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DieseArbeitsmappe" defaultThemeVersion="166925"/>
  <mc:AlternateContent xmlns:mc="http://schemas.openxmlformats.org/markup-compatibility/2006">
    <mc:Choice Requires="x15">
      <x15ac:absPath xmlns:x15ac="http://schemas.microsoft.com/office/spreadsheetml/2010/11/ac" url="E:\Excel\Spielpläne\Turnierpläne\"/>
    </mc:Choice>
  </mc:AlternateContent>
  <xr:revisionPtr revIDLastSave="0" documentId="13_ncr:1_{2BF9994F-D722-47CC-8845-00C0D003F7C8}" xr6:coauthVersionLast="36" xr6:coauthVersionMax="36" xr10:uidLastSave="{00000000-0000-0000-0000-000000000000}"/>
  <bookViews>
    <workbookView xWindow="-120" yWindow="-120" windowWidth="29040" windowHeight="15750" tabRatio="712" activeTab="3" xr2:uid="{00000000-000D-0000-FFFF-FFFF00000000}"/>
  </bookViews>
  <sheets>
    <sheet name="Planning" sheetId="22" r:id="rId1"/>
    <sheet name="proof" sheetId="34" state="hidden" r:id="rId2"/>
    <sheet name="Pairings" sheetId="13" state="hidden" r:id="rId3"/>
    <sheet name="Preliminary Round" sheetId="6" r:id="rId4"/>
    <sheet name="Finals 1" sheetId="21" r:id="rId5"/>
    <sheet name="Finals 2" sheetId="24" r:id="rId6"/>
    <sheet name="DirVergleich_A" sheetId="10" state="hidden" r:id="rId7"/>
    <sheet name="DirVergleich_B" sheetId="20" state="hidden" r:id="rId8"/>
    <sheet name="DirVergleich_C" sheetId="35" state="hidden" r:id="rId9"/>
    <sheet name="Finals 3" sheetId="36" r:id="rId10"/>
    <sheet name="Finals 4" sheetId="39" r:id="rId11"/>
    <sheet name="Language" sheetId="9" r:id="rId12"/>
    <sheet name="Settings" sheetId="14" r:id="rId13"/>
    <sheet name="Info" sheetId="38" r:id="rId14"/>
    <sheet name="Calc1" sheetId="3" state="hidden" r:id="rId15"/>
    <sheet name="Calc2" sheetId="17" state="hidden" r:id="rId16"/>
    <sheet name="Calc3" sheetId="25" state="hidden" r:id="rId17"/>
    <sheet name="CalcGR1" sheetId="45" state="hidden" r:id="rId18"/>
    <sheet name="CalcGR2" sheetId="37" state="hidden" r:id="rId19"/>
    <sheet name="CalcGR3" sheetId="33" state="hidden" r:id="rId20"/>
    <sheet name="CalcGR4" sheetId="46" state="hidden" r:id="rId21"/>
    <sheet name="CalcGR5" sheetId="47" state="hidden" r:id="rId22"/>
    <sheet name="CalcGR6" sheetId="48" state="hidden" r:id="rId23"/>
    <sheet name="CalcE11" sheetId="26" state="hidden" r:id="rId24"/>
    <sheet name="CalcE12" sheetId="27" state="hidden" r:id="rId25"/>
    <sheet name="CalcE13" sheetId="28" state="hidden" r:id="rId26"/>
    <sheet name="CalcE14" sheetId="29" state="hidden" r:id="rId27"/>
    <sheet name="CalcE15" sheetId="30" state="hidden" r:id="rId28"/>
    <sheet name="CalcE16" sheetId="31" state="hidden" r:id="rId29"/>
    <sheet name="CalcE41" sheetId="40" state="hidden" r:id="rId30"/>
    <sheet name="CalcE42" sheetId="41" state="hidden" r:id="rId31"/>
    <sheet name="CalcE43" sheetId="42" state="hidden" r:id="rId32"/>
    <sheet name="CalcE44" sheetId="43" state="hidden" r:id="rId33"/>
    <sheet name="CalcE45" sheetId="44" state="hidden" r:id="rId34"/>
  </sheets>
  <calcPr calcId="191029" concurrentCalc="0"/>
</workbook>
</file>

<file path=xl/calcChain.xml><?xml version="1.0" encoding="utf-8"?>
<calcChain xmlns="http://schemas.openxmlformats.org/spreadsheetml/2006/main">
  <c r="P50" i="22" l="1"/>
  <c r="I6" i="22" a="1"/>
  <c r="I6" i="22"/>
  <c r="L6" i="22"/>
  <c r="V64" i="3"/>
  <c r="F12" i="6"/>
  <c r="K6" i="22" a="1"/>
  <c r="K6" i="22"/>
  <c r="N6" i="22"/>
  <c r="H12" i="6"/>
  <c r="W64" i="3"/>
  <c r="X64" i="3"/>
  <c r="I7" i="22"/>
  <c r="L7" i="22"/>
  <c r="V65" i="3"/>
  <c r="F13" i="6"/>
  <c r="K7" i="22"/>
  <c r="N7" i="22"/>
  <c r="H13" i="6"/>
  <c r="W65" i="3"/>
  <c r="X65" i="3"/>
  <c r="I8" i="22"/>
  <c r="L8" i="22"/>
  <c r="V66" i="3"/>
  <c r="I9" i="22"/>
  <c r="L9" i="22"/>
  <c r="V67" i="3"/>
  <c r="I10" i="22"/>
  <c r="L10" i="22"/>
  <c r="V68" i="3"/>
  <c r="I11" i="22"/>
  <c r="L11" i="22"/>
  <c r="V69" i="3"/>
  <c r="I12" i="22"/>
  <c r="L12" i="22"/>
  <c r="V70" i="3"/>
  <c r="I13" i="22"/>
  <c r="L13" i="22"/>
  <c r="V71" i="3"/>
  <c r="I14" i="22"/>
  <c r="L14" i="22"/>
  <c r="V72" i="3"/>
  <c r="I15" i="22"/>
  <c r="L15" i="22"/>
  <c r="V73" i="3"/>
  <c r="I16" i="22"/>
  <c r="L16" i="22"/>
  <c r="V74" i="3"/>
  <c r="I17" i="22"/>
  <c r="L17" i="22"/>
  <c r="V75" i="3"/>
  <c r="I18" i="22"/>
  <c r="L18" i="22"/>
  <c r="V76" i="3"/>
  <c r="I19" i="22"/>
  <c r="L19" i="22"/>
  <c r="V77" i="3"/>
  <c r="I20" i="22"/>
  <c r="L20" i="22"/>
  <c r="V78" i="3"/>
  <c r="I21" i="22"/>
  <c r="L21" i="22"/>
  <c r="V79" i="3"/>
  <c r="I22" i="22"/>
  <c r="L22" i="22"/>
  <c r="V80" i="3"/>
  <c r="I23" i="22"/>
  <c r="L23" i="22"/>
  <c r="V81" i="3"/>
  <c r="I24" i="22"/>
  <c r="L24" i="22"/>
  <c r="V82" i="3"/>
  <c r="I25" i="22"/>
  <c r="L25" i="22"/>
  <c r="V83" i="3"/>
  <c r="I26" i="22"/>
  <c r="L26" i="22"/>
  <c r="V84" i="3"/>
  <c r="I27" i="22"/>
  <c r="L27" i="22"/>
  <c r="V85" i="3"/>
  <c r="I28" i="22"/>
  <c r="L28" i="22"/>
  <c r="V86" i="3"/>
  <c r="I29" i="22"/>
  <c r="L29" i="22"/>
  <c r="V87" i="3"/>
  <c r="I30" i="22"/>
  <c r="L30" i="22"/>
  <c r="V88" i="3"/>
  <c r="I31" i="22"/>
  <c r="L31" i="22"/>
  <c r="V89" i="3"/>
  <c r="I32" i="22"/>
  <c r="L32" i="22"/>
  <c r="V90" i="3"/>
  <c r="I33" i="22"/>
  <c r="L33" i="22"/>
  <c r="V91" i="3"/>
  <c r="I34" i="22"/>
  <c r="L34" i="22"/>
  <c r="V92" i="3"/>
  <c r="I35" i="22"/>
  <c r="L35" i="22"/>
  <c r="V93" i="3"/>
  <c r="I36" i="22"/>
  <c r="L36" i="22"/>
  <c r="V94" i="3"/>
  <c r="I37" i="22"/>
  <c r="L37" i="22"/>
  <c r="V95" i="3"/>
  <c r="I38" i="22"/>
  <c r="L38" i="22"/>
  <c r="V96" i="3"/>
  <c r="I39" i="22"/>
  <c r="L39" i="22"/>
  <c r="V97" i="3"/>
  <c r="I40" i="22"/>
  <c r="L40" i="22"/>
  <c r="V98" i="3"/>
  <c r="I41" i="22"/>
  <c r="L41" i="22"/>
  <c r="V99" i="3"/>
  <c r="I42" i="22"/>
  <c r="L42" i="22"/>
  <c r="V100" i="3"/>
  <c r="I43" i="22"/>
  <c r="L43" i="22"/>
  <c r="V101" i="3"/>
  <c r="I44" i="22"/>
  <c r="L44" i="22"/>
  <c r="V102" i="3"/>
  <c r="I45" i="22"/>
  <c r="L45" i="22"/>
  <c r="V103" i="3"/>
  <c r="I46" i="22"/>
  <c r="L46" i="22"/>
  <c r="V104" i="3"/>
  <c r="I47" i="22"/>
  <c r="L47" i="22"/>
  <c r="V105" i="3"/>
  <c r="I48" i="22"/>
  <c r="L48" i="22"/>
  <c r="V106" i="3"/>
  <c r="I49" i="22"/>
  <c r="L49" i="22"/>
  <c r="V107" i="3"/>
  <c r="I50" i="22"/>
  <c r="L50" i="22"/>
  <c r="V108" i="3"/>
  <c r="F14" i="6"/>
  <c r="K8" i="22"/>
  <c r="N8" i="22"/>
  <c r="H14" i="6"/>
  <c r="W66" i="3"/>
  <c r="X66" i="3"/>
  <c r="F15" i="6"/>
  <c r="K9" i="22"/>
  <c r="N9" i="22"/>
  <c r="H15" i="6"/>
  <c r="W67" i="3"/>
  <c r="X67" i="3"/>
  <c r="F16" i="6"/>
  <c r="K10" i="22"/>
  <c r="N10" i="22"/>
  <c r="H16" i="6"/>
  <c r="W68" i="3"/>
  <c r="X68" i="3"/>
  <c r="F17" i="6"/>
  <c r="K11" i="22"/>
  <c r="N11" i="22"/>
  <c r="H17" i="6"/>
  <c r="W69" i="3"/>
  <c r="X69" i="3"/>
  <c r="F18" i="6"/>
  <c r="K12" i="22"/>
  <c r="N12" i="22"/>
  <c r="H18" i="6"/>
  <c r="W70" i="3"/>
  <c r="X70" i="3"/>
  <c r="F19" i="6"/>
  <c r="K13" i="22"/>
  <c r="N13" i="22"/>
  <c r="H19" i="6"/>
  <c r="W71" i="3"/>
  <c r="X71" i="3"/>
  <c r="F20" i="6"/>
  <c r="K14" i="22"/>
  <c r="N14" i="22"/>
  <c r="H20" i="6"/>
  <c r="W72" i="3"/>
  <c r="X72" i="3"/>
  <c r="F21" i="6"/>
  <c r="K15" i="22"/>
  <c r="N15" i="22"/>
  <c r="H21" i="6"/>
  <c r="W73" i="3"/>
  <c r="X73" i="3"/>
  <c r="F22" i="6"/>
  <c r="K16" i="22"/>
  <c r="N16" i="22"/>
  <c r="H22" i="6"/>
  <c r="W74" i="3"/>
  <c r="X74" i="3"/>
  <c r="F23" i="6"/>
  <c r="K17" i="22"/>
  <c r="N17" i="22"/>
  <c r="H23" i="6"/>
  <c r="W75" i="3"/>
  <c r="X75" i="3"/>
  <c r="F24" i="6"/>
  <c r="K18" i="22"/>
  <c r="N18" i="22"/>
  <c r="H24" i="6"/>
  <c r="W76" i="3"/>
  <c r="X76" i="3"/>
  <c r="F25" i="6"/>
  <c r="K19" i="22"/>
  <c r="N19" i="22"/>
  <c r="H25" i="6"/>
  <c r="W77" i="3"/>
  <c r="X77" i="3"/>
  <c r="F26" i="6"/>
  <c r="K20" i="22"/>
  <c r="N20" i="22"/>
  <c r="H26" i="6"/>
  <c r="W78" i="3"/>
  <c r="X78" i="3"/>
  <c r="F27" i="6"/>
  <c r="K21" i="22"/>
  <c r="N21" i="22"/>
  <c r="H27" i="6"/>
  <c r="W79" i="3"/>
  <c r="X79" i="3"/>
  <c r="F28" i="6"/>
  <c r="K22" i="22"/>
  <c r="N22" i="22"/>
  <c r="H28" i="6"/>
  <c r="W80" i="3"/>
  <c r="X80" i="3"/>
  <c r="F29" i="6"/>
  <c r="K23" i="22"/>
  <c r="N23" i="22"/>
  <c r="H29" i="6"/>
  <c r="W81" i="3"/>
  <c r="X81" i="3"/>
  <c r="F30" i="6"/>
  <c r="K24" i="22"/>
  <c r="N24" i="22"/>
  <c r="H30" i="6"/>
  <c r="W82" i="3"/>
  <c r="X82" i="3"/>
  <c r="F31" i="6"/>
  <c r="K25" i="22"/>
  <c r="N25" i="22"/>
  <c r="H31" i="6"/>
  <c r="W83" i="3"/>
  <c r="X83" i="3"/>
  <c r="F32" i="6"/>
  <c r="K26" i="22"/>
  <c r="N26" i="22"/>
  <c r="H32" i="6"/>
  <c r="W84" i="3"/>
  <c r="X84" i="3"/>
  <c r="F33" i="6"/>
  <c r="K27" i="22"/>
  <c r="N27" i="22"/>
  <c r="H33" i="6"/>
  <c r="W85" i="3"/>
  <c r="X85" i="3"/>
  <c r="F34" i="6"/>
  <c r="K28" i="22"/>
  <c r="N28" i="22"/>
  <c r="H34" i="6"/>
  <c r="W86" i="3"/>
  <c r="X86" i="3"/>
  <c r="F35" i="6"/>
  <c r="K29" i="22"/>
  <c r="N29" i="22"/>
  <c r="H35" i="6"/>
  <c r="W87" i="3"/>
  <c r="X87" i="3"/>
  <c r="F36" i="6"/>
  <c r="K30" i="22"/>
  <c r="N30" i="22"/>
  <c r="H36" i="6"/>
  <c r="W88" i="3"/>
  <c r="X88" i="3"/>
  <c r="F37" i="6"/>
  <c r="K31" i="22"/>
  <c r="N31" i="22"/>
  <c r="H37" i="6"/>
  <c r="W89" i="3"/>
  <c r="X89" i="3"/>
  <c r="F38" i="6"/>
  <c r="K32" i="22"/>
  <c r="N32" i="22"/>
  <c r="H38" i="6"/>
  <c r="W90" i="3"/>
  <c r="X90" i="3"/>
  <c r="F39" i="6"/>
  <c r="K33" i="22"/>
  <c r="N33" i="22"/>
  <c r="H39" i="6"/>
  <c r="W91" i="3"/>
  <c r="X91" i="3"/>
  <c r="F40" i="6"/>
  <c r="K34" i="22"/>
  <c r="N34" i="22"/>
  <c r="H40" i="6"/>
  <c r="W92" i="3"/>
  <c r="X92" i="3"/>
  <c r="F41" i="6"/>
  <c r="K35" i="22"/>
  <c r="N35" i="22"/>
  <c r="H41" i="6"/>
  <c r="W93" i="3"/>
  <c r="X93" i="3"/>
  <c r="F42" i="6"/>
  <c r="K36" i="22"/>
  <c r="N36" i="22"/>
  <c r="H42" i="6"/>
  <c r="W94" i="3"/>
  <c r="X94" i="3"/>
  <c r="F43" i="6"/>
  <c r="K37" i="22"/>
  <c r="N37" i="22"/>
  <c r="H43" i="6"/>
  <c r="W95" i="3"/>
  <c r="X95" i="3"/>
  <c r="F44" i="6"/>
  <c r="K38" i="22"/>
  <c r="N38" i="22"/>
  <c r="H44" i="6"/>
  <c r="W96" i="3"/>
  <c r="X96" i="3"/>
  <c r="F45" i="6"/>
  <c r="K39" i="22"/>
  <c r="N39" i="22"/>
  <c r="H45" i="6"/>
  <c r="W97" i="3"/>
  <c r="X97" i="3"/>
  <c r="F46" i="6"/>
  <c r="K40" i="22"/>
  <c r="N40" i="22"/>
  <c r="H46" i="6"/>
  <c r="W98" i="3"/>
  <c r="X98" i="3"/>
  <c r="F47" i="6"/>
  <c r="K41" i="22"/>
  <c r="N41" i="22"/>
  <c r="H47" i="6"/>
  <c r="W99" i="3"/>
  <c r="X99" i="3"/>
  <c r="F48" i="6"/>
  <c r="K42" i="22"/>
  <c r="N42" i="22"/>
  <c r="H48" i="6"/>
  <c r="W100" i="3"/>
  <c r="X100" i="3"/>
  <c r="F49" i="6"/>
  <c r="K43" i="22"/>
  <c r="N43" i="22"/>
  <c r="H49" i="6"/>
  <c r="W101" i="3"/>
  <c r="X101" i="3"/>
  <c r="F50" i="6"/>
  <c r="K44" i="22"/>
  <c r="N44" i="22"/>
  <c r="H50" i="6"/>
  <c r="W102" i="3"/>
  <c r="X102" i="3"/>
  <c r="F51" i="6"/>
  <c r="K45" i="22"/>
  <c r="N45" i="22"/>
  <c r="H51" i="6"/>
  <c r="W103" i="3"/>
  <c r="X103" i="3"/>
  <c r="F52" i="6"/>
  <c r="K46" i="22"/>
  <c r="N46" i="22"/>
  <c r="H52" i="6"/>
  <c r="W104" i="3"/>
  <c r="X104" i="3"/>
  <c r="F53" i="6"/>
  <c r="K47" i="22"/>
  <c r="N47" i="22"/>
  <c r="H53" i="6"/>
  <c r="W105" i="3"/>
  <c r="X105" i="3"/>
  <c r="F54" i="6"/>
  <c r="K48" i="22"/>
  <c r="N48" i="22"/>
  <c r="H54" i="6"/>
  <c r="W106" i="3"/>
  <c r="X106" i="3"/>
  <c r="F55" i="6"/>
  <c r="K49" i="22"/>
  <c r="N49" i="22"/>
  <c r="H55" i="6"/>
  <c r="W107" i="3"/>
  <c r="X107" i="3"/>
  <c r="F56" i="6"/>
  <c r="K50" i="22"/>
  <c r="N50" i="22"/>
  <c r="H56" i="6"/>
  <c r="W108" i="3"/>
  <c r="X108"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K4" i="3"/>
  <c r="K5" i="3"/>
  <c r="K6" i="3"/>
  <c r="K7" i="3"/>
  <c r="K8" i="3"/>
  <c r="K9" i="3"/>
  <c r="K10" i="3"/>
  <c r="K11" i="3"/>
  <c r="K12" i="3"/>
  <c r="K13" i="3"/>
  <c r="AA76" i="3"/>
  <c r="AE76" i="3"/>
  <c r="AA91" i="3"/>
  <c r="AE91" i="3"/>
  <c r="AA70" i="3"/>
  <c r="AF70" i="3"/>
  <c r="AA85" i="3"/>
  <c r="AF85" i="3"/>
  <c r="J4" i="3"/>
  <c r="K17" i="3"/>
  <c r="G4" i="3"/>
  <c r="H4" i="3"/>
  <c r="I4" i="3"/>
  <c r="J17" i="3"/>
  <c r="H17" i="3"/>
  <c r="L17" i="3"/>
  <c r="AA73" i="3"/>
  <c r="AE73" i="3"/>
  <c r="AA82" i="3"/>
  <c r="AE82" i="3"/>
  <c r="AA64" i="3"/>
  <c r="AF64" i="3"/>
  <c r="AF91" i="3"/>
  <c r="J5" i="3"/>
  <c r="K18" i="3"/>
  <c r="G5" i="3"/>
  <c r="H5" i="3"/>
  <c r="I5" i="3"/>
  <c r="J18" i="3"/>
  <c r="H18" i="3"/>
  <c r="L18" i="3"/>
  <c r="AA67" i="3"/>
  <c r="AE67" i="3"/>
  <c r="AA79" i="3"/>
  <c r="AE79" i="3"/>
  <c r="AE85" i="3"/>
  <c r="AF73" i="3"/>
  <c r="J6" i="3"/>
  <c r="K19" i="3"/>
  <c r="G6" i="3"/>
  <c r="H6" i="3"/>
  <c r="I6" i="3"/>
  <c r="J19" i="3"/>
  <c r="H19" i="3"/>
  <c r="L19" i="3"/>
  <c r="AA88" i="3"/>
  <c r="AE88" i="3"/>
  <c r="AF67" i="3"/>
  <c r="AF76" i="3"/>
  <c r="AF82" i="3"/>
  <c r="J7" i="3"/>
  <c r="K20" i="3"/>
  <c r="G7" i="3"/>
  <c r="H7" i="3"/>
  <c r="I7" i="3"/>
  <c r="J20" i="3"/>
  <c r="H20" i="3"/>
  <c r="L20" i="3"/>
  <c r="AE64" i="3"/>
  <c r="AE70" i="3"/>
  <c r="AF79" i="3"/>
  <c r="AF88" i="3"/>
  <c r="J8" i="3"/>
  <c r="K21" i="3"/>
  <c r="G8" i="3"/>
  <c r="H8" i="3"/>
  <c r="I8" i="3"/>
  <c r="J21" i="3"/>
  <c r="H21" i="3"/>
  <c r="L21" i="3"/>
  <c r="AA94" i="3"/>
  <c r="AE94" i="3"/>
  <c r="AA95" i="3"/>
  <c r="AE95" i="3"/>
  <c r="AA96" i="3"/>
  <c r="AE96" i="3"/>
  <c r="AA97" i="3"/>
  <c r="AE97" i="3"/>
  <c r="AA65" i="3"/>
  <c r="AE65" i="3"/>
  <c r="AA66" i="3"/>
  <c r="AE66" i="3"/>
  <c r="AA68" i="3"/>
  <c r="AE68" i="3"/>
  <c r="AA69" i="3"/>
  <c r="AE69" i="3"/>
  <c r="AA71" i="3"/>
  <c r="AE71" i="3"/>
  <c r="AA72" i="3"/>
  <c r="AE72" i="3"/>
  <c r="AA74" i="3"/>
  <c r="AE74" i="3"/>
  <c r="AA75" i="3"/>
  <c r="AE75" i="3"/>
  <c r="AA77" i="3"/>
  <c r="AE77" i="3"/>
  <c r="AA78" i="3"/>
  <c r="AE78" i="3"/>
  <c r="AA80" i="3"/>
  <c r="AE80" i="3"/>
  <c r="AA81" i="3"/>
  <c r="AE81" i="3"/>
  <c r="AA83" i="3"/>
  <c r="AE83" i="3"/>
  <c r="AA84" i="3"/>
  <c r="AE84" i="3"/>
  <c r="AA86" i="3"/>
  <c r="AE86" i="3"/>
  <c r="AA87" i="3"/>
  <c r="AE87" i="3"/>
  <c r="AA89" i="3"/>
  <c r="AE89" i="3"/>
  <c r="AA90" i="3"/>
  <c r="AE90" i="3"/>
  <c r="AA92" i="3"/>
  <c r="AE92" i="3"/>
  <c r="AA93" i="3"/>
  <c r="AE93" i="3"/>
  <c r="AA98" i="3"/>
  <c r="AE98" i="3"/>
  <c r="AA99" i="3"/>
  <c r="AE99" i="3"/>
  <c r="AA100" i="3"/>
  <c r="AE100" i="3"/>
  <c r="AA101" i="3"/>
  <c r="AE101" i="3"/>
  <c r="AA102" i="3"/>
  <c r="AE102" i="3"/>
  <c r="AA103" i="3"/>
  <c r="AE103" i="3"/>
  <c r="AA104" i="3"/>
  <c r="AE104" i="3"/>
  <c r="AA105" i="3"/>
  <c r="AE105" i="3"/>
  <c r="AA106" i="3"/>
  <c r="AE106" i="3"/>
  <c r="AA107" i="3"/>
  <c r="AE107" i="3"/>
  <c r="AA108" i="3"/>
  <c r="AE108" i="3"/>
  <c r="AF65" i="3"/>
  <c r="AF66" i="3"/>
  <c r="AF68" i="3"/>
  <c r="AF69" i="3"/>
  <c r="AF71" i="3"/>
  <c r="AF72" i="3"/>
  <c r="AF74" i="3"/>
  <c r="AF75" i="3"/>
  <c r="AF77" i="3"/>
  <c r="AF78" i="3"/>
  <c r="AF80" i="3"/>
  <c r="AF81" i="3"/>
  <c r="AF83" i="3"/>
  <c r="AF84" i="3"/>
  <c r="AF86" i="3"/>
  <c r="AF87" i="3"/>
  <c r="AF89" i="3"/>
  <c r="AF90" i="3"/>
  <c r="AF92" i="3"/>
  <c r="AF93" i="3"/>
  <c r="AF94" i="3"/>
  <c r="AF95" i="3"/>
  <c r="AF96" i="3"/>
  <c r="AF97" i="3"/>
  <c r="AF98" i="3"/>
  <c r="AF99" i="3"/>
  <c r="AF100" i="3"/>
  <c r="AF101" i="3"/>
  <c r="AF102" i="3"/>
  <c r="AF103" i="3"/>
  <c r="AF104" i="3"/>
  <c r="AF105" i="3"/>
  <c r="AF106" i="3"/>
  <c r="AF107" i="3"/>
  <c r="AF108" i="3"/>
  <c r="J9" i="3"/>
  <c r="K22" i="3"/>
  <c r="G9" i="3"/>
  <c r="H9" i="3"/>
  <c r="I9" i="3"/>
  <c r="J22" i="3"/>
  <c r="H22" i="3"/>
  <c r="L22" i="3"/>
  <c r="J10" i="3"/>
  <c r="K23" i="3"/>
  <c r="G10" i="3"/>
  <c r="H10" i="3"/>
  <c r="I10" i="3"/>
  <c r="J23" i="3"/>
  <c r="H23" i="3"/>
  <c r="L23" i="3"/>
  <c r="J11" i="3"/>
  <c r="K24" i="3"/>
  <c r="G11" i="3"/>
  <c r="H11" i="3"/>
  <c r="I11" i="3"/>
  <c r="J24" i="3"/>
  <c r="H24" i="3"/>
  <c r="L24" i="3"/>
  <c r="J12" i="3"/>
  <c r="K25" i="3"/>
  <c r="G12" i="3"/>
  <c r="H12" i="3"/>
  <c r="I12" i="3"/>
  <c r="J25" i="3"/>
  <c r="H25" i="3"/>
  <c r="L25" i="3"/>
  <c r="M17" i="3"/>
  <c r="N17" i="3" a="1"/>
  <c r="N17" i="3"/>
  <c r="O17" i="3"/>
  <c r="E30" i="3" a="1"/>
  <c r="E30" i="3"/>
  <c r="F30" i="3" a="1"/>
  <c r="F30" i="3"/>
  <c r="G30" i="3" a="1"/>
  <c r="H30" i="3" a="1"/>
  <c r="I30" i="3" a="1"/>
  <c r="J30" i="3" a="1"/>
  <c r="K30" i="3" a="1"/>
  <c r="L30" i="3" a="1"/>
  <c r="P17" i="3"/>
  <c r="M30" i="3" a="1"/>
  <c r="N30" i="3" a="1"/>
  <c r="O30" i="3" a="1"/>
  <c r="P30" i="3" a="1"/>
  <c r="Q30" i="3" a="1"/>
  <c r="R30" i="3" a="1"/>
  <c r="S30" i="3" a="1"/>
  <c r="T30" i="3" a="1"/>
  <c r="Q17" i="3"/>
  <c r="U30" i="3" a="1"/>
  <c r="V30" i="3" a="1"/>
  <c r="W30" i="3" a="1"/>
  <c r="X30" i="3" a="1"/>
  <c r="Y30" i="3" a="1"/>
  <c r="Z30" i="3" a="1"/>
  <c r="AA30" i="3" a="1"/>
  <c r="AB30" i="3" a="1"/>
  <c r="R17" i="3"/>
  <c r="AC30" i="3" a="1"/>
  <c r="AD30" i="3" a="1"/>
  <c r="AE30" i="3" a="1"/>
  <c r="AF30" i="3" a="1"/>
  <c r="AG30" i="3" a="1"/>
  <c r="AH30" i="3" a="1"/>
  <c r="AI30" i="3" a="1"/>
  <c r="AJ30" i="3" a="1"/>
  <c r="S17" i="3"/>
  <c r="AK30" i="3" a="1"/>
  <c r="AL30" i="3" a="1"/>
  <c r="AM30" i="3" a="1"/>
  <c r="AN30" i="3" a="1"/>
  <c r="AO30" i="3" a="1"/>
  <c r="AP30" i="3" a="1"/>
  <c r="AQ30" i="3" a="1"/>
  <c r="AR30" i="3" a="1"/>
  <c r="T17" i="3"/>
  <c r="AS30" i="3" a="1"/>
  <c r="AT30" i="3" a="1"/>
  <c r="AU30" i="3" a="1"/>
  <c r="AV30" i="3" a="1"/>
  <c r="AW30" i="3" a="1"/>
  <c r="AX30" i="3" a="1"/>
  <c r="AY30" i="3" a="1"/>
  <c r="AZ30" i="3" a="1"/>
  <c r="U17" i="3"/>
  <c r="BA30" i="3" a="1"/>
  <c r="BB30" i="3" a="1"/>
  <c r="BC30" i="3" a="1"/>
  <c r="BD30" i="3" a="1"/>
  <c r="BE30" i="3" a="1"/>
  <c r="BF30" i="3" a="1"/>
  <c r="BG30" i="3" a="1"/>
  <c r="BH30" i="3" a="1"/>
  <c r="V17" i="3"/>
  <c r="BI30" i="3" a="1"/>
  <c r="BJ30" i="3" a="1"/>
  <c r="BK30" i="3" a="1"/>
  <c r="BL30" i="3" a="1"/>
  <c r="BM30" i="3" a="1"/>
  <c r="BN30" i="3" a="1"/>
  <c r="BO30" i="3" a="1"/>
  <c r="BP30" i="3" a="1"/>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AA17" i="3"/>
  <c r="E41" i="3" a="1"/>
  <c r="E41" i="3"/>
  <c r="F41" i="3" a="1"/>
  <c r="F41" i="3"/>
  <c r="G41" i="3" a="1"/>
  <c r="H41" i="3" a="1"/>
  <c r="I41" i="3" a="1"/>
  <c r="J41" i="3" a="1"/>
  <c r="K41" i="3" a="1"/>
  <c r="L41" i="3" a="1"/>
  <c r="M41" i="3" a="1"/>
  <c r="N41" i="3" a="1"/>
  <c r="O41" i="3" a="1"/>
  <c r="P41" i="3" a="1"/>
  <c r="Q41" i="3" a="1"/>
  <c r="R41" i="3" a="1"/>
  <c r="S41" i="3" a="1"/>
  <c r="T41" i="3" a="1"/>
  <c r="U41" i="3" a="1"/>
  <c r="V41" i="3" a="1"/>
  <c r="W41" i="3" a="1"/>
  <c r="X41" i="3" a="1"/>
  <c r="Y41" i="3" a="1"/>
  <c r="Z41" i="3" a="1"/>
  <c r="AA41" i="3" a="1"/>
  <c r="AB41" i="3" a="1"/>
  <c r="AC41" i="3" a="1"/>
  <c r="AD41" i="3" a="1"/>
  <c r="AE41" i="3" a="1"/>
  <c r="AF41" i="3" a="1"/>
  <c r="AG41" i="3" a="1"/>
  <c r="AH41" i="3" a="1"/>
  <c r="AI41" i="3" a="1"/>
  <c r="AJ41" i="3" a="1"/>
  <c r="AK41" i="3" a="1"/>
  <c r="AL41" i="3" a="1"/>
  <c r="AM41" i="3" a="1"/>
  <c r="AN41" i="3" a="1"/>
  <c r="AO41" i="3" a="1"/>
  <c r="AP41" i="3" a="1"/>
  <c r="AQ41" i="3" a="1"/>
  <c r="AR41" i="3" a="1"/>
  <c r="AS41" i="3" a="1"/>
  <c r="AT41" i="3" a="1"/>
  <c r="AU41" i="3" a="1"/>
  <c r="AV41" i="3" a="1"/>
  <c r="AW41" i="3" a="1"/>
  <c r="AX41" i="3" a="1"/>
  <c r="AY41" i="3" a="1"/>
  <c r="AZ41" i="3" a="1"/>
  <c r="BA41" i="3" a="1"/>
  <c r="BB41" i="3" a="1"/>
  <c r="BC41" i="3" a="1"/>
  <c r="BD41" i="3" a="1"/>
  <c r="BE41" i="3" a="1"/>
  <c r="BF41" i="3" a="1"/>
  <c r="BG41" i="3" a="1"/>
  <c r="BH41" i="3" a="1"/>
  <c r="BI41" i="3" a="1"/>
  <c r="BJ41" i="3" a="1"/>
  <c r="BK41" i="3" a="1"/>
  <c r="BL41" i="3" a="1"/>
  <c r="BM41" i="3" a="1"/>
  <c r="BN41" i="3" a="1"/>
  <c r="BO41" i="3" a="1"/>
  <c r="BP41" i="3" a="1"/>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AB17" i="3"/>
  <c r="E52" i="3" a="1"/>
  <c r="E52" i="3"/>
  <c r="F52" i="3" a="1"/>
  <c r="F52" i="3"/>
  <c r="G52" i="3" a="1"/>
  <c r="H52" i="3" a="1"/>
  <c r="I52" i="3" a="1"/>
  <c r="J52" i="3" a="1"/>
  <c r="K52" i="3" a="1"/>
  <c r="L52" i="3" a="1"/>
  <c r="M52" i="3" a="1"/>
  <c r="N52" i="3" a="1"/>
  <c r="O52" i="3" a="1"/>
  <c r="P52" i="3" a="1"/>
  <c r="Q52" i="3" a="1"/>
  <c r="R52" i="3" a="1"/>
  <c r="S52" i="3" a="1"/>
  <c r="T52" i="3" a="1"/>
  <c r="U52" i="3" a="1"/>
  <c r="V52" i="3" a="1"/>
  <c r="W52" i="3" a="1"/>
  <c r="X52" i="3" a="1"/>
  <c r="Y52" i="3" a="1"/>
  <c r="Z52" i="3" a="1"/>
  <c r="AA52" i="3" a="1"/>
  <c r="AB52" i="3" a="1"/>
  <c r="AC52" i="3" a="1"/>
  <c r="AD52" i="3" a="1"/>
  <c r="AE52" i="3" a="1"/>
  <c r="AF52" i="3" a="1"/>
  <c r="AG52" i="3" a="1"/>
  <c r="AH52" i="3" a="1"/>
  <c r="AI52" i="3" a="1"/>
  <c r="AJ52" i="3" a="1"/>
  <c r="AK52" i="3" a="1"/>
  <c r="AL52" i="3" a="1"/>
  <c r="AM52" i="3" a="1"/>
  <c r="AN52" i="3" a="1"/>
  <c r="AO52" i="3" a="1"/>
  <c r="AP52" i="3" a="1"/>
  <c r="AQ52" i="3" a="1"/>
  <c r="AR52" i="3" a="1"/>
  <c r="AS52" i="3" a="1"/>
  <c r="AT52" i="3" a="1"/>
  <c r="AU52" i="3" a="1"/>
  <c r="AV52" i="3" a="1"/>
  <c r="AW52" i="3" a="1"/>
  <c r="AX52" i="3" a="1"/>
  <c r="AY52" i="3" a="1"/>
  <c r="AZ52" i="3" a="1"/>
  <c r="BA52" i="3" a="1"/>
  <c r="BB52" i="3" a="1"/>
  <c r="BC52" i="3" a="1"/>
  <c r="BD52" i="3" a="1"/>
  <c r="BE52" i="3" a="1"/>
  <c r="BF52" i="3" a="1"/>
  <c r="BG52" i="3" a="1"/>
  <c r="BH52" i="3" a="1"/>
  <c r="BI52" i="3" a="1"/>
  <c r="BJ52" i="3" a="1"/>
  <c r="BK52" i="3" a="1"/>
  <c r="BL52" i="3" a="1"/>
  <c r="BM52" i="3" a="1"/>
  <c r="BN52" i="3" a="1"/>
  <c r="BO52" i="3" a="1"/>
  <c r="BP52" i="3" a="1"/>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AC17" i="3"/>
  <c r="W17" i="3"/>
  <c r="M18" i="3"/>
  <c r="N18" i="3" a="1"/>
  <c r="N18" i="3"/>
  <c r="O18" i="3"/>
  <c r="E31" i="3" a="1"/>
  <c r="E31" i="3"/>
  <c r="F31" i="3" a="1"/>
  <c r="F31" i="3"/>
  <c r="G31" i="3" a="1"/>
  <c r="H31" i="3" a="1"/>
  <c r="I31" i="3" a="1"/>
  <c r="J31" i="3" a="1"/>
  <c r="K31" i="3" a="1"/>
  <c r="L31" i="3" a="1"/>
  <c r="P18" i="3"/>
  <c r="M31" i="3" a="1"/>
  <c r="N31" i="3" a="1"/>
  <c r="O31" i="3" a="1"/>
  <c r="P31" i="3" a="1"/>
  <c r="Q31" i="3" a="1"/>
  <c r="R31" i="3" a="1"/>
  <c r="S31" i="3" a="1"/>
  <c r="T31" i="3" a="1"/>
  <c r="Q18" i="3"/>
  <c r="U31" i="3" a="1"/>
  <c r="V31" i="3" a="1"/>
  <c r="W31" i="3" a="1"/>
  <c r="X31" i="3" a="1"/>
  <c r="Y31" i="3" a="1"/>
  <c r="Z31" i="3" a="1"/>
  <c r="AA31" i="3" a="1"/>
  <c r="AB31" i="3" a="1"/>
  <c r="R18" i="3"/>
  <c r="AC31" i="3" a="1"/>
  <c r="AD31" i="3" a="1"/>
  <c r="AE31" i="3" a="1"/>
  <c r="AF31" i="3" a="1"/>
  <c r="AG31" i="3" a="1"/>
  <c r="AH31" i="3" a="1"/>
  <c r="AI31" i="3" a="1"/>
  <c r="AJ31" i="3" a="1"/>
  <c r="S18" i="3"/>
  <c r="AK31" i="3" a="1"/>
  <c r="AL31" i="3" a="1"/>
  <c r="AM31" i="3" a="1"/>
  <c r="AN31" i="3" a="1"/>
  <c r="AO31" i="3" a="1"/>
  <c r="AP31" i="3" a="1"/>
  <c r="AQ31" i="3" a="1"/>
  <c r="AR31" i="3" a="1"/>
  <c r="T18" i="3"/>
  <c r="AS31" i="3" a="1"/>
  <c r="AT31" i="3" a="1"/>
  <c r="AU31" i="3" a="1"/>
  <c r="AV31" i="3" a="1"/>
  <c r="AW31" i="3" a="1"/>
  <c r="AX31" i="3" a="1"/>
  <c r="AY31" i="3" a="1"/>
  <c r="AZ31" i="3" a="1"/>
  <c r="U18" i="3"/>
  <c r="BA31" i="3" a="1"/>
  <c r="BB31" i="3" a="1"/>
  <c r="BC31" i="3" a="1"/>
  <c r="BD31" i="3" a="1"/>
  <c r="BE31" i="3" a="1"/>
  <c r="BF31" i="3" a="1"/>
  <c r="BG31" i="3" a="1"/>
  <c r="BH31" i="3" a="1"/>
  <c r="V18" i="3"/>
  <c r="BI31" i="3" a="1"/>
  <c r="BJ31" i="3" a="1"/>
  <c r="BK31" i="3" a="1"/>
  <c r="BL31" i="3" a="1"/>
  <c r="BM31" i="3" a="1"/>
  <c r="BN31" i="3" a="1"/>
  <c r="BO31" i="3" a="1"/>
  <c r="BP31" i="3" a="1"/>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AA18" i="3"/>
  <c r="E42" i="3" a="1"/>
  <c r="E42" i="3"/>
  <c r="F42" i="3" a="1"/>
  <c r="F42" i="3"/>
  <c r="G42" i="3" a="1"/>
  <c r="H42" i="3" a="1"/>
  <c r="I42" i="3" a="1"/>
  <c r="J42" i="3" a="1"/>
  <c r="K42" i="3" a="1"/>
  <c r="L42" i="3" a="1"/>
  <c r="M42" i="3" a="1"/>
  <c r="N42" i="3" a="1"/>
  <c r="O42" i="3" a="1"/>
  <c r="P42" i="3" a="1"/>
  <c r="Q42" i="3" a="1"/>
  <c r="R42" i="3" a="1"/>
  <c r="S42" i="3" a="1"/>
  <c r="T42" i="3" a="1"/>
  <c r="U42" i="3" a="1"/>
  <c r="V42" i="3" a="1"/>
  <c r="W42" i="3" a="1"/>
  <c r="X42" i="3" a="1"/>
  <c r="Y42" i="3" a="1"/>
  <c r="Z42" i="3" a="1"/>
  <c r="AA42" i="3" a="1"/>
  <c r="AB42" i="3" a="1"/>
  <c r="AC42" i="3" a="1"/>
  <c r="AD42" i="3" a="1"/>
  <c r="AE42" i="3" a="1"/>
  <c r="AF42" i="3" a="1"/>
  <c r="AG42" i="3" a="1"/>
  <c r="AH42" i="3" a="1"/>
  <c r="AI42" i="3" a="1"/>
  <c r="AJ42" i="3" a="1"/>
  <c r="AK42" i="3" a="1"/>
  <c r="AL42" i="3" a="1"/>
  <c r="AM42" i="3" a="1"/>
  <c r="AN42" i="3" a="1"/>
  <c r="AO42" i="3" a="1"/>
  <c r="AP42" i="3" a="1"/>
  <c r="AQ42" i="3" a="1"/>
  <c r="AR42" i="3" a="1"/>
  <c r="AS42" i="3" a="1"/>
  <c r="AT42" i="3" a="1"/>
  <c r="AU42" i="3" a="1"/>
  <c r="AV42" i="3" a="1"/>
  <c r="AW42" i="3" a="1"/>
  <c r="AX42" i="3" a="1"/>
  <c r="AY42" i="3" a="1"/>
  <c r="AZ42" i="3" a="1"/>
  <c r="BA42" i="3" a="1"/>
  <c r="BB42" i="3" a="1"/>
  <c r="BC42" i="3" a="1"/>
  <c r="BD42" i="3" a="1"/>
  <c r="BE42" i="3" a="1"/>
  <c r="BF42" i="3" a="1"/>
  <c r="BG42" i="3" a="1"/>
  <c r="BH42" i="3" a="1"/>
  <c r="BI42" i="3" a="1"/>
  <c r="BJ42" i="3" a="1"/>
  <c r="BK42" i="3" a="1"/>
  <c r="BL42" i="3" a="1"/>
  <c r="BM42" i="3" a="1"/>
  <c r="BN42" i="3" a="1"/>
  <c r="BO42" i="3" a="1"/>
  <c r="BP42" i="3" a="1"/>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AB18" i="3"/>
  <c r="E53" i="3" a="1"/>
  <c r="E53" i="3"/>
  <c r="F53" i="3" a="1"/>
  <c r="F53" i="3"/>
  <c r="G53" i="3" a="1"/>
  <c r="H53" i="3" a="1"/>
  <c r="I53" i="3" a="1"/>
  <c r="J53" i="3" a="1"/>
  <c r="K53" i="3" a="1"/>
  <c r="L53" i="3" a="1"/>
  <c r="M53" i="3" a="1"/>
  <c r="N53" i="3" a="1"/>
  <c r="O53" i="3" a="1"/>
  <c r="P53" i="3" a="1"/>
  <c r="Q53" i="3" a="1"/>
  <c r="R53" i="3" a="1"/>
  <c r="S53" i="3" a="1"/>
  <c r="T53" i="3" a="1"/>
  <c r="U53" i="3" a="1"/>
  <c r="V53" i="3" a="1"/>
  <c r="W53" i="3" a="1"/>
  <c r="X53" i="3" a="1"/>
  <c r="Y53" i="3" a="1"/>
  <c r="Z53" i="3" a="1"/>
  <c r="AA53" i="3" a="1"/>
  <c r="AB53" i="3" a="1"/>
  <c r="AC53" i="3" a="1"/>
  <c r="AD53" i="3" a="1"/>
  <c r="AE53" i="3" a="1"/>
  <c r="AF53" i="3" a="1"/>
  <c r="AG53" i="3" a="1"/>
  <c r="AH53" i="3" a="1"/>
  <c r="AI53" i="3" a="1"/>
  <c r="AJ53" i="3" a="1"/>
  <c r="AK53" i="3" a="1"/>
  <c r="AL53" i="3" a="1"/>
  <c r="AM53" i="3" a="1"/>
  <c r="AN53" i="3" a="1"/>
  <c r="AO53" i="3" a="1"/>
  <c r="AP53" i="3" a="1"/>
  <c r="AQ53" i="3" a="1"/>
  <c r="AR53" i="3" a="1"/>
  <c r="AS53" i="3" a="1"/>
  <c r="AT53" i="3" a="1"/>
  <c r="AU53" i="3" a="1"/>
  <c r="AV53" i="3" a="1"/>
  <c r="AW53" i="3" a="1"/>
  <c r="AX53" i="3" a="1"/>
  <c r="AY53" i="3" a="1"/>
  <c r="AZ53" i="3" a="1"/>
  <c r="BA53" i="3" a="1"/>
  <c r="BB53" i="3" a="1"/>
  <c r="BC53" i="3" a="1"/>
  <c r="BD53" i="3" a="1"/>
  <c r="BE53" i="3" a="1"/>
  <c r="BF53" i="3" a="1"/>
  <c r="BG53" i="3" a="1"/>
  <c r="BH53" i="3" a="1"/>
  <c r="BI53" i="3" a="1"/>
  <c r="BJ53" i="3" a="1"/>
  <c r="BK53" i="3" a="1"/>
  <c r="BL53" i="3" a="1"/>
  <c r="BM53" i="3" a="1"/>
  <c r="BN53" i="3" a="1"/>
  <c r="BO53" i="3" a="1"/>
  <c r="BP53" i="3" a="1"/>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AC18" i="3"/>
  <c r="W18" i="3"/>
  <c r="M19" i="3"/>
  <c r="N19" i="3" a="1"/>
  <c r="N19" i="3"/>
  <c r="O19" i="3"/>
  <c r="E32" i="3" a="1"/>
  <c r="E32" i="3"/>
  <c r="F32" i="3" a="1"/>
  <c r="F32" i="3"/>
  <c r="G32" i="3" a="1"/>
  <c r="H32" i="3" a="1"/>
  <c r="I32" i="3" a="1"/>
  <c r="J32" i="3" a="1"/>
  <c r="K32" i="3" a="1"/>
  <c r="L32" i="3" a="1"/>
  <c r="P19" i="3"/>
  <c r="M32" i="3" a="1"/>
  <c r="N32" i="3" a="1"/>
  <c r="O32" i="3" a="1"/>
  <c r="P32" i="3" a="1"/>
  <c r="Q32" i="3" a="1"/>
  <c r="R32" i="3" a="1"/>
  <c r="S32" i="3" a="1"/>
  <c r="T32" i="3" a="1"/>
  <c r="Q19" i="3"/>
  <c r="U32" i="3" a="1"/>
  <c r="V32" i="3" a="1"/>
  <c r="W32" i="3" a="1"/>
  <c r="X32" i="3" a="1"/>
  <c r="Y32" i="3" a="1"/>
  <c r="Z32" i="3" a="1"/>
  <c r="AA32" i="3" a="1"/>
  <c r="AB32" i="3" a="1"/>
  <c r="R19" i="3"/>
  <c r="AC32" i="3" a="1"/>
  <c r="AD32" i="3" a="1"/>
  <c r="AE32" i="3" a="1"/>
  <c r="AF32" i="3" a="1"/>
  <c r="AG32" i="3" a="1"/>
  <c r="AH32" i="3" a="1"/>
  <c r="AI32" i="3" a="1"/>
  <c r="AJ32" i="3" a="1"/>
  <c r="S19" i="3"/>
  <c r="AK32" i="3" a="1"/>
  <c r="AL32" i="3" a="1"/>
  <c r="AM32" i="3" a="1"/>
  <c r="AN32" i="3" a="1"/>
  <c r="AO32" i="3" a="1"/>
  <c r="AP32" i="3" a="1"/>
  <c r="AQ32" i="3" a="1"/>
  <c r="AR32" i="3" a="1"/>
  <c r="T19" i="3"/>
  <c r="AS32" i="3" a="1"/>
  <c r="AT32" i="3" a="1"/>
  <c r="AU32" i="3" a="1"/>
  <c r="AV32" i="3" a="1"/>
  <c r="AW32" i="3" a="1"/>
  <c r="AX32" i="3" a="1"/>
  <c r="AY32" i="3" a="1"/>
  <c r="AZ32" i="3" a="1"/>
  <c r="U19" i="3"/>
  <c r="BA32" i="3" a="1"/>
  <c r="BB32" i="3" a="1"/>
  <c r="BC32" i="3" a="1"/>
  <c r="BD32" i="3" a="1"/>
  <c r="BE32" i="3" a="1"/>
  <c r="BF32" i="3" a="1"/>
  <c r="BG32" i="3" a="1"/>
  <c r="BH32" i="3" a="1"/>
  <c r="V19" i="3"/>
  <c r="BI32" i="3" a="1"/>
  <c r="BJ32" i="3" a="1"/>
  <c r="BK32" i="3" a="1"/>
  <c r="BL32" i="3" a="1"/>
  <c r="BM32" i="3" a="1"/>
  <c r="BN32" i="3" a="1"/>
  <c r="BO32" i="3" a="1"/>
  <c r="BP32" i="3" a="1"/>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AA19" i="3"/>
  <c r="E43" i="3" a="1"/>
  <c r="E43" i="3"/>
  <c r="F43" i="3" a="1"/>
  <c r="F43" i="3"/>
  <c r="G43" i="3" a="1"/>
  <c r="H43" i="3" a="1"/>
  <c r="I43" i="3" a="1"/>
  <c r="J43" i="3" a="1"/>
  <c r="K43" i="3" a="1"/>
  <c r="L43" i="3" a="1"/>
  <c r="M43" i="3" a="1"/>
  <c r="N43" i="3" a="1"/>
  <c r="O43" i="3" a="1"/>
  <c r="P43" i="3" a="1"/>
  <c r="Q43" i="3" a="1"/>
  <c r="R43" i="3" a="1"/>
  <c r="S43" i="3" a="1"/>
  <c r="T43" i="3" a="1"/>
  <c r="U43" i="3" a="1"/>
  <c r="V43" i="3" a="1"/>
  <c r="W43" i="3" a="1"/>
  <c r="X43" i="3" a="1"/>
  <c r="Y43" i="3" a="1"/>
  <c r="Z43" i="3" a="1"/>
  <c r="AA43" i="3" a="1"/>
  <c r="AB43" i="3" a="1"/>
  <c r="AC43" i="3" a="1"/>
  <c r="AD43" i="3" a="1"/>
  <c r="AE43" i="3" a="1"/>
  <c r="AF43" i="3" a="1"/>
  <c r="AG43" i="3" a="1"/>
  <c r="AH43" i="3" a="1"/>
  <c r="AI43" i="3" a="1"/>
  <c r="AJ43" i="3" a="1"/>
  <c r="AK43" i="3" a="1"/>
  <c r="AL43" i="3" a="1"/>
  <c r="AM43" i="3" a="1"/>
  <c r="AN43" i="3" a="1"/>
  <c r="AO43" i="3" a="1"/>
  <c r="AP43" i="3" a="1"/>
  <c r="AQ43" i="3" a="1"/>
  <c r="AR43" i="3" a="1"/>
  <c r="AS43" i="3" a="1"/>
  <c r="AT43" i="3" a="1"/>
  <c r="AU43" i="3" a="1"/>
  <c r="AV43" i="3" a="1"/>
  <c r="AW43" i="3" a="1"/>
  <c r="AX43" i="3" a="1"/>
  <c r="AY43" i="3" a="1"/>
  <c r="AZ43" i="3" a="1"/>
  <c r="BA43" i="3" a="1"/>
  <c r="BB43" i="3" a="1"/>
  <c r="BC43" i="3" a="1"/>
  <c r="BD43" i="3" a="1"/>
  <c r="BE43" i="3" a="1"/>
  <c r="BF43" i="3" a="1"/>
  <c r="BG43" i="3" a="1"/>
  <c r="BH43" i="3" a="1"/>
  <c r="BI43" i="3" a="1"/>
  <c r="BJ43" i="3" a="1"/>
  <c r="BK43" i="3" a="1"/>
  <c r="BL43" i="3" a="1"/>
  <c r="BM43" i="3" a="1"/>
  <c r="BN43" i="3" a="1"/>
  <c r="BO43" i="3" a="1"/>
  <c r="BP43" i="3" a="1"/>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AB19" i="3"/>
  <c r="E54" i="3" a="1"/>
  <c r="E54" i="3"/>
  <c r="F54" i="3" a="1"/>
  <c r="F54" i="3"/>
  <c r="G54" i="3" a="1"/>
  <c r="H54" i="3" a="1"/>
  <c r="I54" i="3" a="1"/>
  <c r="J54" i="3" a="1"/>
  <c r="K54" i="3" a="1"/>
  <c r="L54" i="3" a="1"/>
  <c r="M54" i="3" a="1"/>
  <c r="N54" i="3" a="1"/>
  <c r="O54" i="3" a="1"/>
  <c r="P54" i="3" a="1"/>
  <c r="Q54" i="3" a="1"/>
  <c r="R54" i="3" a="1"/>
  <c r="S54" i="3" a="1"/>
  <c r="T54" i="3" a="1"/>
  <c r="U54" i="3" a="1"/>
  <c r="V54" i="3" a="1"/>
  <c r="W54" i="3" a="1"/>
  <c r="X54" i="3" a="1"/>
  <c r="Y54" i="3" a="1"/>
  <c r="Z54" i="3" a="1"/>
  <c r="AA54" i="3" a="1"/>
  <c r="AB54" i="3" a="1"/>
  <c r="AC54" i="3" a="1"/>
  <c r="AD54" i="3" a="1"/>
  <c r="AE54" i="3" a="1"/>
  <c r="AF54" i="3" a="1"/>
  <c r="AG54" i="3" a="1"/>
  <c r="AH54" i="3" a="1"/>
  <c r="AI54" i="3" a="1"/>
  <c r="AJ54" i="3" a="1"/>
  <c r="AK54" i="3" a="1"/>
  <c r="AL54" i="3" a="1"/>
  <c r="AM54" i="3" a="1"/>
  <c r="AN54" i="3" a="1"/>
  <c r="AO54" i="3" a="1"/>
  <c r="AP54" i="3" a="1"/>
  <c r="AQ54" i="3" a="1"/>
  <c r="AR54" i="3" a="1"/>
  <c r="AS54" i="3" a="1"/>
  <c r="AT54" i="3" a="1"/>
  <c r="AU54" i="3" a="1"/>
  <c r="AV54" i="3" a="1"/>
  <c r="AW54" i="3" a="1"/>
  <c r="AX54" i="3" a="1"/>
  <c r="AY54" i="3" a="1"/>
  <c r="AZ54" i="3" a="1"/>
  <c r="BA54" i="3" a="1"/>
  <c r="BB54" i="3" a="1"/>
  <c r="BC54" i="3" a="1"/>
  <c r="BD54" i="3" a="1"/>
  <c r="BE54" i="3" a="1"/>
  <c r="BF54" i="3" a="1"/>
  <c r="BG54" i="3" a="1"/>
  <c r="BH54" i="3" a="1"/>
  <c r="BI54" i="3" a="1"/>
  <c r="BJ54" i="3" a="1"/>
  <c r="BK54" i="3" a="1"/>
  <c r="BL54" i="3" a="1"/>
  <c r="BM54" i="3" a="1"/>
  <c r="BN54" i="3" a="1"/>
  <c r="BO54" i="3" a="1"/>
  <c r="BP54" i="3" a="1"/>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AC19" i="3"/>
  <c r="W19" i="3"/>
  <c r="M20" i="3"/>
  <c r="N20" i="3" a="1"/>
  <c r="N20" i="3"/>
  <c r="O20" i="3"/>
  <c r="E33" i="3" a="1"/>
  <c r="E33" i="3"/>
  <c r="F33" i="3" a="1"/>
  <c r="F33" i="3"/>
  <c r="G33" i="3" a="1"/>
  <c r="H33" i="3" a="1"/>
  <c r="I33" i="3" a="1"/>
  <c r="J33" i="3" a="1"/>
  <c r="K33" i="3" a="1"/>
  <c r="L33" i="3" a="1"/>
  <c r="P20" i="3"/>
  <c r="M33" i="3" a="1"/>
  <c r="N33" i="3" a="1"/>
  <c r="O33" i="3" a="1"/>
  <c r="P33" i="3" a="1"/>
  <c r="Q33" i="3" a="1"/>
  <c r="R33" i="3" a="1"/>
  <c r="S33" i="3" a="1"/>
  <c r="T33" i="3" a="1"/>
  <c r="Q20" i="3"/>
  <c r="U33" i="3" a="1"/>
  <c r="V33" i="3" a="1"/>
  <c r="W33" i="3" a="1"/>
  <c r="X33" i="3" a="1"/>
  <c r="Y33" i="3" a="1"/>
  <c r="Z33" i="3" a="1"/>
  <c r="AA33" i="3" a="1"/>
  <c r="AB33" i="3" a="1"/>
  <c r="R20" i="3"/>
  <c r="AC33" i="3" a="1"/>
  <c r="AD33" i="3" a="1"/>
  <c r="AE33" i="3" a="1"/>
  <c r="AF33" i="3" a="1"/>
  <c r="AG33" i="3" a="1"/>
  <c r="AH33" i="3" a="1"/>
  <c r="AI33" i="3" a="1"/>
  <c r="AJ33" i="3" a="1"/>
  <c r="S20" i="3"/>
  <c r="AK33" i="3" a="1"/>
  <c r="AL33" i="3" a="1"/>
  <c r="AM33" i="3" a="1"/>
  <c r="AN33" i="3" a="1"/>
  <c r="AO33" i="3" a="1"/>
  <c r="AP33" i="3" a="1"/>
  <c r="AQ33" i="3" a="1"/>
  <c r="AR33" i="3" a="1"/>
  <c r="T20" i="3"/>
  <c r="AS33" i="3" a="1"/>
  <c r="AT33" i="3" a="1"/>
  <c r="AU33" i="3" a="1"/>
  <c r="AV33" i="3" a="1"/>
  <c r="AW33" i="3" a="1"/>
  <c r="AX33" i="3" a="1"/>
  <c r="AY33" i="3" a="1"/>
  <c r="AZ33" i="3" a="1"/>
  <c r="U20" i="3"/>
  <c r="BA33" i="3" a="1"/>
  <c r="BB33" i="3" a="1"/>
  <c r="BC33" i="3" a="1"/>
  <c r="BD33" i="3" a="1"/>
  <c r="BE33" i="3" a="1"/>
  <c r="BF33" i="3" a="1"/>
  <c r="BG33" i="3" a="1"/>
  <c r="BH33" i="3" a="1"/>
  <c r="V20" i="3"/>
  <c r="BI33" i="3" a="1"/>
  <c r="BJ33" i="3" a="1"/>
  <c r="BK33" i="3" a="1"/>
  <c r="BL33" i="3" a="1"/>
  <c r="BM33" i="3" a="1"/>
  <c r="BN33" i="3" a="1"/>
  <c r="BO33" i="3" a="1"/>
  <c r="BP33" i="3" a="1"/>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AA20" i="3"/>
  <c r="E44" i="3" a="1"/>
  <c r="E44" i="3"/>
  <c r="F44" i="3" a="1"/>
  <c r="F44" i="3"/>
  <c r="G44" i="3" a="1"/>
  <c r="H44" i="3" a="1"/>
  <c r="I44" i="3" a="1"/>
  <c r="J44" i="3" a="1"/>
  <c r="K44" i="3" a="1"/>
  <c r="L44" i="3" a="1"/>
  <c r="M44" i="3" a="1"/>
  <c r="N44" i="3" a="1"/>
  <c r="O44" i="3" a="1"/>
  <c r="P44" i="3" a="1"/>
  <c r="Q44" i="3" a="1"/>
  <c r="R44" i="3" a="1"/>
  <c r="S44" i="3" a="1"/>
  <c r="T44" i="3" a="1"/>
  <c r="U44" i="3" a="1"/>
  <c r="V44" i="3" a="1"/>
  <c r="W44" i="3" a="1"/>
  <c r="X44" i="3" a="1"/>
  <c r="Y44" i="3" a="1"/>
  <c r="Z44" i="3" a="1"/>
  <c r="AA44" i="3" a="1"/>
  <c r="AB44" i="3" a="1"/>
  <c r="AC44" i="3" a="1"/>
  <c r="AD44" i="3" a="1"/>
  <c r="AE44" i="3" a="1"/>
  <c r="AF44" i="3" a="1"/>
  <c r="AG44" i="3" a="1"/>
  <c r="AH44" i="3" a="1"/>
  <c r="AI44" i="3" a="1"/>
  <c r="AJ44" i="3" a="1"/>
  <c r="AK44" i="3" a="1"/>
  <c r="AL44" i="3" a="1"/>
  <c r="AM44" i="3" a="1"/>
  <c r="AN44" i="3" a="1"/>
  <c r="AO44" i="3" a="1"/>
  <c r="AP44" i="3" a="1"/>
  <c r="AQ44" i="3" a="1"/>
  <c r="AR44" i="3" a="1"/>
  <c r="AS44" i="3" a="1"/>
  <c r="AT44" i="3" a="1"/>
  <c r="AU44" i="3" a="1"/>
  <c r="AV44" i="3" a="1"/>
  <c r="AW44" i="3" a="1"/>
  <c r="AX44" i="3" a="1"/>
  <c r="AY44" i="3" a="1"/>
  <c r="AZ44" i="3" a="1"/>
  <c r="BA44" i="3" a="1"/>
  <c r="BB44" i="3" a="1"/>
  <c r="BC44" i="3" a="1"/>
  <c r="BD44" i="3" a="1"/>
  <c r="BE44" i="3" a="1"/>
  <c r="BF44" i="3" a="1"/>
  <c r="BG44" i="3" a="1"/>
  <c r="BH44" i="3" a="1"/>
  <c r="BI44" i="3" a="1"/>
  <c r="BJ44" i="3" a="1"/>
  <c r="BK44" i="3" a="1"/>
  <c r="BL44" i="3" a="1"/>
  <c r="BM44" i="3" a="1"/>
  <c r="BN44" i="3" a="1"/>
  <c r="BO44" i="3" a="1"/>
  <c r="BP44" i="3" a="1"/>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AB20" i="3"/>
  <c r="E55" i="3" a="1"/>
  <c r="E55" i="3"/>
  <c r="F55" i="3" a="1"/>
  <c r="F55" i="3"/>
  <c r="G55" i="3" a="1"/>
  <c r="H55" i="3" a="1"/>
  <c r="I55" i="3" a="1"/>
  <c r="J55" i="3" a="1"/>
  <c r="K55" i="3" a="1"/>
  <c r="L55" i="3" a="1"/>
  <c r="M55" i="3" a="1"/>
  <c r="N55" i="3" a="1"/>
  <c r="O55" i="3" a="1"/>
  <c r="P55" i="3" a="1"/>
  <c r="Q55" i="3" a="1"/>
  <c r="R55" i="3" a="1"/>
  <c r="S55" i="3" a="1"/>
  <c r="T55" i="3" a="1"/>
  <c r="U55" i="3" a="1"/>
  <c r="V55" i="3" a="1"/>
  <c r="W55" i="3" a="1"/>
  <c r="X55" i="3" a="1"/>
  <c r="Y55" i="3" a="1"/>
  <c r="Z55" i="3" a="1"/>
  <c r="AA55" i="3" a="1"/>
  <c r="AB55" i="3" a="1"/>
  <c r="AC55" i="3" a="1"/>
  <c r="AD55" i="3" a="1"/>
  <c r="AE55" i="3" a="1"/>
  <c r="AF55" i="3" a="1"/>
  <c r="AG55" i="3" a="1"/>
  <c r="AH55" i="3" a="1"/>
  <c r="AI55" i="3" a="1"/>
  <c r="AJ55" i="3" a="1"/>
  <c r="AK55" i="3" a="1"/>
  <c r="AL55" i="3" a="1"/>
  <c r="AM55" i="3" a="1"/>
  <c r="AN55" i="3" a="1"/>
  <c r="AO55" i="3" a="1"/>
  <c r="AP55" i="3" a="1"/>
  <c r="AQ55" i="3" a="1"/>
  <c r="AR55" i="3" a="1"/>
  <c r="AS55" i="3" a="1"/>
  <c r="AT55" i="3" a="1"/>
  <c r="AU55" i="3" a="1"/>
  <c r="AV55" i="3" a="1"/>
  <c r="AW55" i="3" a="1"/>
  <c r="AX55" i="3" a="1"/>
  <c r="AY55" i="3" a="1"/>
  <c r="AZ55" i="3" a="1"/>
  <c r="BA55" i="3" a="1"/>
  <c r="BB55" i="3" a="1"/>
  <c r="BC55" i="3" a="1"/>
  <c r="BD55" i="3" a="1"/>
  <c r="BE55" i="3" a="1"/>
  <c r="BF55" i="3" a="1"/>
  <c r="BG55" i="3" a="1"/>
  <c r="BH55" i="3" a="1"/>
  <c r="BI55" i="3" a="1"/>
  <c r="BJ55" i="3" a="1"/>
  <c r="BK55" i="3" a="1"/>
  <c r="BL55" i="3" a="1"/>
  <c r="BM55" i="3" a="1"/>
  <c r="BN55" i="3" a="1"/>
  <c r="BO55" i="3" a="1"/>
  <c r="BP55" i="3" a="1"/>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AC20" i="3"/>
  <c r="W20" i="3"/>
  <c r="M21" i="3"/>
  <c r="N21" i="3" a="1"/>
  <c r="N21" i="3"/>
  <c r="O21" i="3"/>
  <c r="E34" i="3" a="1"/>
  <c r="E34" i="3"/>
  <c r="F34" i="3" a="1"/>
  <c r="F34" i="3"/>
  <c r="G34" i="3" a="1"/>
  <c r="H34" i="3" a="1"/>
  <c r="I34" i="3" a="1"/>
  <c r="J34" i="3" a="1"/>
  <c r="K34" i="3" a="1"/>
  <c r="L34" i="3" a="1"/>
  <c r="P21" i="3"/>
  <c r="M34" i="3" a="1"/>
  <c r="N34" i="3" a="1"/>
  <c r="O34" i="3" a="1"/>
  <c r="P34" i="3" a="1"/>
  <c r="Q34" i="3" a="1"/>
  <c r="R34" i="3" a="1"/>
  <c r="S34" i="3" a="1"/>
  <c r="T34" i="3" a="1"/>
  <c r="Q21" i="3"/>
  <c r="U34" i="3" a="1"/>
  <c r="V34" i="3" a="1"/>
  <c r="W34" i="3" a="1"/>
  <c r="X34" i="3" a="1"/>
  <c r="Y34" i="3" a="1"/>
  <c r="Z34" i="3" a="1"/>
  <c r="AA34" i="3" a="1"/>
  <c r="AB34" i="3" a="1"/>
  <c r="R21" i="3"/>
  <c r="AC34" i="3" a="1"/>
  <c r="AD34" i="3" a="1"/>
  <c r="AE34" i="3" a="1"/>
  <c r="AF34" i="3" a="1"/>
  <c r="AG34" i="3" a="1"/>
  <c r="AH34" i="3" a="1"/>
  <c r="AI34" i="3" a="1"/>
  <c r="AJ34" i="3" a="1"/>
  <c r="S21" i="3"/>
  <c r="AK34" i="3" a="1"/>
  <c r="AL34" i="3" a="1"/>
  <c r="AM34" i="3" a="1"/>
  <c r="AN34" i="3" a="1"/>
  <c r="AO34" i="3" a="1"/>
  <c r="AP34" i="3" a="1"/>
  <c r="AQ34" i="3" a="1"/>
  <c r="AR34" i="3" a="1"/>
  <c r="T21" i="3"/>
  <c r="AS34" i="3" a="1"/>
  <c r="AT34" i="3" a="1"/>
  <c r="AU34" i="3" a="1"/>
  <c r="AV34" i="3" a="1"/>
  <c r="AW34" i="3" a="1"/>
  <c r="AX34" i="3" a="1"/>
  <c r="AY34" i="3" a="1"/>
  <c r="AZ34" i="3" a="1"/>
  <c r="U21" i="3"/>
  <c r="BA34" i="3" a="1"/>
  <c r="BB34" i="3" a="1"/>
  <c r="BC34" i="3" a="1"/>
  <c r="BD34" i="3" a="1"/>
  <c r="BE34" i="3" a="1"/>
  <c r="BF34" i="3" a="1"/>
  <c r="BG34" i="3" a="1"/>
  <c r="BH34" i="3" a="1"/>
  <c r="V21" i="3"/>
  <c r="BI34" i="3" a="1"/>
  <c r="BJ34" i="3" a="1"/>
  <c r="BK34" i="3" a="1"/>
  <c r="BL34" i="3" a="1"/>
  <c r="BM34" i="3" a="1"/>
  <c r="BN34" i="3" a="1"/>
  <c r="BO34" i="3" a="1"/>
  <c r="BP34" i="3" a="1"/>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AA21" i="3"/>
  <c r="E45" i="3" a="1"/>
  <c r="E45" i="3"/>
  <c r="F45" i="3" a="1"/>
  <c r="F45" i="3"/>
  <c r="G45" i="3" a="1"/>
  <c r="H45" i="3" a="1"/>
  <c r="I45" i="3" a="1"/>
  <c r="J45" i="3" a="1"/>
  <c r="K45" i="3" a="1"/>
  <c r="L45" i="3" a="1"/>
  <c r="M45" i="3" a="1"/>
  <c r="N45" i="3" a="1"/>
  <c r="O45" i="3" a="1"/>
  <c r="P45" i="3" a="1"/>
  <c r="Q45" i="3" a="1"/>
  <c r="R45" i="3" a="1"/>
  <c r="S45" i="3" a="1"/>
  <c r="T45" i="3" a="1"/>
  <c r="U45" i="3" a="1"/>
  <c r="V45" i="3" a="1"/>
  <c r="W45" i="3" a="1"/>
  <c r="X45" i="3" a="1"/>
  <c r="Y45" i="3" a="1"/>
  <c r="Z45" i="3" a="1"/>
  <c r="AA45" i="3" a="1"/>
  <c r="AB45" i="3" a="1"/>
  <c r="AC45" i="3" a="1"/>
  <c r="AD45" i="3" a="1"/>
  <c r="AE45" i="3" a="1"/>
  <c r="AF45" i="3" a="1"/>
  <c r="AG45" i="3" a="1"/>
  <c r="AH45" i="3" a="1"/>
  <c r="AI45" i="3" a="1"/>
  <c r="AJ45" i="3" a="1"/>
  <c r="AK45" i="3" a="1"/>
  <c r="AL45" i="3" a="1"/>
  <c r="AM45" i="3" a="1"/>
  <c r="AN45" i="3" a="1"/>
  <c r="AO45" i="3" a="1"/>
  <c r="AP45" i="3" a="1"/>
  <c r="AQ45" i="3" a="1"/>
  <c r="AR45" i="3" a="1"/>
  <c r="AS45" i="3" a="1"/>
  <c r="AT45" i="3" a="1"/>
  <c r="AU45" i="3" a="1"/>
  <c r="AV45" i="3" a="1"/>
  <c r="AW45" i="3" a="1"/>
  <c r="AX45" i="3" a="1"/>
  <c r="AY45" i="3" a="1"/>
  <c r="AZ45" i="3" a="1"/>
  <c r="BA45" i="3" a="1"/>
  <c r="BB45" i="3" a="1"/>
  <c r="BC45" i="3" a="1"/>
  <c r="BD45" i="3" a="1"/>
  <c r="BE45" i="3" a="1"/>
  <c r="BF45" i="3" a="1"/>
  <c r="BG45" i="3" a="1"/>
  <c r="BH45" i="3" a="1"/>
  <c r="BI45" i="3" a="1"/>
  <c r="BJ45" i="3" a="1"/>
  <c r="BK45" i="3" a="1"/>
  <c r="BL45" i="3" a="1"/>
  <c r="BM45" i="3" a="1"/>
  <c r="BN45" i="3" a="1"/>
  <c r="BO45" i="3" a="1"/>
  <c r="BP45" i="3" a="1"/>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AB21" i="3"/>
  <c r="E56" i="3" a="1"/>
  <c r="E56" i="3"/>
  <c r="F56" i="3" a="1"/>
  <c r="F56" i="3"/>
  <c r="G56" i="3" a="1"/>
  <c r="H56" i="3" a="1"/>
  <c r="I56" i="3" a="1"/>
  <c r="J56" i="3" a="1"/>
  <c r="K56" i="3" a="1"/>
  <c r="L56" i="3" a="1"/>
  <c r="M56" i="3" a="1"/>
  <c r="N56" i="3" a="1"/>
  <c r="O56" i="3" a="1"/>
  <c r="P56" i="3" a="1"/>
  <c r="Q56" i="3" a="1"/>
  <c r="R56" i="3" a="1"/>
  <c r="S56" i="3" a="1"/>
  <c r="T56" i="3" a="1"/>
  <c r="U56" i="3" a="1"/>
  <c r="V56" i="3" a="1"/>
  <c r="W56" i="3" a="1"/>
  <c r="X56" i="3" a="1"/>
  <c r="Y56" i="3" a="1"/>
  <c r="Z56" i="3" a="1"/>
  <c r="AA56" i="3" a="1"/>
  <c r="AB56" i="3" a="1"/>
  <c r="AC56" i="3" a="1"/>
  <c r="AD56" i="3" a="1"/>
  <c r="AE56" i="3" a="1"/>
  <c r="AF56" i="3" a="1"/>
  <c r="AG56" i="3" a="1"/>
  <c r="AH56" i="3" a="1"/>
  <c r="AI56" i="3" a="1"/>
  <c r="AJ56" i="3" a="1"/>
  <c r="AK56" i="3" a="1"/>
  <c r="AL56" i="3" a="1"/>
  <c r="AM56" i="3" a="1"/>
  <c r="AN56" i="3" a="1"/>
  <c r="AO56" i="3" a="1"/>
  <c r="AP56" i="3" a="1"/>
  <c r="AQ56" i="3" a="1"/>
  <c r="AR56" i="3" a="1"/>
  <c r="AS56" i="3" a="1"/>
  <c r="AT56" i="3" a="1"/>
  <c r="AU56" i="3" a="1"/>
  <c r="AV56" i="3" a="1"/>
  <c r="AW56" i="3" a="1"/>
  <c r="AX56" i="3" a="1"/>
  <c r="AY56" i="3" a="1"/>
  <c r="AZ56" i="3" a="1"/>
  <c r="BA56" i="3" a="1"/>
  <c r="BB56" i="3" a="1"/>
  <c r="BC56" i="3" a="1"/>
  <c r="BD56" i="3" a="1"/>
  <c r="BE56" i="3" a="1"/>
  <c r="BF56" i="3" a="1"/>
  <c r="BG56" i="3" a="1"/>
  <c r="BH56" i="3" a="1"/>
  <c r="BI56" i="3" a="1"/>
  <c r="BJ56" i="3" a="1"/>
  <c r="BK56" i="3" a="1"/>
  <c r="BL56" i="3" a="1"/>
  <c r="BM56" i="3" a="1"/>
  <c r="BN56" i="3" a="1"/>
  <c r="BO56" i="3" a="1"/>
  <c r="BP56" i="3" a="1"/>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AC21" i="3"/>
  <c r="W21" i="3"/>
  <c r="M22" i="3"/>
  <c r="N22" i="3" a="1"/>
  <c r="N22" i="3"/>
  <c r="O22" i="3"/>
  <c r="BT52" i="3"/>
  <c r="BU52" i="3"/>
  <c r="BV52" i="3"/>
  <c r="BW52" i="3"/>
  <c r="BX52" i="3"/>
  <c r="BY52" i="3"/>
  <c r="BZ52" i="3"/>
  <c r="CA52" i="3"/>
  <c r="BS53" i="3"/>
  <c r="BU53" i="3"/>
  <c r="BV53" i="3"/>
  <c r="BW53" i="3"/>
  <c r="BX53" i="3"/>
  <c r="BY53" i="3"/>
  <c r="BZ53" i="3"/>
  <c r="CA53" i="3"/>
  <c r="BS54" i="3"/>
  <c r="BT54" i="3"/>
  <c r="BV54" i="3"/>
  <c r="BW54" i="3"/>
  <c r="BX54" i="3"/>
  <c r="BY54" i="3"/>
  <c r="BZ54" i="3"/>
  <c r="CA54" i="3"/>
  <c r="BS55" i="3"/>
  <c r="BT55" i="3"/>
  <c r="BU55" i="3"/>
  <c r="BW55" i="3"/>
  <c r="BX55" i="3"/>
  <c r="BY55" i="3"/>
  <c r="BZ55" i="3"/>
  <c r="CA55" i="3"/>
  <c r="BS56" i="3"/>
  <c r="BT56" i="3"/>
  <c r="BU56" i="3"/>
  <c r="BV56" i="3"/>
  <c r="BX56" i="3"/>
  <c r="BY56" i="3"/>
  <c r="BZ56" i="3"/>
  <c r="CA56" i="3"/>
  <c r="BS57" i="3"/>
  <c r="BT57" i="3"/>
  <c r="BU57" i="3"/>
  <c r="BV57" i="3"/>
  <c r="BW57" i="3"/>
  <c r="BY57" i="3"/>
  <c r="BZ57" i="3"/>
  <c r="CA57" i="3"/>
  <c r="BS58" i="3"/>
  <c r="BT58" i="3"/>
  <c r="BU58" i="3"/>
  <c r="BV58" i="3"/>
  <c r="BW58" i="3"/>
  <c r="BX58" i="3"/>
  <c r="BZ58" i="3"/>
  <c r="CA58" i="3"/>
  <c r="BS59" i="3"/>
  <c r="BT59" i="3"/>
  <c r="BU59" i="3"/>
  <c r="BV59" i="3"/>
  <c r="BW59" i="3"/>
  <c r="BX59" i="3"/>
  <c r="BY59" i="3"/>
  <c r="CA59" i="3"/>
  <c r="BS60" i="3"/>
  <c r="BT60" i="3"/>
  <c r="BU60" i="3"/>
  <c r="BV60" i="3"/>
  <c r="BW60" i="3"/>
  <c r="BX60" i="3"/>
  <c r="BY60" i="3"/>
  <c r="BZ60" i="3"/>
  <c r="E35" i="3" a="1"/>
  <c r="E35" i="3"/>
  <c r="F35" i="3" a="1"/>
  <c r="F35" i="3"/>
  <c r="G35" i="3" a="1"/>
  <c r="H35" i="3" a="1"/>
  <c r="I35" i="3" a="1"/>
  <c r="M23" i="3"/>
  <c r="N23" i="3" a="1"/>
  <c r="N23" i="3"/>
  <c r="O23" i="3"/>
  <c r="J35" i="3" a="1"/>
  <c r="M24" i="3"/>
  <c r="N24" i="3" a="1"/>
  <c r="N24" i="3"/>
  <c r="O24" i="3"/>
  <c r="K35" i="3" a="1"/>
  <c r="M25" i="3"/>
  <c r="N25" i="3" a="1"/>
  <c r="N25" i="3"/>
  <c r="O25" i="3"/>
  <c r="L35" i="3" a="1"/>
  <c r="P22" i="3"/>
  <c r="M35" i="3" a="1"/>
  <c r="N35" i="3" a="1"/>
  <c r="O35" i="3" a="1"/>
  <c r="P35" i="3" a="1"/>
  <c r="Q35" i="3" a="1"/>
  <c r="P23" i="3"/>
  <c r="R35" i="3" a="1"/>
  <c r="P24" i="3"/>
  <c r="S35" i="3" a="1"/>
  <c r="P25" i="3"/>
  <c r="T35" i="3" a="1"/>
  <c r="Q22" i="3"/>
  <c r="U35" i="3" a="1"/>
  <c r="V35" i="3" a="1"/>
  <c r="W35" i="3" a="1"/>
  <c r="X35" i="3" a="1"/>
  <c r="Y35" i="3" a="1"/>
  <c r="Q23" i="3"/>
  <c r="Z35" i="3" a="1"/>
  <c r="Q24" i="3"/>
  <c r="AA35" i="3" a="1"/>
  <c r="Q25" i="3"/>
  <c r="AB35" i="3" a="1"/>
  <c r="R22" i="3"/>
  <c r="AC35" i="3" a="1"/>
  <c r="AD35" i="3" a="1"/>
  <c r="AE35" i="3" a="1"/>
  <c r="AF35" i="3" a="1"/>
  <c r="AG35" i="3" a="1"/>
  <c r="R23" i="3"/>
  <c r="AH35" i="3" a="1"/>
  <c r="R24" i="3"/>
  <c r="AI35" i="3" a="1"/>
  <c r="R25" i="3"/>
  <c r="AJ35" i="3" a="1"/>
  <c r="S22" i="3"/>
  <c r="AK35" i="3" a="1"/>
  <c r="AL35" i="3" a="1"/>
  <c r="AM35" i="3" a="1"/>
  <c r="AN35" i="3" a="1"/>
  <c r="AO35" i="3" a="1"/>
  <c r="S23" i="3"/>
  <c r="AP35" i="3" a="1"/>
  <c r="S24" i="3"/>
  <c r="AQ35" i="3" a="1"/>
  <c r="S25" i="3"/>
  <c r="AR35" i="3" a="1"/>
  <c r="T22" i="3"/>
  <c r="AS35" i="3" a="1"/>
  <c r="AT35" i="3" a="1"/>
  <c r="AU35" i="3" a="1"/>
  <c r="AV35" i="3" a="1"/>
  <c r="AW35" i="3" a="1"/>
  <c r="T23" i="3"/>
  <c r="AX35" i="3" a="1"/>
  <c r="T24" i="3"/>
  <c r="AY35" i="3" a="1"/>
  <c r="T25" i="3"/>
  <c r="AZ35" i="3" a="1"/>
  <c r="U22" i="3"/>
  <c r="BA35" i="3" a="1"/>
  <c r="BB35" i="3" a="1"/>
  <c r="BC35" i="3" a="1"/>
  <c r="BD35" i="3" a="1"/>
  <c r="BE35" i="3" a="1"/>
  <c r="U23" i="3"/>
  <c r="BF35" i="3" a="1"/>
  <c r="U24" i="3"/>
  <c r="BG35" i="3" a="1"/>
  <c r="U25" i="3"/>
  <c r="BH35" i="3" a="1"/>
  <c r="V22" i="3"/>
  <c r="BI35" i="3" a="1"/>
  <c r="BJ35" i="3" a="1"/>
  <c r="BK35" i="3" a="1"/>
  <c r="BL35" i="3" a="1"/>
  <c r="BM35" i="3" a="1"/>
  <c r="V23" i="3"/>
  <c r="BN35" i="3" a="1"/>
  <c r="V24" i="3"/>
  <c r="BO35" i="3" a="1"/>
  <c r="V25" i="3"/>
  <c r="BP35" i="3" a="1"/>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AA22" i="3"/>
  <c r="BT30" i="3"/>
  <c r="BS31" i="3"/>
  <c r="BT41" i="3"/>
  <c r="BU30" i="3"/>
  <c r="BS32" i="3"/>
  <c r="BU41" i="3"/>
  <c r="BV30" i="3"/>
  <c r="BS33" i="3"/>
  <c r="BV41" i="3"/>
  <c r="BW30" i="3"/>
  <c r="BS34" i="3"/>
  <c r="BW41" i="3"/>
  <c r="BX30" i="3"/>
  <c r="BS35" i="3"/>
  <c r="BX41" i="3"/>
  <c r="BY30" i="3"/>
  <c r="BS36" i="3"/>
  <c r="BY41" i="3"/>
  <c r="BZ30" i="3"/>
  <c r="BS37" i="3"/>
  <c r="BZ41" i="3"/>
  <c r="CA30" i="3"/>
  <c r="BS38" i="3"/>
  <c r="CA41" i="3"/>
  <c r="BS42" i="3"/>
  <c r="BU31" i="3"/>
  <c r="BT32" i="3"/>
  <c r="BU42" i="3"/>
  <c r="BV31" i="3"/>
  <c r="BT33" i="3"/>
  <c r="BV42" i="3"/>
  <c r="BW31" i="3"/>
  <c r="BT34" i="3"/>
  <c r="BW42" i="3"/>
  <c r="BX31" i="3"/>
  <c r="BT35" i="3"/>
  <c r="BX42" i="3"/>
  <c r="BY31" i="3"/>
  <c r="BT36" i="3"/>
  <c r="BY42" i="3"/>
  <c r="BZ31" i="3"/>
  <c r="BT37" i="3"/>
  <c r="BZ42" i="3"/>
  <c r="CA31" i="3"/>
  <c r="BT38" i="3"/>
  <c r="CA42" i="3"/>
  <c r="BS43" i="3"/>
  <c r="BT43" i="3"/>
  <c r="BV32" i="3"/>
  <c r="BU33" i="3"/>
  <c r="BV43" i="3"/>
  <c r="BW32" i="3"/>
  <c r="BU34" i="3"/>
  <c r="BW43" i="3"/>
  <c r="BX32" i="3"/>
  <c r="BU35" i="3"/>
  <c r="BX43" i="3"/>
  <c r="BY32" i="3"/>
  <c r="BU36" i="3"/>
  <c r="BY43" i="3"/>
  <c r="BZ32" i="3"/>
  <c r="BU37" i="3"/>
  <c r="BZ43" i="3"/>
  <c r="CA32" i="3"/>
  <c r="BU38" i="3"/>
  <c r="CA43" i="3"/>
  <c r="BS44" i="3"/>
  <c r="BT44" i="3"/>
  <c r="BU44" i="3"/>
  <c r="BW33" i="3"/>
  <c r="BV34" i="3"/>
  <c r="BW44" i="3"/>
  <c r="BX33" i="3"/>
  <c r="BV35" i="3"/>
  <c r="BX44" i="3"/>
  <c r="BY33" i="3"/>
  <c r="BV36" i="3"/>
  <c r="BY44" i="3"/>
  <c r="BZ33" i="3"/>
  <c r="BV37" i="3"/>
  <c r="BZ44" i="3"/>
  <c r="CA33" i="3"/>
  <c r="BV38" i="3"/>
  <c r="CA44" i="3"/>
  <c r="BS45" i="3"/>
  <c r="BT45" i="3"/>
  <c r="BU45" i="3"/>
  <c r="BV45" i="3"/>
  <c r="BX34" i="3"/>
  <c r="BW35" i="3"/>
  <c r="BX45" i="3"/>
  <c r="BY34" i="3"/>
  <c r="BW36" i="3"/>
  <c r="BY45" i="3"/>
  <c r="BZ34" i="3"/>
  <c r="BW37" i="3"/>
  <c r="BZ45" i="3"/>
  <c r="CA34" i="3"/>
  <c r="BW38" i="3"/>
  <c r="CA45" i="3"/>
  <c r="BS46" i="3"/>
  <c r="BT46" i="3"/>
  <c r="BU46" i="3"/>
  <c r="BV46" i="3"/>
  <c r="BW46" i="3"/>
  <c r="BY35" i="3"/>
  <c r="BX36" i="3"/>
  <c r="BY46" i="3"/>
  <c r="BZ35" i="3"/>
  <c r="BX37" i="3"/>
  <c r="BZ46" i="3"/>
  <c r="CA35" i="3"/>
  <c r="BX38" i="3"/>
  <c r="CA46" i="3"/>
  <c r="BS47" i="3"/>
  <c r="BT47" i="3"/>
  <c r="BU47" i="3"/>
  <c r="BV47" i="3"/>
  <c r="BW47" i="3"/>
  <c r="BX47" i="3"/>
  <c r="BZ36" i="3"/>
  <c r="BY37" i="3"/>
  <c r="BZ47" i="3"/>
  <c r="CA36" i="3"/>
  <c r="BY38" i="3"/>
  <c r="CA47" i="3"/>
  <c r="BS48" i="3"/>
  <c r="BT48" i="3"/>
  <c r="BU48" i="3"/>
  <c r="BV48" i="3"/>
  <c r="BW48" i="3"/>
  <c r="BX48" i="3"/>
  <c r="BY48" i="3"/>
  <c r="CA37" i="3"/>
  <c r="BZ38" i="3"/>
  <c r="CA48" i="3"/>
  <c r="BS49" i="3"/>
  <c r="BT49" i="3"/>
  <c r="BU49" i="3"/>
  <c r="BV49" i="3"/>
  <c r="BW49" i="3"/>
  <c r="BX49" i="3"/>
  <c r="BY49" i="3"/>
  <c r="BZ49" i="3"/>
  <c r="E46" i="3" a="1"/>
  <c r="E46" i="3"/>
  <c r="F46" i="3" a="1"/>
  <c r="F46" i="3"/>
  <c r="G46" i="3" a="1"/>
  <c r="H46" i="3" a="1"/>
  <c r="I46" i="3" a="1"/>
  <c r="J46" i="3" a="1"/>
  <c r="K46" i="3" a="1"/>
  <c r="L46" i="3" a="1"/>
  <c r="M46" i="3" a="1"/>
  <c r="N46" i="3" a="1"/>
  <c r="O46" i="3" a="1"/>
  <c r="P46" i="3" a="1"/>
  <c r="Q46" i="3" a="1"/>
  <c r="R46" i="3" a="1"/>
  <c r="S46" i="3" a="1"/>
  <c r="T46" i="3" a="1"/>
  <c r="U46" i="3" a="1"/>
  <c r="V46" i="3" a="1"/>
  <c r="W46" i="3" a="1"/>
  <c r="X46" i="3" a="1"/>
  <c r="Y46" i="3" a="1"/>
  <c r="Z46" i="3" a="1"/>
  <c r="AA46" i="3" a="1"/>
  <c r="AB46" i="3" a="1"/>
  <c r="AC46" i="3" a="1"/>
  <c r="AD46" i="3" a="1"/>
  <c r="AE46" i="3" a="1"/>
  <c r="AF46" i="3" a="1"/>
  <c r="AG46" i="3" a="1"/>
  <c r="AH46" i="3" a="1"/>
  <c r="AI46" i="3" a="1"/>
  <c r="AJ46" i="3" a="1"/>
  <c r="AK46" i="3" a="1"/>
  <c r="AL46" i="3" a="1"/>
  <c r="AM46" i="3" a="1"/>
  <c r="AN46" i="3" a="1"/>
  <c r="AO46" i="3" a="1"/>
  <c r="AP46" i="3" a="1"/>
  <c r="AQ46" i="3" a="1"/>
  <c r="AR46" i="3" a="1"/>
  <c r="AS46" i="3" a="1"/>
  <c r="AT46" i="3" a="1"/>
  <c r="AU46" i="3" a="1"/>
  <c r="AV46" i="3" a="1"/>
  <c r="AW46" i="3" a="1"/>
  <c r="AX46" i="3" a="1"/>
  <c r="AY46" i="3" a="1"/>
  <c r="AZ46" i="3" a="1"/>
  <c r="BA46" i="3" a="1"/>
  <c r="BB46" i="3" a="1"/>
  <c r="BC46" i="3" a="1"/>
  <c r="BD46" i="3" a="1"/>
  <c r="BE46" i="3" a="1"/>
  <c r="BF46" i="3" a="1"/>
  <c r="BG46" i="3" a="1"/>
  <c r="BH46" i="3" a="1"/>
  <c r="BI46" i="3" a="1"/>
  <c r="BJ46" i="3" a="1"/>
  <c r="BK46" i="3" a="1"/>
  <c r="BL46" i="3" a="1"/>
  <c r="BM46" i="3" a="1"/>
  <c r="BN46" i="3" a="1"/>
  <c r="BO46" i="3" a="1"/>
  <c r="BP46" i="3" a="1"/>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AB22" i="3"/>
  <c r="E57" i="3" a="1"/>
  <c r="E57" i="3"/>
  <c r="F57" i="3" a="1"/>
  <c r="F57" i="3"/>
  <c r="G57" i="3" a="1"/>
  <c r="H57" i="3" a="1"/>
  <c r="I57" i="3" a="1"/>
  <c r="J57" i="3" a="1"/>
  <c r="K57" i="3" a="1"/>
  <c r="L57" i="3" a="1"/>
  <c r="M57" i="3" a="1"/>
  <c r="N57" i="3" a="1"/>
  <c r="O57" i="3" a="1"/>
  <c r="P57" i="3" a="1"/>
  <c r="Q57" i="3" a="1"/>
  <c r="R57" i="3" a="1"/>
  <c r="S57" i="3" a="1"/>
  <c r="T57" i="3" a="1"/>
  <c r="U57" i="3" a="1"/>
  <c r="V57" i="3" a="1"/>
  <c r="W57" i="3" a="1"/>
  <c r="X57" i="3" a="1"/>
  <c r="Y57" i="3" a="1"/>
  <c r="Z57" i="3" a="1"/>
  <c r="AA57" i="3" a="1"/>
  <c r="AB57" i="3" a="1"/>
  <c r="AC57" i="3" a="1"/>
  <c r="AD57" i="3" a="1"/>
  <c r="AE57" i="3" a="1"/>
  <c r="AF57" i="3" a="1"/>
  <c r="AG57" i="3" a="1"/>
  <c r="AH57" i="3" a="1"/>
  <c r="AI57" i="3" a="1"/>
  <c r="AJ57" i="3" a="1"/>
  <c r="AK57" i="3" a="1"/>
  <c r="AL57" i="3" a="1"/>
  <c r="AM57" i="3" a="1"/>
  <c r="AN57" i="3" a="1"/>
  <c r="AO57" i="3" a="1"/>
  <c r="AP57" i="3" a="1"/>
  <c r="AQ57" i="3" a="1"/>
  <c r="AR57" i="3" a="1"/>
  <c r="AS57" i="3" a="1"/>
  <c r="AT57" i="3" a="1"/>
  <c r="AU57" i="3" a="1"/>
  <c r="AV57" i="3" a="1"/>
  <c r="AW57" i="3" a="1"/>
  <c r="AX57" i="3" a="1"/>
  <c r="AY57" i="3" a="1"/>
  <c r="AZ57" i="3" a="1"/>
  <c r="BA57" i="3" a="1"/>
  <c r="BB57" i="3" a="1"/>
  <c r="BC57" i="3" a="1"/>
  <c r="BD57" i="3" a="1"/>
  <c r="BE57" i="3" a="1"/>
  <c r="BF57" i="3" a="1"/>
  <c r="BG57" i="3" a="1"/>
  <c r="BH57" i="3" a="1"/>
  <c r="BI57" i="3" a="1"/>
  <c r="BJ57" i="3" a="1"/>
  <c r="BK57" i="3" a="1"/>
  <c r="BL57" i="3" a="1"/>
  <c r="BM57" i="3" a="1"/>
  <c r="BN57" i="3" a="1"/>
  <c r="BO57" i="3" a="1"/>
  <c r="BP57" i="3" a="1"/>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AC22" i="3"/>
  <c r="W22" i="3"/>
  <c r="X17" i="3"/>
  <c r="X18" i="3"/>
  <c r="X19" i="3"/>
  <c r="X20" i="3"/>
  <c r="X21" i="3"/>
  <c r="X22" i="3"/>
  <c r="X23" i="3"/>
  <c r="X24" i="3"/>
  <c r="X25" i="3"/>
  <c r="E4" i="3"/>
  <c r="D4" i="3"/>
  <c r="E5" i="3"/>
  <c r="D5" i="3"/>
  <c r="E6" i="3"/>
  <c r="D6" i="3"/>
  <c r="E7" i="3"/>
  <c r="D7" i="3"/>
  <c r="E8" i="3"/>
  <c r="D8" i="3"/>
  <c r="E9" i="3"/>
  <c r="D9" i="3"/>
  <c r="E10" i="3"/>
  <c r="D10" i="3"/>
  <c r="E11" i="3"/>
  <c r="D11" i="3"/>
  <c r="E12" i="3"/>
  <c r="D12" i="3"/>
  <c r="C4" i="3"/>
  <c r="C5" i="3"/>
  <c r="C6" i="3"/>
  <c r="L4" i="3"/>
  <c r="M4" i="3"/>
  <c r="N4" i="3"/>
  <c r="L5" i="3"/>
  <c r="M5" i="3"/>
  <c r="N5" i="3"/>
  <c r="L6" i="3"/>
  <c r="M6" i="3"/>
  <c r="N6" i="3"/>
  <c r="C7" i="3"/>
  <c r="L7" i="3"/>
  <c r="M7" i="3"/>
  <c r="N7" i="3"/>
  <c r="C8" i="3"/>
  <c r="L8" i="3"/>
  <c r="M8" i="3"/>
  <c r="N8" i="3"/>
  <c r="C9" i="3"/>
  <c r="L9" i="3"/>
  <c r="M9" i="3"/>
  <c r="N9" i="3"/>
  <c r="C10" i="3"/>
  <c r="L10" i="3"/>
  <c r="M10" i="3"/>
  <c r="N10" i="3"/>
  <c r="C11" i="3"/>
  <c r="L11" i="3"/>
  <c r="M11" i="3"/>
  <c r="N11" i="3"/>
  <c r="C12" i="3"/>
  <c r="L12" i="3"/>
  <c r="M12" i="3"/>
  <c r="N12" i="3"/>
  <c r="N17" i="6"/>
  <c r="Q64" i="48"/>
  <c r="F4" i="48"/>
  <c r="V64" i="48"/>
  <c r="W64" i="48"/>
  <c r="X64" i="48"/>
  <c r="V65" i="48"/>
  <c r="V66" i="48"/>
  <c r="V67" i="48"/>
  <c r="V68" i="48"/>
  <c r="V69" i="48"/>
  <c r="V70" i="48"/>
  <c r="V71" i="48"/>
  <c r="V72" i="48"/>
  <c r="V73" i="48"/>
  <c r="V74" i="48"/>
  <c r="V75" i="48"/>
  <c r="V76" i="48"/>
  <c r="V77" i="48"/>
  <c r="V78" i="48"/>
  <c r="V79" i="48"/>
  <c r="V80" i="48"/>
  <c r="V81" i="48"/>
  <c r="V82" i="48"/>
  <c r="V83" i="48"/>
  <c r="V84" i="48"/>
  <c r="V85" i="48"/>
  <c r="V86" i="48"/>
  <c r="V87" i="48"/>
  <c r="V88" i="48"/>
  <c r="V89" i="48"/>
  <c r="V90" i="48"/>
  <c r="V91" i="48"/>
  <c r="V92" i="48"/>
  <c r="V93" i="48"/>
  <c r="V94" i="48"/>
  <c r="V95" i="48"/>
  <c r="V96" i="48"/>
  <c r="V97" i="48"/>
  <c r="V98" i="48"/>
  <c r="V99" i="48"/>
  <c r="V100" i="48"/>
  <c r="V101" i="48"/>
  <c r="V102" i="48"/>
  <c r="V103" i="48"/>
  <c r="V104" i="48"/>
  <c r="V105" i="48"/>
  <c r="V106" i="48"/>
  <c r="V107" i="48"/>
  <c r="V108" i="48"/>
  <c r="W65" i="48"/>
  <c r="X65" i="48"/>
  <c r="W66" i="48"/>
  <c r="X66" i="48"/>
  <c r="W67" i="48"/>
  <c r="X67" i="48"/>
  <c r="W68" i="48"/>
  <c r="X68" i="48"/>
  <c r="W69" i="48"/>
  <c r="X69" i="48"/>
  <c r="W70" i="48"/>
  <c r="X70" i="48"/>
  <c r="W71" i="48"/>
  <c r="X71" i="48"/>
  <c r="W72" i="48"/>
  <c r="X72" i="48"/>
  <c r="W73" i="48"/>
  <c r="X73" i="48"/>
  <c r="W74" i="48"/>
  <c r="X74" i="48"/>
  <c r="W75" i="48"/>
  <c r="X75" i="48"/>
  <c r="W76" i="48"/>
  <c r="X76" i="48"/>
  <c r="W77" i="48"/>
  <c r="X77" i="48"/>
  <c r="W78" i="48"/>
  <c r="X78" i="48"/>
  <c r="W79" i="48"/>
  <c r="X79" i="48"/>
  <c r="W80" i="48"/>
  <c r="X80" i="48"/>
  <c r="W81" i="48"/>
  <c r="X81" i="48"/>
  <c r="W82" i="48"/>
  <c r="X82" i="48"/>
  <c r="W83" i="48"/>
  <c r="X83" i="48"/>
  <c r="W84" i="48"/>
  <c r="X84" i="48"/>
  <c r="W85" i="48"/>
  <c r="X85" i="48"/>
  <c r="W86" i="48"/>
  <c r="X86" i="48"/>
  <c r="W87" i="48"/>
  <c r="X87" i="48"/>
  <c r="W88" i="48"/>
  <c r="X88" i="48"/>
  <c r="W89" i="48"/>
  <c r="X89" i="48"/>
  <c r="W90" i="48"/>
  <c r="X90" i="48"/>
  <c r="W91" i="48"/>
  <c r="X91" i="48"/>
  <c r="W92" i="48"/>
  <c r="X92" i="48"/>
  <c r="W93" i="48"/>
  <c r="X93" i="48"/>
  <c r="W94" i="48"/>
  <c r="X94" i="48"/>
  <c r="W95" i="48"/>
  <c r="X95" i="48"/>
  <c r="W96" i="48"/>
  <c r="X96" i="48"/>
  <c r="W97" i="48"/>
  <c r="X97" i="48"/>
  <c r="W98" i="48"/>
  <c r="X98" i="48"/>
  <c r="W99" i="48"/>
  <c r="X99" i="48"/>
  <c r="W100" i="48"/>
  <c r="X100" i="48"/>
  <c r="W101" i="48"/>
  <c r="X101" i="48"/>
  <c r="W102" i="48"/>
  <c r="X102" i="48"/>
  <c r="W103" i="48"/>
  <c r="X103" i="48"/>
  <c r="W104" i="48"/>
  <c r="X104" i="48"/>
  <c r="W105" i="48"/>
  <c r="X105" i="48"/>
  <c r="W106" i="48"/>
  <c r="X106" i="48"/>
  <c r="W107" i="48"/>
  <c r="X107" i="48"/>
  <c r="W108" i="48"/>
  <c r="X108" i="48"/>
  <c r="Y64" i="48"/>
  <c r="Y65" i="48"/>
  <c r="Y66" i="48"/>
  <c r="Y67" i="48"/>
  <c r="Y68" i="48"/>
  <c r="Y69" i="48"/>
  <c r="Y70" i="48"/>
  <c r="Y71" i="48"/>
  <c r="Y72" i="48"/>
  <c r="Y73" i="48"/>
  <c r="Y74" i="48"/>
  <c r="Y75" i="48"/>
  <c r="Y76" i="48"/>
  <c r="Y77" i="48"/>
  <c r="Y78" i="48"/>
  <c r="Y79" i="48"/>
  <c r="Y80" i="48"/>
  <c r="Y81" i="48"/>
  <c r="Y82" i="48"/>
  <c r="Y83" i="48"/>
  <c r="Y84" i="48"/>
  <c r="Y85" i="48"/>
  <c r="Y86" i="48"/>
  <c r="Y87" i="48"/>
  <c r="Y88" i="48"/>
  <c r="Y89" i="48"/>
  <c r="Y90" i="48"/>
  <c r="Y91" i="48"/>
  <c r="Y92" i="48"/>
  <c r="Y93" i="48"/>
  <c r="Y94" i="48"/>
  <c r="Y95" i="48"/>
  <c r="Y96" i="48"/>
  <c r="Y97" i="48"/>
  <c r="Y98" i="48"/>
  <c r="Y99" i="48"/>
  <c r="Y100" i="48"/>
  <c r="Y101" i="48"/>
  <c r="Y102" i="48"/>
  <c r="Y103" i="48"/>
  <c r="Y104" i="48"/>
  <c r="Y105" i="48"/>
  <c r="Y106" i="48"/>
  <c r="Y107" i="48"/>
  <c r="Y108" i="48"/>
  <c r="K4" i="48"/>
  <c r="V64" i="17"/>
  <c r="W64" i="17"/>
  <c r="X64" i="17"/>
  <c r="V65" i="17"/>
  <c r="W65" i="17"/>
  <c r="X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W66" i="17"/>
  <c r="X66" i="17"/>
  <c r="W67" i="17"/>
  <c r="X67" i="17"/>
  <c r="W68" i="17"/>
  <c r="X68" i="17"/>
  <c r="W69" i="17"/>
  <c r="X69" i="17"/>
  <c r="W70" i="17"/>
  <c r="X70" i="17"/>
  <c r="W71" i="17"/>
  <c r="X71" i="17"/>
  <c r="W72" i="17"/>
  <c r="X72" i="17"/>
  <c r="W73" i="17"/>
  <c r="X73" i="17"/>
  <c r="W74" i="17"/>
  <c r="X74" i="17"/>
  <c r="W75" i="17"/>
  <c r="X75" i="17"/>
  <c r="W76" i="17"/>
  <c r="X76" i="17"/>
  <c r="W77" i="17"/>
  <c r="X77" i="17"/>
  <c r="W78" i="17"/>
  <c r="X78" i="17"/>
  <c r="W79" i="17"/>
  <c r="X79" i="17"/>
  <c r="W80" i="17"/>
  <c r="X80" i="17"/>
  <c r="W81" i="17"/>
  <c r="X81" i="17"/>
  <c r="W82" i="17"/>
  <c r="X82" i="17"/>
  <c r="W83" i="17"/>
  <c r="X83" i="17"/>
  <c r="W84" i="17"/>
  <c r="X84" i="17"/>
  <c r="W85" i="17"/>
  <c r="X85" i="17"/>
  <c r="W86" i="17"/>
  <c r="X86" i="17"/>
  <c r="W87" i="17"/>
  <c r="X87" i="17"/>
  <c r="W88" i="17"/>
  <c r="X88" i="17"/>
  <c r="W89" i="17"/>
  <c r="X89" i="17"/>
  <c r="W90" i="17"/>
  <c r="X90" i="17"/>
  <c r="W91" i="17"/>
  <c r="X91" i="17"/>
  <c r="W92" i="17"/>
  <c r="X92" i="17"/>
  <c r="W93" i="17"/>
  <c r="X93" i="17"/>
  <c r="W94" i="17"/>
  <c r="X94" i="17"/>
  <c r="W95" i="17"/>
  <c r="X95" i="17"/>
  <c r="W96" i="17"/>
  <c r="X96" i="17"/>
  <c r="W97" i="17"/>
  <c r="X97" i="17"/>
  <c r="W98" i="17"/>
  <c r="X98" i="17"/>
  <c r="W99" i="17"/>
  <c r="X99" i="17"/>
  <c r="W100" i="17"/>
  <c r="X100" i="17"/>
  <c r="W101" i="17"/>
  <c r="X101" i="17"/>
  <c r="W102" i="17"/>
  <c r="X102" i="17"/>
  <c r="W103" i="17"/>
  <c r="X103" i="17"/>
  <c r="W104" i="17"/>
  <c r="X104" i="17"/>
  <c r="W105" i="17"/>
  <c r="X105" i="17"/>
  <c r="W106" i="17"/>
  <c r="X106" i="17"/>
  <c r="W107" i="17"/>
  <c r="X107" i="17"/>
  <c r="W108" i="17"/>
  <c r="X108" i="17"/>
  <c r="Y64" i="17"/>
  <c r="Y65" i="17"/>
  <c r="Y66" i="17"/>
  <c r="Y67" i="17"/>
  <c r="Y68" i="17"/>
  <c r="Y69" i="17"/>
  <c r="Y70" i="17"/>
  <c r="Y71" i="17"/>
  <c r="Y72" i="17"/>
  <c r="Y73" i="17"/>
  <c r="Y74" i="17"/>
  <c r="Y75" i="17"/>
  <c r="Y76" i="17"/>
  <c r="Y77" i="17"/>
  <c r="Y78" i="17"/>
  <c r="Y79" i="17"/>
  <c r="Y80" i="17"/>
  <c r="Y81" i="17"/>
  <c r="Y82" i="17"/>
  <c r="Y83" i="17"/>
  <c r="Y84" i="17"/>
  <c r="Y85" i="17"/>
  <c r="Y86" i="17"/>
  <c r="Y87" i="17"/>
  <c r="Y88" i="17"/>
  <c r="Y89" i="17"/>
  <c r="Y90" i="17"/>
  <c r="Y91" i="17"/>
  <c r="Y92" i="17"/>
  <c r="Y93" i="17"/>
  <c r="Y94" i="17"/>
  <c r="Y95" i="17"/>
  <c r="Y96" i="17"/>
  <c r="Y97" i="17"/>
  <c r="Y98" i="17"/>
  <c r="Y99" i="17"/>
  <c r="Y100" i="17"/>
  <c r="Y101" i="17"/>
  <c r="Y102" i="17"/>
  <c r="Y103" i="17"/>
  <c r="Y104" i="17"/>
  <c r="Y105" i="17"/>
  <c r="Y106" i="17"/>
  <c r="Y107" i="17"/>
  <c r="Y108" i="17"/>
  <c r="K4" i="17"/>
  <c r="K5" i="17"/>
  <c r="K6" i="17"/>
  <c r="K7" i="17"/>
  <c r="K8" i="17"/>
  <c r="K9" i="17"/>
  <c r="K10" i="17"/>
  <c r="K11" i="17"/>
  <c r="K12" i="17"/>
  <c r="K13" i="17"/>
  <c r="AA77" i="17"/>
  <c r="AE77" i="17"/>
  <c r="AA92" i="17"/>
  <c r="AE92" i="17"/>
  <c r="AA71" i="17"/>
  <c r="AF71" i="17"/>
  <c r="AA86" i="17"/>
  <c r="AF86" i="17"/>
  <c r="J4" i="17"/>
  <c r="K17" i="17"/>
  <c r="G4" i="17"/>
  <c r="H4" i="17"/>
  <c r="I4" i="17"/>
  <c r="J17" i="17"/>
  <c r="H17" i="17"/>
  <c r="L17" i="17"/>
  <c r="AA74" i="17"/>
  <c r="AE74" i="17"/>
  <c r="AA83" i="17"/>
  <c r="AE83" i="17"/>
  <c r="AA65" i="17"/>
  <c r="AF65" i="17"/>
  <c r="AF92" i="17"/>
  <c r="J5" i="17"/>
  <c r="K18" i="17"/>
  <c r="G5" i="17"/>
  <c r="H5" i="17"/>
  <c r="I5" i="17"/>
  <c r="J18" i="17"/>
  <c r="H18" i="17"/>
  <c r="L18" i="17"/>
  <c r="AA68" i="17"/>
  <c r="AE68" i="17"/>
  <c r="AA80" i="17"/>
  <c r="AE80" i="17"/>
  <c r="AE86" i="17"/>
  <c r="AF74" i="17"/>
  <c r="J6" i="17"/>
  <c r="K19" i="17"/>
  <c r="G6" i="17"/>
  <c r="H6" i="17"/>
  <c r="I6" i="17"/>
  <c r="J19" i="17"/>
  <c r="H19" i="17"/>
  <c r="L19" i="17"/>
  <c r="AA89" i="17"/>
  <c r="AE89" i="17"/>
  <c r="AF68" i="17"/>
  <c r="AF77" i="17"/>
  <c r="AF83" i="17"/>
  <c r="J7" i="17"/>
  <c r="K20" i="17"/>
  <c r="G7" i="17"/>
  <c r="H7" i="17"/>
  <c r="I7" i="17"/>
  <c r="J20" i="17"/>
  <c r="H20" i="17"/>
  <c r="L20" i="17"/>
  <c r="AE65" i="17"/>
  <c r="AE71" i="17"/>
  <c r="AF80" i="17"/>
  <c r="AF89" i="17"/>
  <c r="J8" i="17"/>
  <c r="K21" i="17"/>
  <c r="G8" i="17"/>
  <c r="H8" i="17"/>
  <c r="I8" i="17"/>
  <c r="J21" i="17"/>
  <c r="H21" i="17"/>
  <c r="L21" i="17"/>
  <c r="AA94" i="17"/>
  <c r="AE94" i="17"/>
  <c r="AA95" i="17"/>
  <c r="AE95" i="17"/>
  <c r="AA96" i="17"/>
  <c r="AE96" i="17"/>
  <c r="AA97" i="17"/>
  <c r="AE97" i="17"/>
  <c r="AA64" i="17"/>
  <c r="AE64" i="17"/>
  <c r="AA66" i="17"/>
  <c r="AE66" i="17"/>
  <c r="AA67" i="17"/>
  <c r="AE67" i="17"/>
  <c r="AA69" i="17"/>
  <c r="AE69" i="17"/>
  <c r="AA70" i="17"/>
  <c r="AE70" i="17"/>
  <c r="AA72" i="17"/>
  <c r="AE72" i="17"/>
  <c r="AA73" i="17"/>
  <c r="AE73" i="17"/>
  <c r="AA75" i="17"/>
  <c r="AE75" i="17"/>
  <c r="AA76" i="17"/>
  <c r="AE76" i="17"/>
  <c r="AA78" i="17"/>
  <c r="AE78" i="17"/>
  <c r="AA79" i="17"/>
  <c r="AE79" i="17"/>
  <c r="AA81" i="17"/>
  <c r="AE81" i="17"/>
  <c r="AA82" i="17"/>
  <c r="AE82" i="17"/>
  <c r="AA84" i="17"/>
  <c r="AE84" i="17"/>
  <c r="AA85" i="17"/>
  <c r="AE85" i="17"/>
  <c r="AA87" i="17"/>
  <c r="AE87" i="17"/>
  <c r="AA88" i="17"/>
  <c r="AE88" i="17"/>
  <c r="AA90" i="17"/>
  <c r="AE90" i="17"/>
  <c r="AA91" i="17"/>
  <c r="AE91" i="17"/>
  <c r="AA93" i="17"/>
  <c r="AE93" i="17"/>
  <c r="AA98" i="17"/>
  <c r="AE98" i="17"/>
  <c r="AA99" i="17"/>
  <c r="AE99" i="17"/>
  <c r="AA100" i="17"/>
  <c r="AE100" i="17"/>
  <c r="AA101" i="17"/>
  <c r="AE101" i="17"/>
  <c r="AA102" i="17"/>
  <c r="AE102" i="17"/>
  <c r="AA103" i="17"/>
  <c r="AE103" i="17"/>
  <c r="AA104" i="17"/>
  <c r="AE104" i="17"/>
  <c r="AA105" i="17"/>
  <c r="AE105" i="17"/>
  <c r="AA106" i="17"/>
  <c r="AE106" i="17"/>
  <c r="AA107" i="17"/>
  <c r="AE107" i="17"/>
  <c r="AA108" i="17"/>
  <c r="AE108" i="17"/>
  <c r="AF64" i="17"/>
  <c r="AF66" i="17"/>
  <c r="AF67" i="17"/>
  <c r="AF69" i="17"/>
  <c r="AF70" i="17"/>
  <c r="AF72" i="17"/>
  <c r="AF73" i="17"/>
  <c r="AF75" i="17"/>
  <c r="AF76" i="17"/>
  <c r="AF78" i="17"/>
  <c r="AF79" i="17"/>
  <c r="AF81" i="17"/>
  <c r="AF82" i="17"/>
  <c r="AF84" i="17"/>
  <c r="AF85" i="17"/>
  <c r="AF87" i="17"/>
  <c r="AF88" i="17"/>
  <c r="AF90" i="17"/>
  <c r="AF91" i="17"/>
  <c r="AF93" i="17"/>
  <c r="AF94" i="17"/>
  <c r="AF95" i="17"/>
  <c r="AF96" i="17"/>
  <c r="AF97" i="17"/>
  <c r="AF98" i="17"/>
  <c r="AF99" i="17"/>
  <c r="AF100" i="17"/>
  <c r="AF101" i="17"/>
  <c r="AF102" i="17"/>
  <c r="AF103" i="17"/>
  <c r="AF104" i="17"/>
  <c r="AF105" i="17"/>
  <c r="AF106" i="17"/>
  <c r="AF107" i="17"/>
  <c r="AF108" i="17"/>
  <c r="J9" i="17"/>
  <c r="K22" i="17"/>
  <c r="G9" i="17"/>
  <c r="H9" i="17"/>
  <c r="I9" i="17"/>
  <c r="J22" i="17"/>
  <c r="H22" i="17"/>
  <c r="L22" i="17"/>
  <c r="J10" i="17"/>
  <c r="K23" i="17"/>
  <c r="G10" i="17"/>
  <c r="H10" i="17"/>
  <c r="I10" i="17"/>
  <c r="J23" i="17"/>
  <c r="H23" i="17"/>
  <c r="L23" i="17"/>
  <c r="J11" i="17"/>
  <c r="K24" i="17"/>
  <c r="G11" i="17"/>
  <c r="H11" i="17"/>
  <c r="I11" i="17"/>
  <c r="J24" i="17"/>
  <c r="H24" i="17"/>
  <c r="L24" i="17"/>
  <c r="J12" i="17"/>
  <c r="K25" i="17"/>
  <c r="G12" i="17"/>
  <c r="H12" i="17"/>
  <c r="I12" i="17"/>
  <c r="J25" i="17"/>
  <c r="H25" i="17"/>
  <c r="L25" i="17"/>
  <c r="M17" i="17"/>
  <c r="N17" i="17" a="1"/>
  <c r="N17" i="17"/>
  <c r="O17" i="17"/>
  <c r="E30" i="17" a="1"/>
  <c r="E30" i="17"/>
  <c r="F30" i="17" a="1"/>
  <c r="F30" i="17"/>
  <c r="G30" i="17" a="1"/>
  <c r="H30" i="17" a="1"/>
  <c r="I30" i="17" a="1"/>
  <c r="J30" i="17" a="1"/>
  <c r="K30" i="17" a="1"/>
  <c r="L30" i="17" a="1"/>
  <c r="P17" i="17"/>
  <c r="M30" i="17" a="1"/>
  <c r="N30" i="17" a="1"/>
  <c r="O30" i="17" a="1"/>
  <c r="P30" i="17" a="1"/>
  <c r="Q30" i="17" a="1"/>
  <c r="R30" i="17" a="1"/>
  <c r="S30" i="17" a="1"/>
  <c r="T30" i="17" a="1"/>
  <c r="Q17" i="17"/>
  <c r="U30" i="17" a="1"/>
  <c r="V30" i="17" a="1"/>
  <c r="W30" i="17" a="1"/>
  <c r="X30" i="17" a="1"/>
  <c r="Y30" i="17" a="1"/>
  <c r="Z30" i="17" a="1"/>
  <c r="AA30" i="17" a="1"/>
  <c r="AB30" i="17" a="1"/>
  <c r="R17" i="17"/>
  <c r="AC30" i="17" a="1"/>
  <c r="AD30" i="17" a="1"/>
  <c r="AE30" i="17" a="1"/>
  <c r="AF30" i="17" a="1"/>
  <c r="AG30" i="17" a="1"/>
  <c r="AH30" i="17" a="1"/>
  <c r="AI30" i="17" a="1"/>
  <c r="AJ30" i="17" a="1"/>
  <c r="S17" i="17"/>
  <c r="AK30" i="17" a="1"/>
  <c r="AL30" i="17" a="1"/>
  <c r="AM30" i="17" a="1"/>
  <c r="AN30" i="17" a="1"/>
  <c r="AO30" i="17" a="1"/>
  <c r="AP30" i="17" a="1"/>
  <c r="AQ30" i="17" a="1"/>
  <c r="AR30" i="17" a="1"/>
  <c r="T17" i="17"/>
  <c r="AS30" i="17" a="1"/>
  <c r="AT30" i="17" a="1"/>
  <c r="AU30" i="17" a="1"/>
  <c r="AV30" i="17" a="1"/>
  <c r="AW30" i="17" a="1"/>
  <c r="AX30" i="17" a="1"/>
  <c r="AY30" i="17" a="1"/>
  <c r="AZ30" i="17" a="1"/>
  <c r="U17" i="17"/>
  <c r="BA30" i="17" a="1"/>
  <c r="BB30" i="17" a="1"/>
  <c r="BC30" i="17" a="1"/>
  <c r="BD30" i="17" a="1"/>
  <c r="BE30" i="17" a="1"/>
  <c r="BF30" i="17" a="1"/>
  <c r="BG30" i="17" a="1"/>
  <c r="BH30" i="17" a="1"/>
  <c r="V17" i="17"/>
  <c r="BI30" i="17" a="1"/>
  <c r="BJ30" i="17" a="1"/>
  <c r="BK30" i="17" a="1"/>
  <c r="BL30" i="17" a="1"/>
  <c r="BM30" i="17" a="1"/>
  <c r="BN30" i="17" a="1"/>
  <c r="BO30" i="17" a="1"/>
  <c r="BP30" i="17" a="1"/>
  <c r="G30" i="17"/>
  <c r="H30" i="17"/>
  <c r="I30" i="17"/>
  <c r="J30" i="17"/>
  <c r="K30" i="17"/>
  <c r="L30" i="17"/>
  <c r="M30" i="17"/>
  <c r="N30" i="17"/>
  <c r="O30" i="17"/>
  <c r="P30" i="17"/>
  <c r="Q30" i="17"/>
  <c r="R30" i="17"/>
  <c r="S30" i="17"/>
  <c r="T30" i="17"/>
  <c r="U30" i="17"/>
  <c r="V30" i="17"/>
  <c r="W30" i="17"/>
  <c r="X30" i="17"/>
  <c r="Y30" i="17"/>
  <c r="Z30" i="17"/>
  <c r="AA30" i="17"/>
  <c r="AB30" i="17"/>
  <c r="AC30" i="17"/>
  <c r="AD30" i="17"/>
  <c r="AE30" i="17"/>
  <c r="AF30" i="17"/>
  <c r="AG30" i="17"/>
  <c r="AH30" i="17"/>
  <c r="AI30" i="17"/>
  <c r="AJ30" i="17"/>
  <c r="AK30" i="17"/>
  <c r="AL30" i="17"/>
  <c r="AM30" i="17"/>
  <c r="AN30" i="17"/>
  <c r="AO30" i="17"/>
  <c r="AP30" i="17"/>
  <c r="AQ30" i="17"/>
  <c r="AR30" i="17"/>
  <c r="AS30" i="17"/>
  <c r="AT30" i="17"/>
  <c r="AU30" i="17"/>
  <c r="AV30" i="17"/>
  <c r="AW30" i="17"/>
  <c r="AX30" i="17"/>
  <c r="AY30" i="17"/>
  <c r="AZ30" i="17"/>
  <c r="BA30" i="17"/>
  <c r="BB30" i="17"/>
  <c r="BC30" i="17"/>
  <c r="BD30" i="17"/>
  <c r="BE30" i="17"/>
  <c r="BF30" i="17"/>
  <c r="BG30" i="17"/>
  <c r="BH30" i="17"/>
  <c r="BI30" i="17"/>
  <c r="BJ30" i="17"/>
  <c r="BK30" i="17"/>
  <c r="BL30" i="17"/>
  <c r="BM30" i="17"/>
  <c r="BN30" i="17"/>
  <c r="BO30" i="17"/>
  <c r="BP30" i="17"/>
  <c r="AA17" i="17"/>
  <c r="E41" i="17" a="1"/>
  <c r="E41" i="17"/>
  <c r="F41" i="17" a="1"/>
  <c r="F41" i="17"/>
  <c r="G41" i="17" a="1"/>
  <c r="H41" i="17" a="1"/>
  <c r="I41" i="17" a="1"/>
  <c r="J41" i="17" a="1"/>
  <c r="K41" i="17" a="1"/>
  <c r="L41" i="17" a="1"/>
  <c r="M41" i="17" a="1"/>
  <c r="N41" i="17" a="1"/>
  <c r="O41" i="17" a="1"/>
  <c r="P41" i="17" a="1"/>
  <c r="Q41" i="17" a="1"/>
  <c r="R41" i="17" a="1"/>
  <c r="S41" i="17" a="1"/>
  <c r="T41" i="17" a="1"/>
  <c r="U41" i="17" a="1"/>
  <c r="V41" i="17" a="1"/>
  <c r="W41" i="17" a="1"/>
  <c r="X41" i="17" a="1"/>
  <c r="Y41" i="17" a="1"/>
  <c r="Z41" i="17" a="1"/>
  <c r="AA41" i="17" a="1"/>
  <c r="AB41" i="17" a="1"/>
  <c r="AC41" i="17" a="1"/>
  <c r="AD41" i="17" a="1"/>
  <c r="AE41" i="17" a="1"/>
  <c r="AF41" i="17" a="1"/>
  <c r="AG41" i="17" a="1"/>
  <c r="AH41" i="17" a="1"/>
  <c r="AI41" i="17" a="1"/>
  <c r="AJ41" i="17" a="1"/>
  <c r="AK41" i="17" a="1"/>
  <c r="AL41" i="17" a="1"/>
  <c r="AM41" i="17" a="1"/>
  <c r="AN41" i="17" a="1"/>
  <c r="AO41" i="17" a="1"/>
  <c r="AP41" i="17" a="1"/>
  <c r="AQ41" i="17" a="1"/>
  <c r="AR41" i="17" a="1"/>
  <c r="AS41" i="17" a="1"/>
  <c r="AT41" i="17" a="1"/>
  <c r="AU41" i="17" a="1"/>
  <c r="AV41" i="17" a="1"/>
  <c r="AW41" i="17" a="1"/>
  <c r="AX41" i="17" a="1"/>
  <c r="AY41" i="17" a="1"/>
  <c r="AZ41" i="17" a="1"/>
  <c r="BA41" i="17" a="1"/>
  <c r="BB41" i="17" a="1"/>
  <c r="BC41" i="17" a="1"/>
  <c r="BD41" i="17" a="1"/>
  <c r="BE41" i="17" a="1"/>
  <c r="BF41" i="17" a="1"/>
  <c r="BG41" i="17" a="1"/>
  <c r="BH41" i="17" a="1"/>
  <c r="BI41" i="17" a="1"/>
  <c r="BJ41" i="17" a="1"/>
  <c r="BK41" i="17" a="1"/>
  <c r="BL41" i="17" a="1"/>
  <c r="BM41" i="17" a="1"/>
  <c r="BN41" i="17" a="1"/>
  <c r="BO41" i="17" a="1"/>
  <c r="BP41" i="17" a="1"/>
  <c r="G41" i="17"/>
  <c r="H41" i="17"/>
  <c r="I41" i="17"/>
  <c r="J41" i="17"/>
  <c r="K41" i="17"/>
  <c r="L41" i="17"/>
  <c r="M41" i="17"/>
  <c r="N41" i="17"/>
  <c r="O41" i="17"/>
  <c r="P41" i="17"/>
  <c r="Q41" i="17"/>
  <c r="R41" i="17"/>
  <c r="S41" i="17"/>
  <c r="T41" i="17"/>
  <c r="U41" i="17"/>
  <c r="V41" i="17"/>
  <c r="W41" i="17"/>
  <c r="X41" i="17"/>
  <c r="Y41" i="17"/>
  <c r="Z41" i="17"/>
  <c r="AA41" i="17"/>
  <c r="AB41" i="17"/>
  <c r="AC41" i="17"/>
  <c r="AD41" i="17"/>
  <c r="AE41" i="17"/>
  <c r="AF41" i="17"/>
  <c r="AG41" i="17"/>
  <c r="AH41" i="17"/>
  <c r="AI41" i="17"/>
  <c r="AJ41" i="17"/>
  <c r="AK41" i="17"/>
  <c r="AL41" i="17"/>
  <c r="AM41" i="17"/>
  <c r="AN41" i="17"/>
  <c r="AO41" i="17"/>
  <c r="AP41" i="17"/>
  <c r="AQ41" i="17"/>
  <c r="AR41" i="17"/>
  <c r="AS41" i="17"/>
  <c r="AT41" i="17"/>
  <c r="AU41" i="17"/>
  <c r="AV41" i="17"/>
  <c r="AW41" i="17"/>
  <c r="AX41" i="17"/>
  <c r="AY41" i="17"/>
  <c r="AZ41" i="17"/>
  <c r="BA41" i="17"/>
  <c r="BB41" i="17"/>
  <c r="BC41" i="17"/>
  <c r="BD41" i="17"/>
  <c r="BE41" i="17"/>
  <c r="BF41" i="17"/>
  <c r="BG41" i="17"/>
  <c r="BH41" i="17"/>
  <c r="BI41" i="17"/>
  <c r="BJ41" i="17"/>
  <c r="BK41" i="17"/>
  <c r="BL41" i="17"/>
  <c r="BM41" i="17"/>
  <c r="BN41" i="17"/>
  <c r="BO41" i="17"/>
  <c r="BP41" i="17"/>
  <c r="AB17" i="17"/>
  <c r="E52" i="17" a="1"/>
  <c r="E52" i="17"/>
  <c r="F52" i="17" a="1"/>
  <c r="F52" i="17"/>
  <c r="G52" i="17" a="1"/>
  <c r="H52" i="17" a="1"/>
  <c r="I52" i="17" a="1"/>
  <c r="J52" i="17" a="1"/>
  <c r="K52" i="17" a="1"/>
  <c r="L52" i="17" a="1"/>
  <c r="M52" i="17" a="1"/>
  <c r="N52" i="17" a="1"/>
  <c r="O52" i="17" a="1"/>
  <c r="P52" i="17" a="1"/>
  <c r="Q52" i="17" a="1"/>
  <c r="R52" i="17" a="1"/>
  <c r="S52" i="17" a="1"/>
  <c r="T52" i="17" a="1"/>
  <c r="U52" i="17" a="1"/>
  <c r="V52" i="17" a="1"/>
  <c r="W52" i="17" a="1"/>
  <c r="X52" i="17" a="1"/>
  <c r="Y52" i="17" a="1"/>
  <c r="Z52" i="17" a="1"/>
  <c r="AA52" i="17" a="1"/>
  <c r="AB52" i="17" a="1"/>
  <c r="AC52" i="17" a="1"/>
  <c r="AD52" i="17" a="1"/>
  <c r="AE52" i="17" a="1"/>
  <c r="AF52" i="17" a="1"/>
  <c r="AG52" i="17" a="1"/>
  <c r="AH52" i="17" a="1"/>
  <c r="AI52" i="17" a="1"/>
  <c r="AJ52" i="17" a="1"/>
  <c r="AK52" i="17" a="1"/>
  <c r="AL52" i="17" a="1"/>
  <c r="AM52" i="17" a="1"/>
  <c r="AN52" i="17" a="1"/>
  <c r="AO52" i="17" a="1"/>
  <c r="AP52" i="17" a="1"/>
  <c r="AQ52" i="17" a="1"/>
  <c r="AR52" i="17" a="1"/>
  <c r="AS52" i="17" a="1"/>
  <c r="AT52" i="17" a="1"/>
  <c r="AU52" i="17" a="1"/>
  <c r="AV52" i="17" a="1"/>
  <c r="AW52" i="17" a="1"/>
  <c r="AX52" i="17" a="1"/>
  <c r="AY52" i="17" a="1"/>
  <c r="AZ52" i="17" a="1"/>
  <c r="BA52" i="17" a="1"/>
  <c r="BB52" i="17" a="1"/>
  <c r="BC52" i="17" a="1"/>
  <c r="BD52" i="17" a="1"/>
  <c r="BE52" i="17" a="1"/>
  <c r="BF52" i="17" a="1"/>
  <c r="BG52" i="17" a="1"/>
  <c r="BH52" i="17" a="1"/>
  <c r="BI52" i="17" a="1"/>
  <c r="BJ52" i="17" a="1"/>
  <c r="BK52" i="17" a="1"/>
  <c r="BL52" i="17" a="1"/>
  <c r="BM52" i="17" a="1"/>
  <c r="BN52" i="17" a="1"/>
  <c r="BO52" i="17" a="1"/>
  <c r="BP52" i="17" a="1"/>
  <c r="G52" i="17"/>
  <c r="H52" i="17"/>
  <c r="I52" i="17"/>
  <c r="J52" i="17"/>
  <c r="K52" i="17"/>
  <c r="L52" i="17"/>
  <c r="M52" i="17"/>
  <c r="N52" i="17"/>
  <c r="O52" i="17"/>
  <c r="P52" i="17"/>
  <c r="Q52" i="17"/>
  <c r="R52" i="17"/>
  <c r="S52" i="17"/>
  <c r="T52" i="17"/>
  <c r="U52" i="17"/>
  <c r="V52" i="17"/>
  <c r="W52" i="17"/>
  <c r="X52" i="17"/>
  <c r="Y52" i="17"/>
  <c r="Z52" i="17"/>
  <c r="AA52" i="17"/>
  <c r="AB52" i="17"/>
  <c r="AC52" i="17"/>
  <c r="AD52" i="17"/>
  <c r="AE52" i="17"/>
  <c r="AF52" i="17"/>
  <c r="AG52" i="17"/>
  <c r="AH52" i="17"/>
  <c r="AI52" i="17"/>
  <c r="AJ52" i="17"/>
  <c r="AK52" i="17"/>
  <c r="AL52" i="17"/>
  <c r="AM52" i="17"/>
  <c r="AN52" i="17"/>
  <c r="AO52" i="17"/>
  <c r="AP52" i="17"/>
  <c r="AQ52" i="17"/>
  <c r="AR52" i="17"/>
  <c r="AS52" i="17"/>
  <c r="AT52" i="17"/>
  <c r="AU52" i="17"/>
  <c r="AV52" i="17"/>
  <c r="AW52" i="17"/>
  <c r="AX52" i="17"/>
  <c r="AY52" i="17"/>
  <c r="AZ52" i="17"/>
  <c r="BA52" i="17"/>
  <c r="BB52" i="17"/>
  <c r="BC52" i="17"/>
  <c r="BD52" i="17"/>
  <c r="BE52" i="17"/>
  <c r="BF52" i="17"/>
  <c r="BG52" i="17"/>
  <c r="BH52" i="17"/>
  <c r="BI52" i="17"/>
  <c r="BJ52" i="17"/>
  <c r="BK52" i="17"/>
  <c r="BL52" i="17"/>
  <c r="BM52" i="17"/>
  <c r="BN52" i="17"/>
  <c r="BO52" i="17"/>
  <c r="BP52" i="17"/>
  <c r="AC17" i="17"/>
  <c r="W17" i="17"/>
  <c r="M18" i="17"/>
  <c r="N18" i="17" a="1"/>
  <c r="N18" i="17"/>
  <c r="O18" i="17"/>
  <c r="E31" i="17" a="1"/>
  <c r="E31" i="17"/>
  <c r="F31" i="17" a="1"/>
  <c r="F31" i="17"/>
  <c r="G31" i="17" a="1"/>
  <c r="H31" i="17" a="1"/>
  <c r="I31" i="17" a="1"/>
  <c r="J31" i="17" a="1"/>
  <c r="K31" i="17" a="1"/>
  <c r="L31" i="17" a="1"/>
  <c r="P18" i="17"/>
  <c r="M31" i="17" a="1"/>
  <c r="N31" i="17" a="1"/>
  <c r="O31" i="17" a="1"/>
  <c r="P31" i="17" a="1"/>
  <c r="Q31" i="17" a="1"/>
  <c r="R31" i="17" a="1"/>
  <c r="S31" i="17" a="1"/>
  <c r="T31" i="17" a="1"/>
  <c r="Q18" i="17"/>
  <c r="U31" i="17" a="1"/>
  <c r="V31" i="17" a="1"/>
  <c r="W31" i="17" a="1"/>
  <c r="X31" i="17" a="1"/>
  <c r="Y31" i="17" a="1"/>
  <c r="Z31" i="17" a="1"/>
  <c r="AA31" i="17" a="1"/>
  <c r="AB31" i="17" a="1"/>
  <c r="R18" i="17"/>
  <c r="AC31" i="17" a="1"/>
  <c r="AD31" i="17" a="1"/>
  <c r="AE31" i="17" a="1"/>
  <c r="AF31" i="17" a="1"/>
  <c r="AG31" i="17" a="1"/>
  <c r="AH31" i="17" a="1"/>
  <c r="AI31" i="17" a="1"/>
  <c r="AJ31" i="17" a="1"/>
  <c r="S18" i="17"/>
  <c r="AK31" i="17" a="1"/>
  <c r="AL31" i="17" a="1"/>
  <c r="AM31" i="17" a="1"/>
  <c r="AN31" i="17" a="1"/>
  <c r="AO31" i="17" a="1"/>
  <c r="AP31" i="17" a="1"/>
  <c r="AQ31" i="17" a="1"/>
  <c r="AR31" i="17" a="1"/>
  <c r="T18" i="17"/>
  <c r="AS31" i="17" a="1"/>
  <c r="AT31" i="17" a="1"/>
  <c r="AU31" i="17" a="1"/>
  <c r="AV31" i="17" a="1"/>
  <c r="AW31" i="17" a="1"/>
  <c r="AX31" i="17" a="1"/>
  <c r="AY31" i="17" a="1"/>
  <c r="AZ31" i="17" a="1"/>
  <c r="U18" i="17"/>
  <c r="BA31" i="17" a="1"/>
  <c r="BB31" i="17" a="1"/>
  <c r="BC31" i="17" a="1"/>
  <c r="BD31" i="17" a="1"/>
  <c r="BE31" i="17" a="1"/>
  <c r="BF31" i="17" a="1"/>
  <c r="BG31" i="17" a="1"/>
  <c r="BH31" i="17" a="1"/>
  <c r="V18" i="17"/>
  <c r="BI31" i="17" a="1"/>
  <c r="BJ31" i="17" a="1"/>
  <c r="BK31" i="17" a="1"/>
  <c r="BL31" i="17" a="1"/>
  <c r="BM31" i="17" a="1"/>
  <c r="BN31" i="17" a="1"/>
  <c r="BO31" i="17" a="1"/>
  <c r="BP31" i="17" a="1"/>
  <c r="G31" i="17"/>
  <c r="H31" i="17"/>
  <c r="I31" i="17"/>
  <c r="J31" i="17"/>
  <c r="K31" i="17"/>
  <c r="L31" i="17"/>
  <c r="M31" i="17"/>
  <c r="N31" i="17"/>
  <c r="O31" i="17"/>
  <c r="P31" i="17"/>
  <c r="Q31" i="17"/>
  <c r="R31" i="17"/>
  <c r="S31" i="17"/>
  <c r="T31" i="17"/>
  <c r="U31" i="17"/>
  <c r="V31" i="17"/>
  <c r="W31" i="17"/>
  <c r="X31" i="17"/>
  <c r="Y31" i="17"/>
  <c r="Z31" i="17"/>
  <c r="AA31" i="17"/>
  <c r="AB31" i="17"/>
  <c r="AC31" i="17"/>
  <c r="AD31" i="17"/>
  <c r="AE31" i="17"/>
  <c r="AF31" i="17"/>
  <c r="AG31" i="17"/>
  <c r="AH31" i="17"/>
  <c r="AI31" i="17"/>
  <c r="AJ31" i="17"/>
  <c r="AK31" i="17"/>
  <c r="AL31" i="17"/>
  <c r="AM31" i="17"/>
  <c r="AN31" i="17"/>
  <c r="AO31" i="17"/>
  <c r="AP31" i="17"/>
  <c r="AQ31" i="17"/>
  <c r="AR31" i="17"/>
  <c r="AS31" i="17"/>
  <c r="AT31" i="17"/>
  <c r="AU31" i="17"/>
  <c r="AV31" i="17"/>
  <c r="AW31" i="17"/>
  <c r="AX31" i="17"/>
  <c r="AY31" i="17"/>
  <c r="AZ31" i="17"/>
  <c r="BA31" i="17"/>
  <c r="BB31" i="17"/>
  <c r="BC31" i="17"/>
  <c r="BD31" i="17"/>
  <c r="BE31" i="17"/>
  <c r="BF31" i="17"/>
  <c r="BG31" i="17"/>
  <c r="BH31" i="17"/>
  <c r="BI31" i="17"/>
  <c r="BJ31" i="17"/>
  <c r="BK31" i="17"/>
  <c r="BL31" i="17"/>
  <c r="BM31" i="17"/>
  <c r="BN31" i="17"/>
  <c r="BO31" i="17"/>
  <c r="BP31" i="17"/>
  <c r="AA18" i="17"/>
  <c r="E42" i="17" a="1"/>
  <c r="E42" i="17"/>
  <c r="F42" i="17" a="1"/>
  <c r="F42" i="17"/>
  <c r="G42" i="17" a="1"/>
  <c r="H42" i="17" a="1"/>
  <c r="I42" i="17" a="1"/>
  <c r="J42" i="17" a="1"/>
  <c r="K42" i="17" a="1"/>
  <c r="L42" i="17" a="1"/>
  <c r="M42" i="17" a="1"/>
  <c r="N42" i="17" a="1"/>
  <c r="O42" i="17" a="1"/>
  <c r="P42" i="17" a="1"/>
  <c r="Q42" i="17" a="1"/>
  <c r="R42" i="17" a="1"/>
  <c r="S42" i="17" a="1"/>
  <c r="T42" i="17" a="1"/>
  <c r="U42" i="17" a="1"/>
  <c r="V42" i="17" a="1"/>
  <c r="W42" i="17" a="1"/>
  <c r="X42" i="17" a="1"/>
  <c r="Y42" i="17" a="1"/>
  <c r="Z42" i="17" a="1"/>
  <c r="AA42" i="17" a="1"/>
  <c r="AB42" i="17" a="1"/>
  <c r="AC42" i="17" a="1"/>
  <c r="AD42" i="17" a="1"/>
  <c r="AE42" i="17" a="1"/>
  <c r="AF42" i="17" a="1"/>
  <c r="AG42" i="17" a="1"/>
  <c r="AH42" i="17" a="1"/>
  <c r="AI42" i="17" a="1"/>
  <c r="AJ42" i="17" a="1"/>
  <c r="AK42" i="17" a="1"/>
  <c r="AL42" i="17" a="1"/>
  <c r="AM42" i="17" a="1"/>
  <c r="AN42" i="17" a="1"/>
  <c r="AO42" i="17" a="1"/>
  <c r="AP42" i="17" a="1"/>
  <c r="AQ42" i="17" a="1"/>
  <c r="AR42" i="17" a="1"/>
  <c r="AS42" i="17" a="1"/>
  <c r="AT42" i="17" a="1"/>
  <c r="AU42" i="17" a="1"/>
  <c r="AV42" i="17" a="1"/>
  <c r="AW42" i="17" a="1"/>
  <c r="AX42" i="17" a="1"/>
  <c r="AY42" i="17" a="1"/>
  <c r="AZ42" i="17" a="1"/>
  <c r="BA42" i="17" a="1"/>
  <c r="BB42" i="17" a="1"/>
  <c r="BC42" i="17" a="1"/>
  <c r="BD42" i="17" a="1"/>
  <c r="BE42" i="17" a="1"/>
  <c r="BF42" i="17" a="1"/>
  <c r="BG42" i="17" a="1"/>
  <c r="BH42" i="17" a="1"/>
  <c r="BI42" i="17" a="1"/>
  <c r="BJ42" i="17" a="1"/>
  <c r="BK42" i="17" a="1"/>
  <c r="BL42" i="17" a="1"/>
  <c r="BM42" i="17" a="1"/>
  <c r="BN42" i="17" a="1"/>
  <c r="BO42" i="17" a="1"/>
  <c r="BP42" i="17" a="1"/>
  <c r="G42" i="17"/>
  <c r="H42" i="17"/>
  <c r="I42" i="17"/>
  <c r="J42" i="17"/>
  <c r="K42" i="17"/>
  <c r="L42" i="17"/>
  <c r="M42" i="17"/>
  <c r="N42" i="17"/>
  <c r="O42" i="17"/>
  <c r="P42" i="17"/>
  <c r="Q42" i="17"/>
  <c r="R42" i="17"/>
  <c r="S42" i="17"/>
  <c r="T42" i="17"/>
  <c r="U42" i="17"/>
  <c r="V42" i="17"/>
  <c r="W42" i="17"/>
  <c r="X42" i="17"/>
  <c r="Y42" i="17"/>
  <c r="Z42" i="17"/>
  <c r="AA42" i="17"/>
  <c r="AB42" i="17"/>
  <c r="AC42" i="17"/>
  <c r="AD42" i="17"/>
  <c r="AE42" i="17"/>
  <c r="AF42" i="17"/>
  <c r="AG42" i="17"/>
  <c r="AH42" i="17"/>
  <c r="AI42" i="17"/>
  <c r="AJ42" i="17"/>
  <c r="AK42" i="17"/>
  <c r="AL42" i="17"/>
  <c r="AM42" i="17"/>
  <c r="AN42" i="17"/>
  <c r="AO42" i="17"/>
  <c r="AP42" i="17"/>
  <c r="AQ42" i="17"/>
  <c r="AR42" i="17"/>
  <c r="AS42" i="17"/>
  <c r="AT42" i="17"/>
  <c r="AU42" i="17"/>
  <c r="AV42" i="17"/>
  <c r="AW42" i="17"/>
  <c r="AX42" i="17"/>
  <c r="AY42" i="17"/>
  <c r="AZ42" i="17"/>
  <c r="BA42" i="17"/>
  <c r="BB42" i="17"/>
  <c r="BC42" i="17"/>
  <c r="BD42" i="17"/>
  <c r="BE42" i="17"/>
  <c r="BF42" i="17"/>
  <c r="BG42" i="17"/>
  <c r="BH42" i="17"/>
  <c r="BI42" i="17"/>
  <c r="BJ42" i="17"/>
  <c r="BK42" i="17"/>
  <c r="BL42" i="17"/>
  <c r="BM42" i="17"/>
  <c r="BN42" i="17"/>
  <c r="BO42" i="17"/>
  <c r="BP42" i="17"/>
  <c r="AB18" i="17"/>
  <c r="E53" i="17" a="1"/>
  <c r="E53" i="17"/>
  <c r="F53" i="17" a="1"/>
  <c r="F53" i="17"/>
  <c r="G53" i="17" a="1"/>
  <c r="H53" i="17" a="1"/>
  <c r="I53" i="17" a="1"/>
  <c r="J53" i="17" a="1"/>
  <c r="K53" i="17" a="1"/>
  <c r="L53" i="17" a="1"/>
  <c r="M53" i="17" a="1"/>
  <c r="N53" i="17" a="1"/>
  <c r="O53" i="17" a="1"/>
  <c r="P53" i="17" a="1"/>
  <c r="Q53" i="17" a="1"/>
  <c r="R53" i="17" a="1"/>
  <c r="S53" i="17" a="1"/>
  <c r="T53" i="17" a="1"/>
  <c r="U53" i="17" a="1"/>
  <c r="V53" i="17" a="1"/>
  <c r="W53" i="17" a="1"/>
  <c r="X53" i="17" a="1"/>
  <c r="Y53" i="17" a="1"/>
  <c r="Z53" i="17" a="1"/>
  <c r="AA53" i="17" a="1"/>
  <c r="AB53" i="17" a="1"/>
  <c r="AC53" i="17" a="1"/>
  <c r="AD53" i="17" a="1"/>
  <c r="AE53" i="17" a="1"/>
  <c r="AF53" i="17" a="1"/>
  <c r="AG53" i="17" a="1"/>
  <c r="AH53" i="17" a="1"/>
  <c r="AI53" i="17" a="1"/>
  <c r="AJ53" i="17" a="1"/>
  <c r="AK53" i="17" a="1"/>
  <c r="AL53" i="17" a="1"/>
  <c r="AM53" i="17" a="1"/>
  <c r="AN53" i="17" a="1"/>
  <c r="AO53" i="17" a="1"/>
  <c r="AP53" i="17" a="1"/>
  <c r="AQ53" i="17" a="1"/>
  <c r="AR53" i="17" a="1"/>
  <c r="AS53" i="17" a="1"/>
  <c r="AT53" i="17" a="1"/>
  <c r="AU53" i="17" a="1"/>
  <c r="AV53" i="17" a="1"/>
  <c r="AW53" i="17" a="1"/>
  <c r="AX53" i="17" a="1"/>
  <c r="AY53" i="17" a="1"/>
  <c r="AZ53" i="17" a="1"/>
  <c r="BA53" i="17" a="1"/>
  <c r="BB53" i="17" a="1"/>
  <c r="BC53" i="17" a="1"/>
  <c r="BD53" i="17" a="1"/>
  <c r="BE53" i="17" a="1"/>
  <c r="BF53" i="17" a="1"/>
  <c r="BG53" i="17" a="1"/>
  <c r="BH53" i="17" a="1"/>
  <c r="BI53" i="17" a="1"/>
  <c r="BJ53" i="17" a="1"/>
  <c r="BK53" i="17" a="1"/>
  <c r="BL53" i="17" a="1"/>
  <c r="BM53" i="17" a="1"/>
  <c r="BN53" i="17" a="1"/>
  <c r="BO53" i="17" a="1"/>
  <c r="BP53" i="17" a="1"/>
  <c r="G53" i="17"/>
  <c r="H53" i="17"/>
  <c r="I53" i="17"/>
  <c r="J53" i="17"/>
  <c r="K53" i="17"/>
  <c r="L53" i="17"/>
  <c r="M53" i="17"/>
  <c r="N53" i="17"/>
  <c r="O53" i="17"/>
  <c r="P53" i="17"/>
  <c r="Q53" i="17"/>
  <c r="R53" i="17"/>
  <c r="S53" i="17"/>
  <c r="T53" i="17"/>
  <c r="U53" i="17"/>
  <c r="V53" i="17"/>
  <c r="W53" i="17"/>
  <c r="X53" i="17"/>
  <c r="Y53" i="17"/>
  <c r="Z53" i="17"/>
  <c r="AA53" i="17"/>
  <c r="AB53" i="17"/>
  <c r="AC53" i="17"/>
  <c r="AD53" i="17"/>
  <c r="AE53" i="17"/>
  <c r="AF53" i="17"/>
  <c r="AG53" i="17"/>
  <c r="AH53" i="17"/>
  <c r="AI53" i="17"/>
  <c r="AJ53" i="17"/>
  <c r="AK53" i="17"/>
  <c r="AL53" i="17"/>
  <c r="AM53" i="17"/>
  <c r="AN53" i="17"/>
  <c r="AO53" i="17"/>
  <c r="AP53" i="17"/>
  <c r="AQ53" i="17"/>
  <c r="AR53" i="17"/>
  <c r="AS53" i="17"/>
  <c r="AT53" i="17"/>
  <c r="AU53" i="17"/>
  <c r="AV53" i="17"/>
  <c r="AW53" i="17"/>
  <c r="AX53" i="17"/>
  <c r="AY53" i="17"/>
  <c r="AZ53" i="17"/>
  <c r="BA53" i="17"/>
  <c r="BB53" i="17"/>
  <c r="BC53" i="17"/>
  <c r="BD53" i="17"/>
  <c r="BE53" i="17"/>
  <c r="BF53" i="17"/>
  <c r="BG53" i="17"/>
  <c r="BH53" i="17"/>
  <c r="BI53" i="17"/>
  <c r="BJ53" i="17"/>
  <c r="BK53" i="17"/>
  <c r="BL53" i="17"/>
  <c r="BM53" i="17"/>
  <c r="BN53" i="17"/>
  <c r="BO53" i="17"/>
  <c r="BP53" i="17"/>
  <c r="AC18" i="17"/>
  <c r="W18" i="17"/>
  <c r="M19" i="17"/>
  <c r="N19" i="17" a="1"/>
  <c r="N19" i="17"/>
  <c r="O19" i="17"/>
  <c r="E32" i="17" a="1"/>
  <c r="E32" i="17"/>
  <c r="F32" i="17" a="1"/>
  <c r="F32" i="17"/>
  <c r="G32" i="17" a="1"/>
  <c r="H32" i="17" a="1"/>
  <c r="I32" i="17" a="1"/>
  <c r="J32" i="17" a="1"/>
  <c r="K32" i="17" a="1"/>
  <c r="L32" i="17" a="1"/>
  <c r="P19" i="17"/>
  <c r="M32" i="17" a="1"/>
  <c r="N32" i="17" a="1"/>
  <c r="O32" i="17" a="1"/>
  <c r="P32" i="17" a="1"/>
  <c r="Q32" i="17" a="1"/>
  <c r="R32" i="17" a="1"/>
  <c r="S32" i="17" a="1"/>
  <c r="T32" i="17" a="1"/>
  <c r="Q19" i="17"/>
  <c r="U32" i="17" a="1"/>
  <c r="V32" i="17" a="1"/>
  <c r="W32" i="17" a="1"/>
  <c r="X32" i="17" a="1"/>
  <c r="Y32" i="17" a="1"/>
  <c r="Z32" i="17" a="1"/>
  <c r="AA32" i="17" a="1"/>
  <c r="AB32" i="17" a="1"/>
  <c r="R19" i="17"/>
  <c r="AC32" i="17" a="1"/>
  <c r="AD32" i="17" a="1"/>
  <c r="AE32" i="17" a="1"/>
  <c r="AF32" i="17" a="1"/>
  <c r="AG32" i="17" a="1"/>
  <c r="AH32" i="17" a="1"/>
  <c r="AI32" i="17" a="1"/>
  <c r="AJ32" i="17" a="1"/>
  <c r="S19" i="17"/>
  <c r="AK32" i="17" a="1"/>
  <c r="AL32" i="17" a="1"/>
  <c r="AM32" i="17" a="1"/>
  <c r="AN32" i="17" a="1"/>
  <c r="AO32" i="17" a="1"/>
  <c r="AP32" i="17" a="1"/>
  <c r="AQ32" i="17" a="1"/>
  <c r="AR32" i="17" a="1"/>
  <c r="T19" i="17"/>
  <c r="AS32" i="17" a="1"/>
  <c r="AT32" i="17" a="1"/>
  <c r="AU32" i="17" a="1"/>
  <c r="AV32" i="17" a="1"/>
  <c r="AW32" i="17" a="1"/>
  <c r="AX32" i="17" a="1"/>
  <c r="AY32" i="17" a="1"/>
  <c r="AZ32" i="17" a="1"/>
  <c r="U19" i="17"/>
  <c r="BA32" i="17" a="1"/>
  <c r="BB32" i="17" a="1"/>
  <c r="BC32" i="17" a="1"/>
  <c r="BD32" i="17" a="1"/>
  <c r="BE32" i="17" a="1"/>
  <c r="BF32" i="17" a="1"/>
  <c r="BG32" i="17" a="1"/>
  <c r="BH32" i="17" a="1"/>
  <c r="V19" i="17"/>
  <c r="BI32" i="17" a="1"/>
  <c r="BJ32" i="17" a="1"/>
  <c r="BK32" i="17" a="1"/>
  <c r="BL32" i="17" a="1"/>
  <c r="BM32" i="17" a="1"/>
  <c r="BN32" i="17" a="1"/>
  <c r="BO32" i="17" a="1"/>
  <c r="BP32" i="17" a="1"/>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AF32" i="17"/>
  <c r="AG32" i="17"/>
  <c r="AH32" i="17"/>
  <c r="AI32" i="17"/>
  <c r="AJ32" i="17"/>
  <c r="AK32" i="17"/>
  <c r="AL32" i="17"/>
  <c r="AM32" i="17"/>
  <c r="AN32" i="17"/>
  <c r="AO32" i="17"/>
  <c r="AP32" i="17"/>
  <c r="AQ32" i="17"/>
  <c r="AR32" i="17"/>
  <c r="AS32" i="17"/>
  <c r="AT32" i="17"/>
  <c r="AU32" i="17"/>
  <c r="AV32" i="17"/>
  <c r="AW32" i="17"/>
  <c r="AX32" i="17"/>
  <c r="AY32" i="17"/>
  <c r="AZ32" i="17"/>
  <c r="BA32" i="17"/>
  <c r="BB32" i="17"/>
  <c r="BC32" i="17"/>
  <c r="BD32" i="17"/>
  <c r="BE32" i="17"/>
  <c r="BF32" i="17"/>
  <c r="BG32" i="17"/>
  <c r="BH32" i="17"/>
  <c r="BI32" i="17"/>
  <c r="BJ32" i="17"/>
  <c r="BK32" i="17"/>
  <c r="BL32" i="17"/>
  <c r="BM32" i="17"/>
  <c r="BN32" i="17"/>
  <c r="BO32" i="17"/>
  <c r="BP32" i="17"/>
  <c r="AA19" i="17"/>
  <c r="E43" i="17" a="1"/>
  <c r="E43" i="17"/>
  <c r="F43" i="17" a="1"/>
  <c r="F43" i="17"/>
  <c r="G43" i="17" a="1"/>
  <c r="H43" i="17" a="1"/>
  <c r="I43" i="17" a="1"/>
  <c r="J43" i="17" a="1"/>
  <c r="K43" i="17" a="1"/>
  <c r="L43" i="17" a="1"/>
  <c r="M43" i="17" a="1"/>
  <c r="N43" i="17" a="1"/>
  <c r="O43" i="17" a="1"/>
  <c r="P43" i="17" a="1"/>
  <c r="Q43" i="17" a="1"/>
  <c r="R43" i="17" a="1"/>
  <c r="S43" i="17" a="1"/>
  <c r="T43" i="17" a="1"/>
  <c r="U43" i="17" a="1"/>
  <c r="V43" i="17" a="1"/>
  <c r="W43" i="17" a="1"/>
  <c r="X43" i="17" a="1"/>
  <c r="Y43" i="17" a="1"/>
  <c r="Z43" i="17" a="1"/>
  <c r="AA43" i="17" a="1"/>
  <c r="AB43" i="17" a="1"/>
  <c r="AC43" i="17" a="1"/>
  <c r="AD43" i="17" a="1"/>
  <c r="AE43" i="17" a="1"/>
  <c r="AF43" i="17" a="1"/>
  <c r="AG43" i="17" a="1"/>
  <c r="AH43" i="17" a="1"/>
  <c r="AI43" i="17" a="1"/>
  <c r="AJ43" i="17" a="1"/>
  <c r="AK43" i="17" a="1"/>
  <c r="AL43" i="17" a="1"/>
  <c r="AM43" i="17" a="1"/>
  <c r="AN43" i="17" a="1"/>
  <c r="AO43" i="17" a="1"/>
  <c r="AP43" i="17" a="1"/>
  <c r="AQ43" i="17" a="1"/>
  <c r="AR43" i="17" a="1"/>
  <c r="AS43" i="17" a="1"/>
  <c r="AT43" i="17" a="1"/>
  <c r="AU43" i="17" a="1"/>
  <c r="AV43" i="17" a="1"/>
  <c r="AW43" i="17" a="1"/>
  <c r="AX43" i="17" a="1"/>
  <c r="AY43" i="17" a="1"/>
  <c r="AZ43" i="17" a="1"/>
  <c r="BA43" i="17" a="1"/>
  <c r="BB43" i="17" a="1"/>
  <c r="BC43" i="17" a="1"/>
  <c r="BD43" i="17" a="1"/>
  <c r="BE43" i="17" a="1"/>
  <c r="BF43" i="17" a="1"/>
  <c r="BG43" i="17" a="1"/>
  <c r="BH43" i="17" a="1"/>
  <c r="BI43" i="17" a="1"/>
  <c r="BJ43" i="17" a="1"/>
  <c r="BK43" i="17" a="1"/>
  <c r="BL43" i="17" a="1"/>
  <c r="BM43" i="17" a="1"/>
  <c r="BN43" i="17" a="1"/>
  <c r="BO43" i="17" a="1"/>
  <c r="BP43" i="17" a="1"/>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AF43" i="17"/>
  <c r="AG43" i="17"/>
  <c r="AH43" i="17"/>
  <c r="AI43" i="17"/>
  <c r="AJ43" i="17"/>
  <c r="AK43" i="17"/>
  <c r="AL43" i="17"/>
  <c r="AM43" i="17"/>
  <c r="AN43" i="17"/>
  <c r="AO43" i="17"/>
  <c r="AP43" i="17"/>
  <c r="AQ43" i="17"/>
  <c r="AR43" i="17"/>
  <c r="AS43" i="17"/>
  <c r="AT43" i="17"/>
  <c r="AU43" i="17"/>
  <c r="AV43" i="17"/>
  <c r="AW43" i="17"/>
  <c r="AX43" i="17"/>
  <c r="AY43" i="17"/>
  <c r="AZ43" i="17"/>
  <c r="BA43" i="17"/>
  <c r="BB43" i="17"/>
  <c r="BC43" i="17"/>
  <c r="BD43" i="17"/>
  <c r="BE43" i="17"/>
  <c r="BF43" i="17"/>
  <c r="BG43" i="17"/>
  <c r="BH43" i="17"/>
  <c r="BI43" i="17"/>
  <c r="BJ43" i="17"/>
  <c r="BK43" i="17"/>
  <c r="BL43" i="17"/>
  <c r="BM43" i="17"/>
  <c r="BN43" i="17"/>
  <c r="BO43" i="17"/>
  <c r="BP43" i="17"/>
  <c r="AB19" i="17"/>
  <c r="E54" i="17" a="1"/>
  <c r="E54" i="17"/>
  <c r="F54" i="17" a="1"/>
  <c r="F54" i="17"/>
  <c r="G54" i="17" a="1"/>
  <c r="H54" i="17" a="1"/>
  <c r="I54" i="17" a="1"/>
  <c r="J54" i="17" a="1"/>
  <c r="K54" i="17" a="1"/>
  <c r="L54" i="17" a="1"/>
  <c r="M54" i="17" a="1"/>
  <c r="N54" i="17" a="1"/>
  <c r="O54" i="17" a="1"/>
  <c r="P54" i="17" a="1"/>
  <c r="Q54" i="17" a="1"/>
  <c r="R54" i="17" a="1"/>
  <c r="S54" i="17" a="1"/>
  <c r="T54" i="17" a="1"/>
  <c r="U54" i="17" a="1"/>
  <c r="V54" i="17" a="1"/>
  <c r="W54" i="17" a="1"/>
  <c r="X54" i="17" a="1"/>
  <c r="Y54" i="17" a="1"/>
  <c r="Z54" i="17" a="1"/>
  <c r="AA54" i="17" a="1"/>
  <c r="AB54" i="17" a="1"/>
  <c r="AC54" i="17" a="1"/>
  <c r="AD54" i="17" a="1"/>
  <c r="AE54" i="17" a="1"/>
  <c r="AF54" i="17" a="1"/>
  <c r="AG54" i="17" a="1"/>
  <c r="AH54" i="17" a="1"/>
  <c r="AI54" i="17" a="1"/>
  <c r="AJ54" i="17" a="1"/>
  <c r="AK54" i="17" a="1"/>
  <c r="AL54" i="17" a="1"/>
  <c r="AM54" i="17" a="1"/>
  <c r="AN54" i="17" a="1"/>
  <c r="AO54" i="17" a="1"/>
  <c r="AP54" i="17" a="1"/>
  <c r="AQ54" i="17" a="1"/>
  <c r="AR54" i="17" a="1"/>
  <c r="AS54" i="17" a="1"/>
  <c r="AT54" i="17" a="1"/>
  <c r="AU54" i="17" a="1"/>
  <c r="AV54" i="17" a="1"/>
  <c r="AW54" i="17" a="1"/>
  <c r="AX54" i="17" a="1"/>
  <c r="AY54" i="17" a="1"/>
  <c r="AZ54" i="17" a="1"/>
  <c r="BA54" i="17" a="1"/>
  <c r="BB54" i="17" a="1"/>
  <c r="BC54" i="17" a="1"/>
  <c r="BD54" i="17" a="1"/>
  <c r="BE54" i="17" a="1"/>
  <c r="BF54" i="17" a="1"/>
  <c r="BG54" i="17" a="1"/>
  <c r="BH54" i="17" a="1"/>
  <c r="BI54" i="17" a="1"/>
  <c r="BJ54" i="17" a="1"/>
  <c r="BK54" i="17" a="1"/>
  <c r="BL54" i="17" a="1"/>
  <c r="BM54" i="17" a="1"/>
  <c r="BN54" i="17" a="1"/>
  <c r="BO54" i="17" a="1"/>
  <c r="BP54" i="17" a="1"/>
  <c r="G54" i="17"/>
  <c r="H54" i="17"/>
  <c r="I54" i="17"/>
  <c r="J54" i="17"/>
  <c r="K54" i="17"/>
  <c r="L54" i="17"/>
  <c r="M54" i="17"/>
  <c r="N54" i="17"/>
  <c r="O54" i="17"/>
  <c r="P54" i="17"/>
  <c r="Q54" i="17"/>
  <c r="R54" i="17"/>
  <c r="S54" i="17"/>
  <c r="T54" i="17"/>
  <c r="U54" i="17"/>
  <c r="V54" i="17"/>
  <c r="W54" i="17"/>
  <c r="X54" i="17"/>
  <c r="Y54" i="17"/>
  <c r="Z54" i="17"/>
  <c r="AA54" i="17"/>
  <c r="AB54" i="17"/>
  <c r="AC54" i="17"/>
  <c r="AD54" i="17"/>
  <c r="AE54" i="17"/>
  <c r="AF54" i="17"/>
  <c r="AG54" i="17"/>
  <c r="AH54" i="17"/>
  <c r="AI54" i="17"/>
  <c r="AJ54" i="17"/>
  <c r="AK54" i="17"/>
  <c r="AL54" i="17"/>
  <c r="AM54" i="17"/>
  <c r="AN54" i="17"/>
  <c r="AO54" i="17"/>
  <c r="AP54" i="17"/>
  <c r="AQ54" i="17"/>
  <c r="AR54" i="17"/>
  <c r="AS54" i="17"/>
  <c r="AT54" i="17"/>
  <c r="AU54" i="17"/>
  <c r="AV54" i="17"/>
  <c r="AW54" i="17"/>
  <c r="AX54" i="17"/>
  <c r="AY54" i="17"/>
  <c r="AZ54" i="17"/>
  <c r="BA54" i="17"/>
  <c r="BB54" i="17"/>
  <c r="BC54" i="17"/>
  <c r="BD54" i="17"/>
  <c r="BE54" i="17"/>
  <c r="BF54" i="17"/>
  <c r="BG54" i="17"/>
  <c r="BH54" i="17"/>
  <c r="BI54" i="17"/>
  <c r="BJ54" i="17"/>
  <c r="BK54" i="17"/>
  <c r="BL54" i="17"/>
  <c r="BM54" i="17"/>
  <c r="BN54" i="17"/>
  <c r="BO54" i="17"/>
  <c r="BP54" i="17"/>
  <c r="AC19" i="17"/>
  <c r="W19" i="17"/>
  <c r="M20" i="17"/>
  <c r="N20" i="17" a="1"/>
  <c r="N20" i="17"/>
  <c r="O20" i="17"/>
  <c r="E33" i="17" a="1"/>
  <c r="E33" i="17"/>
  <c r="F33" i="17" a="1"/>
  <c r="F33" i="17"/>
  <c r="G33" i="17" a="1"/>
  <c r="H33" i="17" a="1"/>
  <c r="I33" i="17" a="1"/>
  <c r="J33" i="17" a="1"/>
  <c r="K33" i="17" a="1"/>
  <c r="L33" i="17" a="1"/>
  <c r="P20" i="17"/>
  <c r="M33" i="17" a="1"/>
  <c r="N33" i="17" a="1"/>
  <c r="O33" i="17" a="1"/>
  <c r="P33" i="17" a="1"/>
  <c r="Q33" i="17" a="1"/>
  <c r="R33" i="17" a="1"/>
  <c r="S33" i="17" a="1"/>
  <c r="T33" i="17" a="1"/>
  <c r="Q20" i="17"/>
  <c r="U33" i="17" a="1"/>
  <c r="V33" i="17" a="1"/>
  <c r="W33" i="17" a="1"/>
  <c r="X33" i="17" a="1"/>
  <c r="Y33" i="17" a="1"/>
  <c r="Z33" i="17" a="1"/>
  <c r="AA33" i="17" a="1"/>
  <c r="AB33" i="17" a="1"/>
  <c r="R20" i="17"/>
  <c r="AC33" i="17" a="1"/>
  <c r="AD33" i="17" a="1"/>
  <c r="AE33" i="17" a="1"/>
  <c r="AF33" i="17" a="1"/>
  <c r="AG33" i="17" a="1"/>
  <c r="AH33" i="17" a="1"/>
  <c r="AI33" i="17" a="1"/>
  <c r="AJ33" i="17" a="1"/>
  <c r="S20" i="17"/>
  <c r="AK33" i="17" a="1"/>
  <c r="AL33" i="17" a="1"/>
  <c r="AM33" i="17" a="1"/>
  <c r="AN33" i="17" a="1"/>
  <c r="AO33" i="17" a="1"/>
  <c r="AP33" i="17" a="1"/>
  <c r="AQ33" i="17" a="1"/>
  <c r="AR33" i="17" a="1"/>
  <c r="T20" i="17"/>
  <c r="AS33" i="17" a="1"/>
  <c r="AT33" i="17" a="1"/>
  <c r="AU33" i="17" a="1"/>
  <c r="AV33" i="17" a="1"/>
  <c r="AW33" i="17" a="1"/>
  <c r="AX33" i="17" a="1"/>
  <c r="AY33" i="17" a="1"/>
  <c r="AZ33" i="17" a="1"/>
  <c r="U20" i="17"/>
  <c r="BA33" i="17" a="1"/>
  <c r="BB33" i="17" a="1"/>
  <c r="BC33" i="17" a="1"/>
  <c r="BD33" i="17" a="1"/>
  <c r="BE33" i="17" a="1"/>
  <c r="BF33" i="17" a="1"/>
  <c r="BG33" i="17" a="1"/>
  <c r="BH33" i="17" a="1"/>
  <c r="V20" i="17"/>
  <c r="BI33" i="17" a="1"/>
  <c r="BJ33" i="17" a="1"/>
  <c r="BK33" i="17" a="1"/>
  <c r="BL33" i="17" a="1"/>
  <c r="BM33" i="17" a="1"/>
  <c r="BN33" i="17" a="1"/>
  <c r="BO33" i="17" a="1"/>
  <c r="BP33" i="17" a="1"/>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AR33" i="17"/>
  <c r="AS33" i="17"/>
  <c r="AT33" i="17"/>
  <c r="AU33" i="17"/>
  <c r="AV33" i="17"/>
  <c r="AW33" i="17"/>
  <c r="AX33" i="17"/>
  <c r="AY33" i="17"/>
  <c r="AZ33" i="17"/>
  <c r="BA33" i="17"/>
  <c r="BB33" i="17"/>
  <c r="BC33" i="17"/>
  <c r="BD33" i="17"/>
  <c r="BE33" i="17"/>
  <c r="BF33" i="17"/>
  <c r="BG33" i="17"/>
  <c r="BH33" i="17"/>
  <c r="BI33" i="17"/>
  <c r="BJ33" i="17"/>
  <c r="BK33" i="17"/>
  <c r="BL33" i="17"/>
  <c r="BM33" i="17"/>
  <c r="BN33" i="17"/>
  <c r="BO33" i="17"/>
  <c r="BP33" i="17"/>
  <c r="AA20" i="17"/>
  <c r="E44" i="17" a="1"/>
  <c r="E44" i="17"/>
  <c r="F44" i="17" a="1"/>
  <c r="F44" i="17"/>
  <c r="G44" i="17" a="1"/>
  <c r="H44" i="17" a="1"/>
  <c r="I44" i="17" a="1"/>
  <c r="J44" i="17" a="1"/>
  <c r="K44" i="17" a="1"/>
  <c r="L44" i="17" a="1"/>
  <c r="M44" i="17" a="1"/>
  <c r="N44" i="17" a="1"/>
  <c r="O44" i="17" a="1"/>
  <c r="P44" i="17" a="1"/>
  <c r="Q44" i="17" a="1"/>
  <c r="R44" i="17" a="1"/>
  <c r="S44" i="17" a="1"/>
  <c r="T44" i="17" a="1"/>
  <c r="U44" i="17" a="1"/>
  <c r="V44" i="17" a="1"/>
  <c r="W44" i="17" a="1"/>
  <c r="X44" i="17" a="1"/>
  <c r="Y44" i="17" a="1"/>
  <c r="Z44" i="17" a="1"/>
  <c r="AA44" i="17" a="1"/>
  <c r="AB44" i="17" a="1"/>
  <c r="AC44" i="17" a="1"/>
  <c r="AD44" i="17" a="1"/>
  <c r="AE44" i="17" a="1"/>
  <c r="AF44" i="17" a="1"/>
  <c r="AG44" i="17" a="1"/>
  <c r="AH44" i="17" a="1"/>
  <c r="AI44" i="17" a="1"/>
  <c r="AJ44" i="17" a="1"/>
  <c r="AK44" i="17" a="1"/>
  <c r="AL44" i="17" a="1"/>
  <c r="AM44" i="17" a="1"/>
  <c r="AN44" i="17" a="1"/>
  <c r="AO44" i="17" a="1"/>
  <c r="AP44" i="17" a="1"/>
  <c r="AQ44" i="17" a="1"/>
  <c r="AR44" i="17" a="1"/>
  <c r="AS44" i="17" a="1"/>
  <c r="AT44" i="17" a="1"/>
  <c r="AU44" i="17" a="1"/>
  <c r="AV44" i="17" a="1"/>
  <c r="AW44" i="17" a="1"/>
  <c r="AX44" i="17" a="1"/>
  <c r="AY44" i="17" a="1"/>
  <c r="AZ44" i="17" a="1"/>
  <c r="BA44" i="17" a="1"/>
  <c r="BB44" i="17" a="1"/>
  <c r="BC44" i="17" a="1"/>
  <c r="BD44" i="17" a="1"/>
  <c r="BE44" i="17" a="1"/>
  <c r="BF44" i="17" a="1"/>
  <c r="BG44" i="17" a="1"/>
  <c r="BH44" i="17" a="1"/>
  <c r="BI44" i="17" a="1"/>
  <c r="BJ44" i="17" a="1"/>
  <c r="BK44" i="17" a="1"/>
  <c r="BL44" i="17" a="1"/>
  <c r="BM44" i="17" a="1"/>
  <c r="BN44" i="17" a="1"/>
  <c r="BO44" i="17" a="1"/>
  <c r="BP44" i="17" a="1"/>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AI44" i="17"/>
  <c r="AJ44" i="17"/>
  <c r="AK44" i="17"/>
  <c r="AL44" i="17"/>
  <c r="AM44" i="17"/>
  <c r="AN44" i="17"/>
  <c r="AO44" i="17"/>
  <c r="AP44" i="17"/>
  <c r="AQ44" i="17"/>
  <c r="AR44" i="17"/>
  <c r="AS44" i="17"/>
  <c r="AT44" i="17"/>
  <c r="AU44" i="17"/>
  <c r="AV44" i="17"/>
  <c r="AW44" i="17"/>
  <c r="AX44" i="17"/>
  <c r="AY44" i="17"/>
  <c r="AZ44" i="17"/>
  <c r="BA44" i="17"/>
  <c r="BB44" i="17"/>
  <c r="BC44" i="17"/>
  <c r="BD44" i="17"/>
  <c r="BE44" i="17"/>
  <c r="BF44" i="17"/>
  <c r="BG44" i="17"/>
  <c r="BH44" i="17"/>
  <c r="BI44" i="17"/>
  <c r="BJ44" i="17"/>
  <c r="BK44" i="17"/>
  <c r="BL44" i="17"/>
  <c r="BM44" i="17"/>
  <c r="BN44" i="17"/>
  <c r="BO44" i="17"/>
  <c r="BP44" i="17"/>
  <c r="AB20" i="17"/>
  <c r="E55" i="17" a="1"/>
  <c r="E55" i="17"/>
  <c r="F55" i="17" a="1"/>
  <c r="F55" i="17"/>
  <c r="G55" i="17" a="1"/>
  <c r="H55" i="17" a="1"/>
  <c r="I55" i="17" a="1"/>
  <c r="J55" i="17" a="1"/>
  <c r="K55" i="17" a="1"/>
  <c r="L55" i="17" a="1"/>
  <c r="M55" i="17" a="1"/>
  <c r="N55" i="17" a="1"/>
  <c r="O55" i="17" a="1"/>
  <c r="P55" i="17" a="1"/>
  <c r="Q55" i="17" a="1"/>
  <c r="R55" i="17" a="1"/>
  <c r="S55" i="17" a="1"/>
  <c r="T55" i="17" a="1"/>
  <c r="U55" i="17" a="1"/>
  <c r="V55" i="17" a="1"/>
  <c r="W55" i="17" a="1"/>
  <c r="X55" i="17" a="1"/>
  <c r="Y55" i="17" a="1"/>
  <c r="Z55" i="17" a="1"/>
  <c r="AA55" i="17" a="1"/>
  <c r="AB55" i="17" a="1"/>
  <c r="AC55" i="17" a="1"/>
  <c r="AD55" i="17" a="1"/>
  <c r="AE55" i="17" a="1"/>
  <c r="AF55" i="17" a="1"/>
  <c r="AG55" i="17" a="1"/>
  <c r="AH55" i="17" a="1"/>
  <c r="AI55" i="17" a="1"/>
  <c r="AJ55" i="17" a="1"/>
  <c r="AK55" i="17" a="1"/>
  <c r="AL55" i="17" a="1"/>
  <c r="AM55" i="17" a="1"/>
  <c r="AN55" i="17" a="1"/>
  <c r="AO55" i="17" a="1"/>
  <c r="AP55" i="17" a="1"/>
  <c r="AQ55" i="17" a="1"/>
  <c r="AR55" i="17" a="1"/>
  <c r="AS55" i="17" a="1"/>
  <c r="AT55" i="17" a="1"/>
  <c r="AU55" i="17" a="1"/>
  <c r="AV55" i="17" a="1"/>
  <c r="AW55" i="17" a="1"/>
  <c r="AX55" i="17" a="1"/>
  <c r="AY55" i="17" a="1"/>
  <c r="AZ55" i="17" a="1"/>
  <c r="BA55" i="17" a="1"/>
  <c r="BB55" i="17" a="1"/>
  <c r="BC55" i="17" a="1"/>
  <c r="BD55" i="17" a="1"/>
  <c r="BE55" i="17" a="1"/>
  <c r="BF55" i="17" a="1"/>
  <c r="BG55" i="17" a="1"/>
  <c r="BH55" i="17" a="1"/>
  <c r="BI55" i="17" a="1"/>
  <c r="BJ55" i="17" a="1"/>
  <c r="BK55" i="17" a="1"/>
  <c r="BL55" i="17" a="1"/>
  <c r="BM55" i="17" a="1"/>
  <c r="BN55" i="17" a="1"/>
  <c r="BO55" i="17" a="1"/>
  <c r="BP55" i="17" a="1"/>
  <c r="G55" i="17"/>
  <c r="H55" i="17"/>
  <c r="I55" i="17"/>
  <c r="J55" i="17"/>
  <c r="K55" i="17"/>
  <c r="L55" i="17"/>
  <c r="M55" i="17"/>
  <c r="N55" i="17"/>
  <c r="O55" i="17"/>
  <c r="P55" i="17"/>
  <c r="Q55" i="17"/>
  <c r="R55" i="17"/>
  <c r="S55" i="17"/>
  <c r="T55" i="17"/>
  <c r="U55" i="17"/>
  <c r="V55" i="17"/>
  <c r="W55" i="17"/>
  <c r="X55" i="17"/>
  <c r="Y55" i="17"/>
  <c r="Z55" i="17"/>
  <c r="AA55" i="17"/>
  <c r="AB55" i="17"/>
  <c r="AC55" i="17"/>
  <c r="AD55" i="17"/>
  <c r="AE55" i="17"/>
  <c r="AF55" i="17"/>
  <c r="AG55" i="17"/>
  <c r="AH55" i="17"/>
  <c r="AI55" i="17"/>
  <c r="AJ55" i="17"/>
  <c r="AK55" i="17"/>
  <c r="AL55" i="17"/>
  <c r="AM55" i="17"/>
  <c r="AN55" i="17"/>
  <c r="AO55" i="17"/>
  <c r="AP55" i="17"/>
  <c r="AQ55" i="17"/>
  <c r="AR55" i="17"/>
  <c r="AS55" i="17"/>
  <c r="AT55" i="17"/>
  <c r="AU55" i="17"/>
  <c r="AV55" i="17"/>
  <c r="AW55" i="17"/>
  <c r="AX55" i="17"/>
  <c r="AY55" i="17"/>
  <c r="AZ55" i="17"/>
  <c r="BA55" i="17"/>
  <c r="BB55" i="17"/>
  <c r="BC55" i="17"/>
  <c r="BD55" i="17"/>
  <c r="BE55" i="17"/>
  <c r="BF55" i="17"/>
  <c r="BG55" i="17"/>
  <c r="BH55" i="17"/>
  <c r="BI55" i="17"/>
  <c r="BJ55" i="17"/>
  <c r="BK55" i="17"/>
  <c r="BL55" i="17"/>
  <c r="BM55" i="17"/>
  <c r="BN55" i="17"/>
  <c r="BO55" i="17"/>
  <c r="BP55" i="17"/>
  <c r="AC20" i="17"/>
  <c r="W20" i="17"/>
  <c r="M21" i="17"/>
  <c r="N21" i="17" a="1"/>
  <c r="N21" i="17"/>
  <c r="O21" i="17"/>
  <c r="E34" i="17" a="1"/>
  <c r="E34" i="17"/>
  <c r="F34" i="17" a="1"/>
  <c r="F34" i="17"/>
  <c r="G34" i="17" a="1"/>
  <c r="H34" i="17" a="1"/>
  <c r="I34" i="17" a="1"/>
  <c r="J34" i="17" a="1"/>
  <c r="K34" i="17" a="1"/>
  <c r="L34" i="17" a="1"/>
  <c r="P21" i="17"/>
  <c r="M34" i="17" a="1"/>
  <c r="N34" i="17" a="1"/>
  <c r="O34" i="17" a="1"/>
  <c r="P34" i="17" a="1"/>
  <c r="Q34" i="17" a="1"/>
  <c r="R34" i="17" a="1"/>
  <c r="S34" i="17" a="1"/>
  <c r="T34" i="17" a="1"/>
  <c r="Q21" i="17"/>
  <c r="U34" i="17" a="1"/>
  <c r="V34" i="17" a="1"/>
  <c r="W34" i="17" a="1"/>
  <c r="X34" i="17" a="1"/>
  <c r="Y34" i="17" a="1"/>
  <c r="Z34" i="17" a="1"/>
  <c r="AA34" i="17" a="1"/>
  <c r="AB34" i="17" a="1"/>
  <c r="R21" i="17"/>
  <c r="AC34" i="17" a="1"/>
  <c r="AD34" i="17" a="1"/>
  <c r="AE34" i="17" a="1"/>
  <c r="AF34" i="17" a="1"/>
  <c r="AG34" i="17" a="1"/>
  <c r="AH34" i="17" a="1"/>
  <c r="AI34" i="17" a="1"/>
  <c r="AJ34" i="17" a="1"/>
  <c r="S21" i="17"/>
  <c r="AK34" i="17" a="1"/>
  <c r="AL34" i="17" a="1"/>
  <c r="AM34" i="17" a="1"/>
  <c r="AN34" i="17" a="1"/>
  <c r="AO34" i="17" a="1"/>
  <c r="AP34" i="17" a="1"/>
  <c r="AQ34" i="17" a="1"/>
  <c r="AR34" i="17" a="1"/>
  <c r="T21" i="17"/>
  <c r="AS34" i="17" a="1"/>
  <c r="AT34" i="17" a="1"/>
  <c r="AU34" i="17" a="1"/>
  <c r="AV34" i="17" a="1"/>
  <c r="AW34" i="17" a="1"/>
  <c r="AX34" i="17" a="1"/>
  <c r="AY34" i="17" a="1"/>
  <c r="AZ34" i="17" a="1"/>
  <c r="U21" i="17"/>
  <c r="BA34" i="17" a="1"/>
  <c r="BB34" i="17" a="1"/>
  <c r="BC34" i="17" a="1"/>
  <c r="BD34" i="17" a="1"/>
  <c r="BE34" i="17" a="1"/>
  <c r="BF34" i="17" a="1"/>
  <c r="BG34" i="17" a="1"/>
  <c r="BH34" i="17" a="1"/>
  <c r="V21" i="17"/>
  <c r="BI34" i="17" a="1"/>
  <c r="BJ34" i="17" a="1"/>
  <c r="BK34" i="17" a="1"/>
  <c r="BL34" i="17" a="1"/>
  <c r="BM34" i="17" a="1"/>
  <c r="BN34" i="17" a="1"/>
  <c r="BO34" i="17" a="1"/>
  <c r="BP34" i="17" a="1"/>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AF34" i="17"/>
  <c r="AG34" i="17"/>
  <c r="AH34" i="17"/>
  <c r="AI34" i="17"/>
  <c r="AJ34" i="17"/>
  <c r="AK34" i="17"/>
  <c r="AL34" i="17"/>
  <c r="AM34" i="17"/>
  <c r="AN34" i="17"/>
  <c r="AO34" i="17"/>
  <c r="AP34" i="17"/>
  <c r="AQ34" i="17"/>
  <c r="AR34" i="17"/>
  <c r="AS34" i="17"/>
  <c r="AT34" i="17"/>
  <c r="AU34" i="17"/>
  <c r="AV34" i="17"/>
  <c r="AW34" i="17"/>
  <c r="AX34" i="17"/>
  <c r="AY34" i="17"/>
  <c r="AZ34" i="17"/>
  <c r="BA34" i="17"/>
  <c r="BB34" i="17"/>
  <c r="BC34" i="17"/>
  <c r="BD34" i="17"/>
  <c r="BE34" i="17"/>
  <c r="BF34" i="17"/>
  <c r="BG34" i="17"/>
  <c r="BH34" i="17"/>
  <c r="BI34" i="17"/>
  <c r="BJ34" i="17"/>
  <c r="BK34" i="17"/>
  <c r="BL34" i="17"/>
  <c r="BM34" i="17"/>
  <c r="BN34" i="17"/>
  <c r="BO34" i="17"/>
  <c r="BP34" i="17"/>
  <c r="AA21" i="17"/>
  <c r="E45" i="17" a="1"/>
  <c r="E45" i="17"/>
  <c r="F45" i="17" a="1"/>
  <c r="F45" i="17"/>
  <c r="G45" i="17" a="1"/>
  <c r="H45" i="17" a="1"/>
  <c r="I45" i="17" a="1"/>
  <c r="J45" i="17" a="1"/>
  <c r="K45" i="17" a="1"/>
  <c r="L45" i="17" a="1"/>
  <c r="M45" i="17" a="1"/>
  <c r="N45" i="17" a="1"/>
  <c r="O45" i="17" a="1"/>
  <c r="P45" i="17" a="1"/>
  <c r="Q45" i="17" a="1"/>
  <c r="R45" i="17" a="1"/>
  <c r="S45" i="17" a="1"/>
  <c r="T45" i="17" a="1"/>
  <c r="U45" i="17" a="1"/>
  <c r="V45" i="17" a="1"/>
  <c r="W45" i="17" a="1"/>
  <c r="X45" i="17" a="1"/>
  <c r="Y45" i="17" a="1"/>
  <c r="Z45" i="17" a="1"/>
  <c r="AA45" i="17" a="1"/>
  <c r="AB45" i="17" a="1"/>
  <c r="AC45" i="17" a="1"/>
  <c r="AD45" i="17" a="1"/>
  <c r="AE45" i="17" a="1"/>
  <c r="AF45" i="17" a="1"/>
  <c r="AG45" i="17" a="1"/>
  <c r="AH45" i="17" a="1"/>
  <c r="AI45" i="17" a="1"/>
  <c r="AJ45" i="17" a="1"/>
  <c r="AK45" i="17" a="1"/>
  <c r="AL45" i="17" a="1"/>
  <c r="AM45" i="17" a="1"/>
  <c r="AN45" i="17" a="1"/>
  <c r="AO45" i="17" a="1"/>
  <c r="AP45" i="17" a="1"/>
  <c r="AQ45" i="17" a="1"/>
  <c r="AR45" i="17" a="1"/>
  <c r="AS45" i="17" a="1"/>
  <c r="AT45" i="17" a="1"/>
  <c r="AU45" i="17" a="1"/>
  <c r="AV45" i="17" a="1"/>
  <c r="AW45" i="17" a="1"/>
  <c r="AX45" i="17" a="1"/>
  <c r="AY45" i="17" a="1"/>
  <c r="AZ45" i="17" a="1"/>
  <c r="BA45" i="17" a="1"/>
  <c r="BB45" i="17" a="1"/>
  <c r="BC45" i="17" a="1"/>
  <c r="BD45" i="17" a="1"/>
  <c r="BE45" i="17" a="1"/>
  <c r="BF45" i="17" a="1"/>
  <c r="BG45" i="17" a="1"/>
  <c r="BH45" i="17" a="1"/>
  <c r="BI45" i="17" a="1"/>
  <c r="BJ45" i="17" a="1"/>
  <c r="BK45" i="17" a="1"/>
  <c r="BL45" i="17" a="1"/>
  <c r="BM45" i="17" a="1"/>
  <c r="BN45" i="17" a="1"/>
  <c r="BO45" i="17" a="1"/>
  <c r="BP45" i="17" a="1"/>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AI45" i="17"/>
  <c r="AJ45" i="17"/>
  <c r="AK45" i="17"/>
  <c r="AL45" i="17"/>
  <c r="AM45" i="17"/>
  <c r="AN45" i="17"/>
  <c r="AO45" i="17"/>
  <c r="AP45" i="17"/>
  <c r="AQ45" i="17"/>
  <c r="AR45" i="17"/>
  <c r="AS45" i="17"/>
  <c r="AT45" i="17"/>
  <c r="AU45" i="17"/>
  <c r="AV45" i="17"/>
  <c r="AW45" i="17"/>
  <c r="AX45" i="17"/>
  <c r="AY45" i="17"/>
  <c r="AZ45" i="17"/>
  <c r="BA45" i="17"/>
  <c r="BB45" i="17"/>
  <c r="BC45" i="17"/>
  <c r="BD45" i="17"/>
  <c r="BE45" i="17"/>
  <c r="BF45" i="17"/>
  <c r="BG45" i="17"/>
  <c r="BH45" i="17"/>
  <c r="BI45" i="17"/>
  <c r="BJ45" i="17"/>
  <c r="BK45" i="17"/>
  <c r="BL45" i="17"/>
  <c r="BM45" i="17"/>
  <c r="BN45" i="17"/>
  <c r="BO45" i="17"/>
  <c r="BP45" i="17"/>
  <c r="AB21" i="17"/>
  <c r="E56" i="17" a="1"/>
  <c r="E56" i="17"/>
  <c r="F56" i="17" a="1"/>
  <c r="F56" i="17"/>
  <c r="G56" i="17" a="1"/>
  <c r="H56" i="17" a="1"/>
  <c r="I56" i="17" a="1"/>
  <c r="J56" i="17" a="1"/>
  <c r="K56" i="17" a="1"/>
  <c r="L56" i="17" a="1"/>
  <c r="M56" i="17" a="1"/>
  <c r="N56" i="17" a="1"/>
  <c r="O56" i="17" a="1"/>
  <c r="P56" i="17" a="1"/>
  <c r="Q56" i="17" a="1"/>
  <c r="R56" i="17" a="1"/>
  <c r="S56" i="17" a="1"/>
  <c r="T56" i="17" a="1"/>
  <c r="U56" i="17" a="1"/>
  <c r="V56" i="17" a="1"/>
  <c r="W56" i="17" a="1"/>
  <c r="X56" i="17" a="1"/>
  <c r="Y56" i="17" a="1"/>
  <c r="Z56" i="17" a="1"/>
  <c r="AA56" i="17" a="1"/>
  <c r="AB56" i="17" a="1"/>
  <c r="AC56" i="17" a="1"/>
  <c r="AD56" i="17" a="1"/>
  <c r="AE56" i="17" a="1"/>
  <c r="AF56" i="17" a="1"/>
  <c r="AG56" i="17" a="1"/>
  <c r="AH56" i="17" a="1"/>
  <c r="AI56" i="17" a="1"/>
  <c r="AJ56" i="17" a="1"/>
  <c r="AK56" i="17" a="1"/>
  <c r="AL56" i="17" a="1"/>
  <c r="AM56" i="17" a="1"/>
  <c r="AN56" i="17" a="1"/>
  <c r="AO56" i="17" a="1"/>
  <c r="AP56" i="17" a="1"/>
  <c r="AQ56" i="17" a="1"/>
  <c r="AR56" i="17" a="1"/>
  <c r="AS56" i="17" a="1"/>
  <c r="AT56" i="17" a="1"/>
  <c r="AU56" i="17" a="1"/>
  <c r="AV56" i="17" a="1"/>
  <c r="AW56" i="17" a="1"/>
  <c r="AX56" i="17" a="1"/>
  <c r="AY56" i="17" a="1"/>
  <c r="AZ56" i="17" a="1"/>
  <c r="BA56" i="17" a="1"/>
  <c r="BB56" i="17" a="1"/>
  <c r="BC56" i="17" a="1"/>
  <c r="BD56" i="17" a="1"/>
  <c r="BE56" i="17" a="1"/>
  <c r="BF56" i="17" a="1"/>
  <c r="BG56" i="17" a="1"/>
  <c r="BH56" i="17" a="1"/>
  <c r="BI56" i="17" a="1"/>
  <c r="BJ56" i="17" a="1"/>
  <c r="BK56" i="17" a="1"/>
  <c r="BL56" i="17" a="1"/>
  <c r="BM56" i="17" a="1"/>
  <c r="BN56" i="17" a="1"/>
  <c r="BO56" i="17" a="1"/>
  <c r="BP56" i="17" a="1"/>
  <c r="G56" i="17"/>
  <c r="H56" i="17"/>
  <c r="I56" i="17"/>
  <c r="J56" i="17"/>
  <c r="K56" i="17"/>
  <c r="L56" i="17"/>
  <c r="M56" i="17"/>
  <c r="N56" i="17"/>
  <c r="O56" i="17"/>
  <c r="P56" i="17"/>
  <c r="Q56" i="17"/>
  <c r="R56" i="17"/>
  <c r="S56" i="17"/>
  <c r="T56" i="17"/>
  <c r="U56" i="17"/>
  <c r="V56" i="17"/>
  <c r="W56" i="17"/>
  <c r="X56" i="17"/>
  <c r="Y56" i="17"/>
  <c r="Z56" i="17"/>
  <c r="AA56" i="17"/>
  <c r="AB56" i="17"/>
  <c r="AC56" i="17"/>
  <c r="AD56" i="17"/>
  <c r="AE56" i="17"/>
  <c r="AF56" i="17"/>
  <c r="AG56" i="17"/>
  <c r="AH56" i="17"/>
  <c r="AI56" i="17"/>
  <c r="AJ56" i="17"/>
  <c r="AK56" i="17"/>
  <c r="AL56" i="17"/>
  <c r="AM56" i="17"/>
  <c r="AN56" i="17"/>
  <c r="AO56" i="17"/>
  <c r="AP56" i="17"/>
  <c r="AQ56" i="17"/>
  <c r="AR56" i="17"/>
  <c r="AS56" i="17"/>
  <c r="AT56" i="17"/>
  <c r="AU56" i="17"/>
  <c r="AV56" i="17"/>
  <c r="AW56" i="17"/>
  <c r="AX56" i="17"/>
  <c r="AY56" i="17"/>
  <c r="AZ56" i="17"/>
  <c r="BA56" i="17"/>
  <c r="BB56" i="17"/>
  <c r="BC56" i="17"/>
  <c r="BD56" i="17"/>
  <c r="BE56" i="17"/>
  <c r="BF56" i="17"/>
  <c r="BG56" i="17"/>
  <c r="BH56" i="17"/>
  <c r="BI56" i="17"/>
  <c r="BJ56" i="17"/>
  <c r="BK56" i="17"/>
  <c r="BL56" i="17"/>
  <c r="BM56" i="17"/>
  <c r="BN56" i="17"/>
  <c r="BO56" i="17"/>
  <c r="BP56" i="17"/>
  <c r="AC21" i="17"/>
  <c r="W21" i="17"/>
  <c r="M22" i="17"/>
  <c r="N22" i="17" a="1"/>
  <c r="N22" i="17"/>
  <c r="O22" i="17"/>
  <c r="BT52" i="17"/>
  <c r="BU52" i="17"/>
  <c r="BV52" i="17"/>
  <c r="BW52" i="17"/>
  <c r="BX52" i="17"/>
  <c r="BY52" i="17"/>
  <c r="BZ52" i="17"/>
  <c r="CA52" i="17"/>
  <c r="BS53" i="17"/>
  <c r="BU53" i="17"/>
  <c r="BV53" i="17"/>
  <c r="BW53" i="17"/>
  <c r="BX53" i="17"/>
  <c r="BY53" i="17"/>
  <c r="BZ53" i="17"/>
  <c r="CA53" i="17"/>
  <c r="BS54" i="17"/>
  <c r="BT54" i="17"/>
  <c r="BV54" i="17"/>
  <c r="BW54" i="17"/>
  <c r="BX54" i="17"/>
  <c r="BY54" i="17"/>
  <c r="BZ54" i="17"/>
  <c r="CA54" i="17"/>
  <c r="BS55" i="17"/>
  <c r="BT55" i="17"/>
  <c r="BU55" i="17"/>
  <c r="BW55" i="17"/>
  <c r="BX55" i="17"/>
  <c r="BY55" i="17"/>
  <c r="BZ55" i="17"/>
  <c r="CA55" i="17"/>
  <c r="BS56" i="17"/>
  <c r="BT56" i="17"/>
  <c r="BU56" i="17"/>
  <c r="BV56" i="17"/>
  <c r="BX56" i="17"/>
  <c r="BY56" i="17"/>
  <c r="BZ56" i="17"/>
  <c r="CA56" i="17"/>
  <c r="BS57" i="17"/>
  <c r="BT57" i="17"/>
  <c r="BU57" i="17"/>
  <c r="BV57" i="17"/>
  <c r="BW57" i="17"/>
  <c r="BY57" i="17"/>
  <c r="BZ57" i="17"/>
  <c r="CA57" i="17"/>
  <c r="BS58" i="17"/>
  <c r="BT58" i="17"/>
  <c r="BU58" i="17"/>
  <c r="BV58" i="17"/>
  <c r="BW58" i="17"/>
  <c r="BX58" i="17"/>
  <c r="BZ58" i="17"/>
  <c r="CA58" i="17"/>
  <c r="BS59" i="17"/>
  <c r="BT59" i="17"/>
  <c r="BU59" i="17"/>
  <c r="BV59" i="17"/>
  <c r="BW59" i="17"/>
  <c r="BX59" i="17"/>
  <c r="BY59" i="17"/>
  <c r="CA59" i="17"/>
  <c r="BS60" i="17"/>
  <c r="BT60" i="17"/>
  <c r="BU60" i="17"/>
  <c r="BV60" i="17"/>
  <c r="BW60" i="17"/>
  <c r="BX60" i="17"/>
  <c r="BY60" i="17"/>
  <c r="BZ60" i="17"/>
  <c r="E35" i="17" a="1"/>
  <c r="E35" i="17"/>
  <c r="F35" i="17" a="1"/>
  <c r="F35" i="17"/>
  <c r="G35" i="17" a="1"/>
  <c r="H35" i="17" a="1"/>
  <c r="I35" i="17" a="1"/>
  <c r="M23" i="17"/>
  <c r="N23" i="17" a="1"/>
  <c r="N23" i="17"/>
  <c r="O23" i="17"/>
  <c r="J35" i="17" a="1"/>
  <c r="M24" i="17"/>
  <c r="N24" i="17" a="1"/>
  <c r="N24" i="17"/>
  <c r="O24" i="17"/>
  <c r="K35" i="17" a="1"/>
  <c r="M25" i="17"/>
  <c r="N25" i="17" a="1"/>
  <c r="N25" i="17"/>
  <c r="O25" i="17"/>
  <c r="L35" i="17" a="1"/>
  <c r="P22" i="17"/>
  <c r="M35" i="17" a="1"/>
  <c r="N35" i="17" a="1"/>
  <c r="O35" i="17" a="1"/>
  <c r="P35" i="17" a="1"/>
  <c r="Q35" i="17" a="1"/>
  <c r="P23" i="17"/>
  <c r="R35" i="17" a="1"/>
  <c r="P24" i="17"/>
  <c r="S35" i="17" a="1"/>
  <c r="P25" i="17"/>
  <c r="T35" i="17" a="1"/>
  <c r="Q22" i="17"/>
  <c r="U35" i="17" a="1"/>
  <c r="V35" i="17" a="1"/>
  <c r="W35" i="17" a="1"/>
  <c r="X35" i="17" a="1"/>
  <c r="Y35" i="17" a="1"/>
  <c r="Q23" i="17"/>
  <c r="Z35" i="17" a="1"/>
  <c r="Q24" i="17"/>
  <c r="AA35" i="17" a="1"/>
  <c r="Q25" i="17"/>
  <c r="AB35" i="17" a="1"/>
  <c r="R22" i="17"/>
  <c r="AC35" i="17" a="1"/>
  <c r="AD35" i="17" a="1"/>
  <c r="AE35" i="17" a="1"/>
  <c r="AF35" i="17" a="1"/>
  <c r="AG35" i="17" a="1"/>
  <c r="R23" i="17"/>
  <c r="AH35" i="17" a="1"/>
  <c r="R24" i="17"/>
  <c r="AI35" i="17" a="1"/>
  <c r="R25" i="17"/>
  <c r="AJ35" i="17" a="1"/>
  <c r="S22" i="17"/>
  <c r="AK35" i="17" a="1"/>
  <c r="AL35" i="17" a="1"/>
  <c r="AM35" i="17" a="1"/>
  <c r="AN35" i="17" a="1"/>
  <c r="AO35" i="17" a="1"/>
  <c r="S23" i="17"/>
  <c r="AP35" i="17" a="1"/>
  <c r="S24" i="17"/>
  <c r="AQ35" i="17" a="1"/>
  <c r="S25" i="17"/>
  <c r="AR35" i="17" a="1"/>
  <c r="T22" i="17"/>
  <c r="AS35" i="17" a="1"/>
  <c r="AT35" i="17" a="1"/>
  <c r="AU35" i="17" a="1"/>
  <c r="AV35" i="17" a="1"/>
  <c r="AW35" i="17" a="1"/>
  <c r="T23" i="17"/>
  <c r="AX35" i="17" a="1"/>
  <c r="T24" i="17"/>
  <c r="AY35" i="17" a="1"/>
  <c r="T25" i="17"/>
  <c r="AZ35" i="17" a="1"/>
  <c r="U22" i="17"/>
  <c r="BA35" i="17" a="1"/>
  <c r="BB35" i="17" a="1"/>
  <c r="BC35" i="17" a="1"/>
  <c r="BD35" i="17" a="1"/>
  <c r="BE35" i="17" a="1"/>
  <c r="U23" i="17"/>
  <c r="BF35" i="17" a="1"/>
  <c r="U24" i="17"/>
  <c r="BG35" i="17" a="1"/>
  <c r="U25" i="17"/>
  <c r="BH35" i="17" a="1"/>
  <c r="V22" i="17"/>
  <c r="BI35" i="17" a="1"/>
  <c r="BJ35" i="17" a="1"/>
  <c r="BK35" i="17" a="1"/>
  <c r="BL35" i="17" a="1"/>
  <c r="BM35" i="17" a="1"/>
  <c r="V23" i="17"/>
  <c r="BN35" i="17" a="1"/>
  <c r="V24" i="17"/>
  <c r="BO35" i="17" a="1"/>
  <c r="V25" i="17"/>
  <c r="BP35" i="17" a="1"/>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AF35" i="17"/>
  <c r="AG35" i="17"/>
  <c r="AH35" i="17"/>
  <c r="AI35" i="17"/>
  <c r="AJ35" i="17"/>
  <c r="AK35" i="17"/>
  <c r="AL35" i="17"/>
  <c r="AM35" i="17"/>
  <c r="AN35" i="17"/>
  <c r="AO35" i="17"/>
  <c r="AP35" i="17"/>
  <c r="AQ35" i="17"/>
  <c r="AR35" i="17"/>
  <c r="AS35" i="17"/>
  <c r="AT35" i="17"/>
  <c r="AU35" i="17"/>
  <c r="AV35" i="17"/>
  <c r="AW35" i="17"/>
  <c r="AX35" i="17"/>
  <c r="AY35" i="17"/>
  <c r="AZ35" i="17"/>
  <c r="BA35" i="17"/>
  <c r="BB35" i="17"/>
  <c r="BC35" i="17"/>
  <c r="BD35" i="17"/>
  <c r="BE35" i="17"/>
  <c r="BF35" i="17"/>
  <c r="BG35" i="17"/>
  <c r="BH35" i="17"/>
  <c r="BI35" i="17"/>
  <c r="BJ35" i="17"/>
  <c r="BK35" i="17"/>
  <c r="BL35" i="17"/>
  <c r="BM35" i="17"/>
  <c r="BN35" i="17"/>
  <c r="BO35" i="17"/>
  <c r="BP35" i="17"/>
  <c r="AA22" i="17"/>
  <c r="BT30" i="17"/>
  <c r="BS31" i="17"/>
  <c r="BT41" i="17"/>
  <c r="BU30" i="17"/>
  <c r="BS32" i="17"/>
  <c r="BU41" i="17"/>
  <c r="BV30" i="17"/>
  <c r="BS33" i="17"/>
  <c r="BV41" i="17"/>
  <c r="BW30" i="17"/>
  <c r="BS34" i="17"/>
  <c r="BW41" i="17"/>
  <c r="BX30" i="17"/>
  <c r="BS35" i="17"/>
  <c r="BX41" i="17"/>
  <c r="BY30" i="17"/>
  <c r="BS36" i="17"/>
  <c r="BY41" i="17"/>
  <c r="BZ30" i="17"/>
  <c r="BS37" i="17"/>
  <c r="BZ41" i="17"/>
  <c r="CA30" i="17"/>
  <c r="BS38" i="17"/>
  <c r="CA41" i="17"/>
  <c r="BS42" i="17"/>
  <c r="BU31" i="17"/>
  <c r="BT32" i="17"/>
  <c r="BU42" i="17"/>
  <c r="BV31" i="17"/>
  <c r="BT33" i="17"/>
  <c r="BV42" i="17"/>
  <c r="BW31" i="17"/>
  <c r="BT34" i="17"/>
  <c r="BW42" i="17"/>
  <c r="BX31" i="17"/>
  <c r="BT35" i="17"/>
  <c r="BX42" i="17"/>
  <c r="BY31" i="17"/>
  <c r="BT36" i="17"/>
  <c r="BY42" i="17"/>
  <c r="BZ31" i="17"/>
  <c r="BT37" i="17"/>
  <c r="BZ42" i="17"/>
  <c r="CA31" i="17"/>
  <c r="BT38" i="17"/>
  <c r="CA42" i="17"/>
  <c r="BS43" i="17"/>
  <c r="BT43" i="17"/>
  <c r="BV32" i="17"/>
  <c r="BU33" i="17"/>
  <c r="BV43" i="17"/>
  <c r="BW32" i="17"/>
  <c r="BU34" i="17"/>
  <c r="BW43" i="17"/>
  <c r="BX32" i="17"/>
  <c r="BU35" i="17"/>
  <c r="BX43" i="17"/>
  <c r="BY32" i="17"/>
  <c r="BU36" i="17"/>
  <c r="BY43" i="17"/>
  <c r="BZ32" i="17"/>
  <c r="BU37" i="17"/>
  <c r="BZ43" i="17"/>
  <c r="CA32" i="17"/>
  <c r="BU38" i="17"/>
  <c r="CA43" i="17"/>
  <c r="BS44" i="17"/>
  <c r="BT44" i="17"/>
  <c r="BU44" i="17"/>
  <c r="BW33" i="17"/>
  <c r="BV34" i="17"/>
  <c r="BW44" i="17"/>
  <c r="BX33" i="17"/>
  <c r="BV35" i="17"/>
  <c r="BX44" i="17"/>
  <c r="BY33" i="17"/>
  <c r="BV36" i="17"/>
  <c r="BY44" i="17"/>
  <c r="BZ33" i="17"/>
  <c r="BV37" i="17"/>
  <c r="BZ44" i="17"/>
  <c r="CA33" i="17"/>
  <c r="BV38" i="17"/>
  <c r="CA44" i="17"/>
  <c r="BS45" i="17"/>
  <c r="BT45" i="17"/>
  <c r="BU45" i="17"/>
  <c r="BV45" i="17"/>
  <c r="BX34" i="17"/>
  <c r="BW35" i="17"/>
  <c r="BX45" i="17"/>
  <c r="BY34" i="17"/>
  <c r="BW36" i="17"/>
  <c r="BY45" i="17"/>
  <c r="BZ34" i="17"/>
  <c r="BW37" i="17"/>
  <c r="BZ45" i="17"/>
  <c r="CA34" i="17"/>
  <c r="BW38" i="17"/>
  <c r="CA45" i="17"/>
  <c r="BS46" i="17"/>
  <c r="BT46" i="17"/>
  <c r="BU46" i="17"/>
  <c r="BV46" i="17"/>
  <c r="BW46" i="17"/>
  <c r="BY35" i="17"/>
  <c r="BX36" i="17"/>
  <c r="BY46" i="17"/>
  <c r="BZ35" i="17"/>
  <c r="BX37" i="17"/>
  <c r="BZ46" i="17"/>
  <c r="CA35" i="17"/>
  <c r="BX38" i="17"/>
  <c r="CA46" i="17"/>
  <c r="BS47" i="17"/>
  <c r="BT47" i="17"/>
  <c r="BU47" i="17"/>
  <c r="BV47" i="17"/>
  <c r="BW47" i="17"/>
  <c r="BX47" i="17"/>
  <c r="BZ36" i="17"/>
  <c r="BY37" i="17"/>
  <c r="BZ47" i="17"/>
  <c r="CA36" i="17"/>
  <c r="BY38" i="17"/>
  <c r="CA47" i="17"/>
  <c r="BS48" i="17"/>
  <c r="BT48" i="17"/>
  <c r="BU48" i="17"/>
  <c r="BV48" i="17"/>
  <c r="BW48" i="17"/>
  <c r="BX48" i="17"/>
  <c r="BY48" i="17"/>
  <c r="CA37" i="17"/>
  <c r="BZ38" i="17"/>
  <c r="CA48" i="17"/>
  <c r="BS49" i="17"/>
  <c r="BT49" i="17"/>
  <c r="BU49" i="17"/>
  <c r="BV49" i="17"/>
  <c r="BW49" i="17"/>
  <c r="BX49" i="17"/>
  <c r="BY49" i="17"/>
  <c r="BZ49" i="17"/>
  <c r="E46" i="17" a="1"/>
  <c r="E46" i="17"/>
  <c r="F46" i="17" a="1"/>
  <c r="F46" i="17"/>
  <c r="G46" i="17" a="1"/>
  <c r="H46" i="17" a="1"/>
  <c r="I46" i="17" a="1"/>
  <c r="J46" i="17" a="1"/>
  <c r="K46" i="17" a="1"/>
  <c r="L46" i="17" a="1"/>
  <c r="M46" i="17" a="1"/>
  <c r="N46" i="17" a="1"/>
  <c r="O46" i="17" a="1"/>
  <c r="P46" i="17" a="1"/>
  <c r="Q46" i="17" a="1"/>
  <c r="R46" i="17" a="1"/>
  <c r="S46" i="17" a="1"/>
  <c r="T46" i="17" a="1"/>
  <c r="U46" i="17" a="1"/>
  <c r="V46" i="17" a="1"/>
  <c r="W46" i="17" a="1"/>
  <c r="X46" i="17" a="1"/>
  <c r="Y46" i="17" a="1"/>
  <c r="Z46" i="17" a="1"/>
  <c r="AA46" i="17" a="1"/>
  <c r="AB46" i="17" a="1"/>
  <c r="AC46" i="17" a="1"/>
  <c r="AD46" i="17" a="1"/>
  <c r="AE46" i="17" a="1"/>
  <c r="AF46" i="17" a="1"/>
  <c r="AG46" i="17" a="1"/>
  <c r="AH46" i="17" a="1"/>
  <c r="AI46" i="17" a="1"/>
  <c r="AJ46" i="17" a="1"/>
  <c r="AK46" i="17" a="1"/>
  <c r="AL46" i="17" a="1"/>
  <c r="AM46" i="17" a="1"/>
  <c r="AN46" i="17" a="1"/>
  <c r="AO46" i="17" a="1"/>
  <c r="AP46" i="17" a="1"/>
  <c r="AQ46" i="17" a="1"/>
  <c r="AR46" i="17" a="1"/>
  <c r="AS46" i="17" a="1"/>
  <c r="AT46" i="17" a="1"/>
  <c r="AU46" i="17" a="1"/>
  <c r="AV46" i="17" a="1"/>
  <c r="AW46" i="17" a="1"/>
  <c r="AX46" i="17" a="1"/>
  <c r="AY46" i="17" a="1"/>
  <c r="AZ46" i="17" a="1"/>
  <c r="BA46" i="17" a="1"/>
  <c r="BB46" i="17" a="1"/>
  <c r="BC46" i="17" a="1"/>
  <c r="BD46" i="17" a="1"/>
  <c r="BE46" i="17" a="1"/>
  <c r="BF46" i="17" a="1"/>
  <c r="BG46" i="17" a="1"/>
  <c r="BH46" i="17" a="1"/>
  <c r="BI46" i="17" a="1"/>
  <c r="BJ46" i="17" a="1"/>
  <c r="BK46" i="17" a="1"/>
  <c r="BL46" i="17" a="1"/>
  <c r="BM46" i="17" a="1"/>
  <c r="BN46" i="17" a="1"/>
  <c r="BO46" i="17" a="1"/>
  <c r="BP46" i="17" a="1"/>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AI46" i="17"/>
  <c r="AJ46" i="17"/>
  <c r="AK46" i="17"/>
  <c r="AL46" i="17"/>
  <c r="AM46" i="17"/>
  <c r="AN46" i="17"/>
  <c r="AO46" i="17"/>
  <c r="AP46" i="17"/>
  <c r="AQ46" i="17"/>
  <c r="AR46" i="17"/>
  <c r="AS46" i="17"/>
  <c r="AT46" i="17"/>
  <c r="AU46" i="17"/>
  <c r="AV46" i="17"/>
  <c r="AW46" i="17"/>
  <c r="AX46" i="17"/>
  <c r="AY46" i="17"/>
  <c r="AZ46" i="17"/>
  <c r="BA46" i="17"/>
  <c r="BB46" i="17"/>
  <c r="BC46" i="17"/>
  <c r="BD46" i="17"/>
  <c r="BE46" i="17"/>
  <c r="BF46" i="17"/>
  <c r="BG46" i="17"/>
  <c r="BH46" i="17"/>
  <c r="BI46" i="17"/>
  <c r="BJ46" i="17"/>
  <c r="BK46" i="17"/>
  <c r="BL46" i="17"/>
  <c r="BM46" i="17"/>
  <c r="BN46" i="17"/>
  <c r="BO46" i="17"/>
  <c r="BP46" i="17"/>
  <c r="AB22" i="17"/>
  <c r="E57" i="17" a="1"/>
  <c r="E57" i="17"/>
  <c r="F57" i="17" a="1"/>
  <c r="F57" i="17"/>
  <c r="G57" i="17" a="1"/>
  <c r="H57" i="17" a="1"/>
  <c r="I57" i="17" a="1"/>
  <c r="J57" i="17" a="1"/>
  <c r="K57" i="17" a="1"/>
  <c r="L57" i="17" a="1"/>
  <c r="M57" i="17" a="1"/>
  <c r="N57" i="17" a="1"/>
  <c r="O57" i="17" a="1"/>
  <c r="P57" i="17" a="1"/>
  <c r="Q57" i="17" a="1"/>
  <c r="R57" i="17" a="1"/>
  <c r="S57" i="17" a="1"/>
  <c r="T57" i="17" a="1"/>
  <c r="U57" i="17" a="1"/>
  <c r="V57" i="17" a="1"/>
  <c r="W57" i="17" a="1"/>
  <c r="X57" i="17" a="1"/>
  <c r="Y57" i="17" a="1"/>
  <c r="Z57" i="17" a="1"/>
  <c r="AA57" i="17" a="1"/>
  <c r="AB57" i="17" a="1"/>
  <c r="AC57" i="17" a="1"/>
  <c r="AD57" i="17" a="1"/>
  <c r="AE57" i="17" a="1"/>
  <c r="AF57" i="17" a="1"/>
  <c r="AG57" i="17" a="1"/>
  <c r="AH57" i="17" a="1"/>
  <c r="AI57" i="17" a="1"/>
  <c r="AJ57" i="17" a="1"/>
  <c r="AK57" i="17" a="1"/>
  <c r="AL57" i="17" a="1"/>
  <c r="AM57" i="17" a="1"/>
  <c r="AN57" i="17" a="1"/>
  <c r="AO57" i="17" a="1"/>
  <c r="AP57" i="17" a="1"/>
  <c r="AQ57" i="17" a="1"/>
  <c r="AR57" i="17" a="1"/>
  <c r="AS57" i="17" a="1"/>
  <c r="AT57" i="17" a="1"/>
  <c r="AU57" i="17" a="1"/>
  <c r="AV57" i="17" a="1"/>
  <c r="AW57" i="17" a="1"/>
  <c r="AX57" i="17" a="1"/>
  <c r="AY57" i="17" a="1"/>
  <c r="AZ57" i="17" a="1"/>
  <c r="BA57" i="17" a="1"/>
  <c r="BB57" i="17" a="1"/>
  <c r="BC57" i="17" a="1"/>
  <c r="BD57" i="17" a="1"/>
  <c r="BE57" i="17" a="1"/>
  <c r="BF57" i="17" a="1"/>
  <c r="BG57" i="17" a="1"/>
  <c r="BH57" i="17" a="1"/>
  <c r="BI57" i="17" a="1"/>
  <c r="BJ57" i="17" a="1"/>
  <c r="BK57" i="17" a="1"/>
  <c r="BL57" i="17" a="1"/>
  <c r="BM57" i="17" a="1"/>
  <c r="BN57" i="17" a="1"/>
  <c r="BO57" i="17" a="1"/>
  <c r="BP57" i="17" a="1"/>
  <c r="G57" i="17"/>
  <c r="H57" i="17"/>
  <c r="I57" i="17"/>
  <c r="J57" i="17"/>
  <c r="K57" i="17"/>
  <c r="L57" i="17"/>
  <c r="M57" i="17"/>
  <c r="N57" i="17"/>
  <c r="O57" i="17"/>
  <c r="P57" i="17"/>
  <c r="Q57" i="17"/>
  <c r="R57" i="17"/>
  <c r="S57" i="17"/>
  <c r="T57" i="17"/>
  <c r="U57" i="17"/>
  <c r="V57" i="17"/>
  <c r="W57" i="17"/>
  <c r="X57" i="17"/>
  <c r="Y57" i="17"/>
  <c r="Z57" i="17"/>
  <c r="AA57" i="17"/>
  <c r="AB57" i="17"/>
  <c r="AC57" i="17"/>
  <c r="AD57" i="17"/>
  <c r="AE57" i="17"/>
  <c r="AF57" i="17"/>
  <c r="AG57" i="17"/>
  <c r="AH57" i="17"/>
  <c r="AI57" i="17"/>
  <c r="AJ57" i="17"/>
  <c r="AK57" i="17"/>
  <c r="AL57" i="17"/>
  <c r="AM57" i="17"/>
  <c r="AN57" i="17"/>
  <c r="AO57" i="17"/>
  <c r="AP57" i="17"/>
  <c r="AQ57" i="17"/>
  <c r="AR57" i="17"/>
  <c r="AS57" i="17"/>
  <c r="AT57" i="17"/>
  <c r="AU57" i="17"/>
  <c r="AV57" i="17"/>
  <c r="AW57" i="17"/>
  <c r="AX57" i="17"/>
  <c r="AY57" i="17"/>
  <c r="AZ57" i="17"/>
  <c r="BA57" i="17"/>
  <c r="BB57" i="17"/>
  <c r="BC57" i="17"/>
  <c r="BD57" i="17"/>
  <c r="BE57" i="17"/>
  <c r="BF57" i="17"/>
  <c r="BG57" i="17"/>
  <c r="BH57" i="17"/>
  <c r="BI57" i="17"/>
  <c r="BJ57" i="17"/>
  <c r="BK57" i="17"/>
  <c r="BL57" i="17"/>
  <c r="BM57" i="17"/>
  <c r="BN57" i="17"/>
  <c r="BO57" i="17"/>
  <c r="BP57" i="17"/>
  <c r="AC22" i="17"/>
  <c r="W22" i="17"/>
  <c r="X17" i="17"/>
  <c r="X18" i="17"/>
  <c r="X19" i="17"/>
  <c r="X20" i="17"/>
  <c r="X21" i="17"/>
  <c r="X22" i="17"/>
  <c r="X23" i="17"/>
  <c r="X24" i="17"/>
  <c r="X25" i="17"/>
  <c r="E4" i="17"/>
  <c r="D4" i="17"/>
  <c r="E5" i="17"/>
  <c r="D5" i="17"/>
  <c r="E6" i="17"/>
  <c r="D6" i="17"/>
  <c r="E7" i="17"/>
  <c r="D7" i="17"/>
  <c r="E8" i="17"/>
  <c r="D8" i="17"/>
  <c r="E9" i="17"/>
  <c r="D9" i="17"/>
  <c r="E10" i="17"/>
  <c r="D10" i="17"/>
  <c r="E11" i="17"/>
  <c r="D11" i="17"/>
  <c r="E12" i="17"/>
  <c r="D12" i="17"/>
  <c r="C4" i="17"/>
  <c r="C5" i="17"/>
  <c r="C6" i="17"/>
  <c r="L4" i="17"/>
  <c r="M4" i="17"/>
  <c r="N4" i="17"/>
  <c r="L5" i="17"/>
  <c r="M5" i="17"/>
  <c r="N5" i="17"/>
  <c r="L6" i="17"/>
  <c r="M6" i="17"/>
  <c r="N6" i="17"/>
  <c r="C7" i="17"/>
  <c r="L7" i="17"/>
  <c r="M7" i="17"/>
  <c r="N7" i="17"/>
  <c r="C8" i="17"/>
  <c r="L8" i="17"/>
  <c r="M8" i="17"/>
  <c r="N8" i="17"/>
  <c r="C9" i="17"/>
  <c r="L9" i="17"/>
  <c r="M9" i="17"/>
  <c r="N9" i="17"/>
  <c r="C10" i="17"/>
  <c r="L10" i="17"/>
  <c r="M10" i="17"/>
  <c r="N10" i="17"/>
  <c r="C11" i="17"/>
  <c r="L11" i="17"/>
  <c r="M11" i="17"/>
  <c r="N11" i="17"/>
  <c r="C12" i="17"/>
  <c r="L12" i="17"/>
  <c r="M12" i="17"/>
  <c r="N12" i="17"/>
  <c r="N27" i="6"/>
  <c r="Q65" i="48"/>
  <c r="F5" i="48"/>
  <c r="K5" i="48"/>
  <c r="V64" i="25"/>
  <c r="W64" i="25"/>
  <c r="X64" i="25"/>
  <c r="V65" i="25"/>
  <c r="W65" i="25"/>
  <c r="X65" i="25"/>
  <c r="V66" i="25"/>
  <c r="V67" i="25"/>
  <c r="V68" i="25"/>
  <c r="V69" i="25"/>
  <c r="V70" i="25"/>
  <c r="V71" i="25"/>
  <c r="V72" i="25"/>
  <c r="V73" i="25"/>
  <c r="V74" i="25"/>
  <c r="V75" i="25"/>
  <c r="V76" i="25"/>
  <c r="V77" i="25"/>
  <c r="V78" i="25"/>
  <c r="V79" i="25"/>
  <c r="V80" i="25"/>
  <c r="V81" i="25"/>
  <c r="V82" i="25"/>
  <c r="V83" i="25"/>
  <c r="V84" i="25"/>
  <c r="V85" i="25"/>
  <c r="V86" i="25"/>
  <c r="V87" i="25"/>
  <c r="V88" i="25"/>
  <c r="V89" i="25"/>
  <c r="V90" i="25"/>
  <c r="V91" i="25"/>
  <c r="V92" i="25"/>
  <c r="V93" i="25"/>
  <c r="V94" i="25"/>
  <c r="V95" i="25"/>
  <c r="V96" i="25"/>
  <c r="V97" i="25"/>
  <c r="V98" i="25"/>
  <c r="V99" i="25"/>
  <c r="V100" i="25"/>
  <c r="V101" i="25"/>
  <c r="V102" i="25"/>
  <c r="V103" i="25"/>
  <c r="V104" i="25"/>
  <c r="V105" i="25"/>
  <c r="V106" i="25"/>
  <c r="V107" i="25"/>
  <c r="V108" i="25"/>
  <c r="W66" i="25"/>
  <c r="X66" i="25"/>
  <c r="W67" i="25"/>
  <c r="X67" i="25"/>
  <c r="W68" i="25"/>
  <c r="X68" i="25"/>
  <c r="W69" i="25"/>
  <c r="X69" i="25"/>
  <c r="W70" i="25"/>
  <c r="X70" i="25"/>
  <c r="W71" i="25"/>
  <c r="X71" i="25"/>
  <c r="W72" i="25"/>
  <c r="X72" i="25"/>
  <c r="W73" i="25"/>
  <c r="X73" i="25"/>
  <c r="W74" i="25"/>
  <c r="X74" i="25"/>
  <c r="W75" i="25"/>
  <c r="X75" i="25"/>
  <c r="W76" i="25"/>
  <c r="X76" i="25"/>
  <c r="W77" i="25"/>
  <c r="X77" i="25"/>
  <c r="W78" i="25"/>
  <c r="X78" i="25"/>
  <c r="W79" i="25"/>
  <c r="X79" i="25"/>
  <c r="W80" i="25"/>
  <c r="X80" i="25"/>
  <c r="W81" i="25"/>
  <c r="X81" i="25"/>
  <c r="W82" i="25"/>
  <c r="X82" i="25"/>
  <c r="W83" i="25"/>
  <c r="X83" i="25"/>
  <c r="W84" i="25"/>
  <c r="X84" i="25"/>
  <c r="W85" i="25"/>
  <c r="X85" i="25"/>
  <c r="W86" i="25"/>
  <c r="X86" i="25"/>
  <c r="W87" i="25"/>
  <c r="X87" i="25"/>
  <c r="W88" i="25"/>
  <c r="X88" i="25"/>
  <c r="W89" i="25"/>
  <c r="X89" i="25"/>
  <c r="W90" i="25"/>
  <c r="X90" i="25"/>
  <c r="W91" i="25"/>
  <c r="X91" i="25"/>
  <c r="W92" i="25"/>
  <c r="X92" i="25"/>
  <c r="W93" i="25"/>
  <c r="X93" i="25"/>
  <c r="W94" i="25"/>
  <c r="X94" i="25"/>
  <c r="W95" i="25"/>
  <c r="X95" i="25"/>
  <c r="W96" i="25"/>
  <c r="X96" i="25"/>
  <c r="W97" i="25"/>
  <c r="X97" i="25"/>
  <c r="W98" i="25"/>
  <c r="X98" i="25"/>
  <c r="W99" i="25"/>
  <c r="X99" i="25"/>
  <c r="W100" i="25"/>
  <c r="X100" i="25"/>
  <c r="W101" i="25"/>
  <c r="X101" i="25"/>
  <c r="W102" i="25"/>
  <c r="X102" i="25"/>
  <c r="W103" i="25"/>
  <c r="X103" i="25"/>
  <c r="W104" i="25"/>
  <c r="X104" i="25"/>
  <c r="W105" i="25"/>
  <c r="X105" i="25"/>
  <c r="W106" i="25"/>
  <c r="X106" i="25"/>
  <c r="W107" i="25"/>
  <c r="X107" i="25"/>
  <c r="W108" i="25"/>
  <c r="X108" i="25"/>
  <c r="Y64" i="25"/>
  <c r="Y65" i="25"/>
  <c r="Y66" i="25"/>
  <c r="Y67" i="25"/>
  <c r="Y68" i="25"/>
  <c r="Y69" i="25"/>
  <c r="Y70" i="25"/>
  <c r="Y71" i="25"/>
  <c r="Y72" i="25"/>
  <c r="Y73" i="25"/>
  <c r="Y74" i="25"/>
  <c r="Y75" i="25"/>
  <c r="Y76" i="25"/>
  <c r="Y77" i="25"/>
  <c r="Y78" i="25"/>
  <c r="Y79" i="25"/>
  <c r="Y80" i="25"/>
  <c r="Y81" i="25"/>
  <c r="Y82" i="25"/>
  <c r="Y83" i="25"/>
  <c r="Y84" i="25"/>
  <c r="Y85" i="25"/>
  <c r="Y86" i="25"/>
  <c r="Y87" i="25"/>
  <c r="Y88" i="25"/>
  <c r="Y89" i="25"/>
  <c r="Y90" i="25"/>
  <c r="Y91" i="25"/>
  <c r="Y92" i="25"/>
  <c r="Y93" i="25"/>
  <c r="Y94" i="25"/>
  <c r="Y95" i="25"/>
  <c r="Y96" i="25"/>
  <c r="Y97" i="25"/>
  <c r="Y98" i="25"/>
  <c r="Y99" i="25"/>
  <c r="Y100" i="25"/>
  <c r="Y101" i="25"/>
  <c r="Y102" i="25"/>
  <c r="Y103" i="25"/>
  <c r="Y104" i="25"/>
  <c r="Y105" i="25"/>
  <c r="Y106" i="25"/>
  <c r="Y107" i="25"/>
  <c r="Y108" i="25"/>
  <c r="K4" i="25"/>
  <c r="K5" i="25"/>
  <c r="K6" i="25"/>
  <c r="K7" i="25"/>
  <c r="K8" i="25"/>
  <c r="K9" i="25"/>
  <c r="K10" i="25"/>
  <c r="K11" i="25"/>
  <c r="K12" i="25"/>
  <c r="K13" i="25"/>
  <c r="AA78" i="25"/>
  <c r="AE78" i="25"/>
  <c r="AA93" i="25"/>
  <c r="AE93" i="25"/>
  <c r="AA72" i="25"/>
  <c r="AF72" i="25"/>
  <c r="AA87" i="25"/>
  <c r="AF87" i="25"/>
  <c r="J4" i="25"/>
  <c r="K17" i="25"/>
  <c r="G4" i="25"/>
  <c r="H4" i="25"/>
  <c r="I4" i="25"/>
  <c r="J17" i="25"/>
  <c r="H17" i="25"/>
  <c r="L17" i="25"/>
  <c r="AA75" i="25"/>
  <c r="AE75" i="25"/>
  <c r="AA84" i="25"/>
  <c r="AE84" i="25"/>
  <c r="AA66" i="25"/>
  <c r="AF66" i="25"/>
  <c r="AF93" i="25"/>
  <c r="J5" i="25"/>
  <c r="K18" i="25"/>
  <c r="G5" i="25"/>
  <c r="H5" i="25"/>
  <c r="I5" i="25"/>
  <c r="J18" i="25"/>
  <c r="H18" i="25"/>
  <c r="L18" i="25"/>
  <c r="AA69" i="25"/>
  <c r="AE69" i="25"/>
  <c r="AA81" i="25"/>
  <c r="AE81" i="25"/>
  <c r="AE87" i="25"/>
  <c r="AF75" i="25"/>
  <c r="J6" i="25"/>
  <c r="K19" i="25"/>
  <c r="G6" i="25"/>
  <c r="H6" i="25"/>
  <c r="I6" i="25"/>
  <c r="J19" i="25"/>
  <c r="H19" i="25"/>
  <c r="L19" i="25"/>
  <c r="AA90" i="25"/>
  <c r="AE90" i="25"/>
  <c r="AF69" i="25"/>
  <c r="AF78" i="25"/>
  <c r="AF84" i="25"/>
  <c r="J7" i="25"/>
  <c r="K20" i="25"/>
  <c r="G7" i="25"/>
  <c r="H7" i="25"/>
  <c r="I7" i="25"/>
  <c r="J20" i="25"/>
  <c r="H20" i="25"/>
  <c r="L20" i="25"/>
  <c r="AE66" i="25"/>
  <c r="AE72" i="25"/>
  <c r="AF81" i="25"/>
  <c r="AF90" i="25"/>
  <c r="J8" i="25"/>
  <c r="K21" i="25"/>
  <c r="G8" i="25"/>
  <c r="H8" i="25"/>
  <c r="I8" i="25"/>
  <c r="J21" i="25"/>
  <c r="H21" i="25"/>
  <c r="L21" i="25"/>
  <c r="AA94" i="25"/>
  <c r="AE94" i="25"/>
  <c r="AA95" i="25"/>
  <c r="AE95" i="25"/>
  <c r="AA96" i="25"/>
  <c r="AE96" i="25"/>
  <c r="AA97" i="25"/>
  <c r="AE97" i="25"/>
  <c r="AA64" i="25"/>
  <c r="AE64" i="25"/>
  <c r="AA65" i="25"/>
  <c r="AE65" i="25"/>
  <c r="AA67" i="25"/>
  <c r="AE67" i="25"/>
  <c r="AA68" i="25"/>
  <c r="AE68" i="25"/>
  <c r="AA70" i="25"/>
  <c r="AE70" i="25"/>
  <c r="AA71" i="25"/>
  <c r="AE71" i="25"/>
  <c r="AA73" i="25"/>
  <c r="AE73" i="25"/>
  <c r="AA74" i="25"/>
  <c r="AE74" i="25"/>
  <c r="AA76" i="25"/>
  <c r="AE76" i="25"/>
  <c r="AA77" i="25"/>
  <c r="AE77" i="25"/>
  <c r="AA79" i="25"/>
  <c r="AE79" i="25"/>
  <c r="AA80" i="25"/>
  <c r="AE80" i="25"/>
  <c r="AA82" i="25"/>
  <c r="AE82" i="25"/>
  <c r="AA83" i="25"/>
  <c r="AE83" i="25"/>
  <c r="AA85" i="25"/>
  <c r="AE85" i="25"/>
  <c r="AA86" i="25"/>
  <c r="AE86" i="25"/>
  <c r="AA88" i="25"/>
  <c r="AE88" i="25"/>
  <c r="AA89" i="25"/>
  <c r="AE89" i="25"/>
  <c r="AA91" i="25"/>
  <c r="AE91" i="25"/>
  <c r="AA92" i="25"/>
  <c r="AE92" i="25"/>
  <c r="AA98" i="25"/>
  <c r="AE98" i="25"/>
  <c r="AA99" i="25"/>
  <c r="AE99" i="25"/>
  <c r="AA100" i="25"/>
  <c r="AE100" i="25"/>
  <c r="AA101" i="25"/>
  <c r="AE101" i="25"/>
  <c r="AA102" i="25"/>
  <c r="AE102" i="25"/>
  <c r="AA103" i="25"/>
  <c r="AE103" i="25"/>
  <c r="AA104" i="25"/>
  <c r="AE104" i="25"/>
  <c r="AA105" i="25"/>
  <c r="AE105" i="25"/>
  <c r="AA106" i="25"/>
  <c r="AE106" i="25"/>
  <c r="AA107" i="25"/>
  <c r="AE107" i="25"/>
  <c r="AA108" i="25"/>
  <c r="AE108" i="25"/>
  <c r="AF64" i="25"/>
  <c r="AF65" i="25"/>
  <c r="AF67" i="25"/>
  <c r="AF68" i="25"/>
  <c r="AF70" i="25"/>
  <c r="AF71" i="25"/>
  <c r="AF73" i="25"/>
  <c r="AF74" i="25"/>
  <c r="AF76" i="25"/>
  <c r="AF77" i="25"/>
  <c r="AF79" i="25"/>
  <c r="AF80" i="25"/>
  <c r="AF82" i="25"/>
  <c r="AF83" i="25"/>
  <c r="AF85" i="25"/>
  <c r="AF86" i="25"/>
  <c r="AF88" i="25"/>
  <c r="AF89" i="25"/>
  <c r="AF91" i="25"/>
  <c r="AF92" i="25"/>
  <c r="AF94" i="25"/>
  <c r="AF95" i="25"/>
  <c r="AF96" i="25"/>
  <c r="AF97" i="25"/>
  <c r="AF98" i="25"/>
  <c r="AF99" i="25"/>
  <c r="AF100" i="25"/>
  <c r="AF101" i="25"/>
  <c r="AF102" i="25"/>
  <c r="AF103" i="25"/>
  <c r="AF104" i="25"/>
  <c r="AF105" i="25"/>
  <c r="AF106" i="25"/>
  <c r="AF107" i="25"/>
  <c r="AF108" i="25"/>
  <c r="J9" i="25"/>
  <c r="K22" i="25"/>
  <c r="G9" i="25"/>
  <c r="H9" i="25"/>
  <c r="I9" i="25"/>
  <c r="J22" i="25"/>
  <c r="H22" i="25"/>
  <c r="L22" i="25"/>
  <c r="J10" i="25"/>
  <c r="K23" i="25"/>
  <c r="G10" i="25"/>
  <c r="H10" i="25"/>
  <c r="I10" i="25"/>
  <c r="J23" i="25"/>
  <c r="H23" i="25"/>
  <c r="L23" i="25"/>
  <c r="J11" i="25"/>
  <c r="K24" i="25"/>
  <c r="G11" i="25"/>
  <c r="H11" i="25"/>
  <c r="I11" i="25"/>
  <c r="J24" i="25"/>
  <c r="H24" i="25"/>
  <c r="L24" i="25"/>
  <c r="J12" i="25"/>
  <c r="K25" i="25"/>
  <c r="G12" i="25"/>
  <c r="H12" i="25"/>
  <c r="I12" i="25"/>
  <c r="J25" i="25"/>
  <c r="H25" i="25"/>
  <c r="L25" i="25"/>
  <c r="M17" i="25"/>
  <c r="N17" i="25" a="1"/>
  <c r="N17" i="25"/>
  <c r="O17" i="25"/>
  <c r="E30" i="25" a="1"/>
  <c r="E30" i="25"/>
  <c r="F30" i="25" a="1"/>
  <c r="F30" i="25"/>
  <c r="G30" i="25" a="1"/>
  <c r="H30" i="25" a="1"/>
  <c r="I30" i="25" a="1"/>
  <c r="J30" i="25" a="1"/>
  <c r="K30" i="25" a="1"/>
  <c r="L30" i="25" a="1"/>
  <c r="P17" i="25"/>
  <c r="M30" i="25" a="1"/>
  <c r="N30" i="25" a="1"/>
  <c r="O30" i="25" a="1"/>
  <c r="P30" i="25" a="1"/>
  <c r="Q30" i="25" a="1"/>
  <c r="R30" i="25" a="1"/>
  <c r="S30" i="25" a="1"/>
  <c r="T30" i="25" a="1"/>
  <c r="Q17" i="25"/>
  <c r="U30" i="25" a="1"/>
  <c r="V30" i="25" a="1"/>
  <c r="W30" i="25" a="1"/>
  <c r="X30" i="25" a="1"/>
  <c r="Y30" i="25" a="1"/>
  <c r="Z30" i="25" a="1"/>
  <c r="AA30" i="25" a="1"/>
  <c r="AB30" i="25" a="1"/>
  <c r="R17" i="25"/>
  <c r="AC30" i="25" a="1"/>
  <c r="AD30" i="25" a="1"/>
  <c r="AE30" i="25" a="1"/>
  <c r="AF30" i="25" a="1"/>
  <c r="AG30" i="25" a="1"/>
  <c r="AH30" i="25" a="1"/>
  <c r="AI30" i="25" a="1"/>
  <c r="AJ30" i="25" a="1"/>
  <c r="S17" i="25"/>
  <c r="AK30" i="25" a="1"/>
  <c r="AL30" i="25" a="1"/>
  <c r="AM30" i="25" a="1"/>
  <c r="AN30" i="25" a="1"/>
  <c r="AO30" i="25" a="1"/>
  <c r="AP30" i="25" a="1"/>
  <c r="AQ30" i="25" a="1"/>
  <c r="AR30" i="25" a="1"/>
  <c r="T17" i="25"/>
  <c r="AS30" i="25" a="1"/>
  <c r="AT30" i="25" a="1"/>
  <c r="AU30" i="25" a="1"/>
  <c r="AV30" i="25" a="1"/>
  <c r="AW30" i="25" a="1"/>
  <c r="AX30" i="25" a="1"/>
  <c r="AY30" i="25" a="1"/>
  <c r="AZ30" i="25" a="1"/>
  <c r="U17" i="25"/>
  <c r="BA30" i="25" a="1"/>
  <c r="BB30" i="25" a="1"/>
  <c r="BC30" i="25" a="1"/>
  <c r="BD30" i="25" a="1"/>
  <c r="BE30" i="25" a="1"/>
  <c r="BF30" i="25" a="1"/>
  <c r="BG30" i="25" a="1"/>
  <c r="BH30" i="25" a="1"/>
  <c r="V17" i="25"/>
  <c r="BI30" i="25" a="1"/>
  <c r="BJ30" i="25" a="1"/>
  <c r="BK30" i="25" a="1"/>
  <c r="BL30" i="25" a="1"/>
  <c r="BM30" i="25" a="1"/>
  <c r="BN30" i="25" a="1"/>
  <c r="BO30" i="25" a="1"/>
  <c r="BP30" i="25" a="1"/>
  <c r="G30" i="25"/>
  <c r="H30" i="25"/>
  <c r="I30" i="25"/>
  <c r="J30" i="25"/>
  <c r="K30" i="25"/>
  <c r="L30" i="25"/>
  <c r="M30" i="25"/>
  <c r="N30" i="25"/>
  <c r="O30" i="25"/>
  <c r="P30" i="25"/>
  <c r="Q30" i="25"/>
  <c r="R30" i="25"/>
  <c r="S30" i="25"/>
  <c r="T30" i="25"/>
  <c r="U30" i="25"/>
  <c r="V30" i="25"/>
  <c r="W30" i="25"/>
  <c r="X30" i="25"/>
  <c r="Y30" i="25"/>
  <c r="Z30" i="25"/>
  <c r="AA30" i="25"/>
  <c r="AB30" i="25"/>
  <c r="AC30" i="25"/>
  <c r="AD30" i="25"/>
  <c r="AE30" i="25"/>
  <c r="AF30" i="25"/>
  <c r="AG30" i="25"/>
  <c r="AH30" i="25"/>
  <c r="AI30" i="25"/>
  <c r="AJ30" i="25"/>
  <c r="AK30" i="25"/>
  <c r="AL30" i="25"/>
  <c r="AM30" i="25"/>
  <c r="AN30" i="25"/>
  <c r="AO30" i="25"/>
  <c r="AP30" i="25"/>
  <c r="AQ30" i="25"/>
  <c r="AR30" i="25"/>
  <c r="AS30" i="25"/>
  <c r="AT30" i="25"/>
  <c r="AU30" i="25"/>
  <c r="AV30" i="25"/>
  <c r="AW30" i="25"/>
  <c r="AX30" i="25"/>
  <c r="AY30" i="25"/>
  <c r="AZ30" i="25"/>
  <c r="BA30" i="25"/>
  <c r="BB30" i="25"/>
  <c r="BC30" i="25"/>
  <c r="BD30" i="25"/>
  <c r="BE30" i="25"/>
  <c r="BF30" i="25"/>
  <c r="BG30" i="25"/>
  <c r="BH30" i="25"/>
  <c r="BI30" i="25"/>
  <c r="BJ30" i="25"/>
  <c r="BK30" i="25"/>
  <c r="BL30" i="25"/>
  <c r="BM30" i="25"/>
  <c r="BN30" i="25"/>
  <c r="BO30" i="25"/>
  <c r="BP30" i="25"/>
  <c r="AA17" i="25"/>
  <c r="E41" i="25" a="1"/>
  <c r="E41" i="25"/>
  <c r="F41" i="25" a="1"/>
  <c r="F41" i="25"/>
  <c r="G41" i="25" a="1"/>
  <c r="H41" i="25" a="1"/>
  <c r="I41" i="25" a="1"/>
  <c r="J41" i="25" a="1"/>
  <c r="K41" i="25" a="1"/>
  <c r="L41" i="25" a="1"/>
  <c r="M41" i="25" a="1"/>
  <c r="N41" i="25" a="1"/>
  <c r="O41" i="25" a="1"/>
  <c r="P41" i="25" a="1"/>
  <c r="Q41" i="25" a="1"/>
  <c r="R41" i="25" a="1"/>
  <c r="S41" i="25" a="1"/>
  <c r="T41" i="25" a="1"/>
  <c r="U41" i="25" a="1"/>
  <c r="V41" i="25" a="1"/>
  <c r="W41" i="25" a="1"/>
  <c r="X41" i="25" a="1"/>
  <c r="Y41" i="25" a="1"/>
  <c r="Z41" i="25" a="1"/>
  <c r="AA41" i="25" a="1"/>
  <c r="AB41" i="25" a="1"/>
  <c r="AC41" i="25" a="1"/>
  <c r="AD41" i="25" a="1"/>
  <c r="AE41" i="25" a="1"/>
  <c r="AF41" i="25" a="1"/>
  <c r="AG41" i="25" a="1"/>
  <c r="AH41" i="25" a="1"/>
  <c r="AI41" i="25" a="1"/>
  <c r="AJ41" i="25" a="1"/>
  <c r="AK41" i="25" a="1"/>
  <c r="AL41" i="25" a="1"/>
  <c r="AM41" i="25" a="1"/>
  <c r="AN41" i="25" a="1"/>
  <c r="AO41" i="25" a="1"/>
  <c r="AP41" i="25" a="1"/>
  <c r="AQ41" i="25" a="1"/>
  <c r="AR41" i="25" a="1"/>
  <c r="AS41" i="25" a="1"/>
  <c r="AT41" i="25" a="1"/>
  <c r="AU41" i="25" a="1"/>
  <c r="AV41" i="25" a="1"/>
  <c r="AW41" i="25" a="1"/>
  <c r="AX41" i="25" a="1"/>
  <c r="AY41" i="25" a="1"/>
  <c r="AZ41" i="25" a="1"/>
  <c r="BA41" i="25" a="1"/>
  <c r="BB41" i="25" a="1"/>
  <c r="BC41" i="25" a="1"/>
  <c r="BD41" i="25" a="1"/>
  <c r="BE41" i="25" a="1"/>
  <c r="BF41" i="25" a="1"/>
  <c r="BG41" i="25" a="1"/>
  <c r="BH41" i="25" a="1"/>
  <c r="BI41" i="25" a="1"/>
  <c r="BJ41" i="25" a="1"/>
  <c r="BK41" i="25" a="1"/>
  <c r="BL41" i="25" a="1"/>
  <c r="BM41" i="25" a="1"/>
  <c r="BN41" i="25" a="1"/>
  <c r="BO41" i="25" a="1"/>
  <c r="BP41" i="25" a="1"/>
  <c r="G41" i="25"/>
  <c r="H41" i="25"/>
  <c r="I41" i="25"/>
  <c r="J41" i="25"/>
  <c r="K41" i="25"/>
  <c r="L41" i="25"/>
  <c r="M41" i="25"/>
  <c r="N41" i="25"/>
  <c r="O41" i="25"/>
  <c r="P41" i="25"/>
  <c r="Q41" i="25"/>
  <c r="R41" i="25"/>
  <c r="S41" i="25"/>
  <c r="T41" i="25"/>
  <c r="U41" i="25"/>
  <c r="V41" i="25"/>
  <c r="W41" i="25"/>
  <c r="X41" i="25"/>
  <c r="Y41" i="25"/>
  <c r="Z41" i="25"/>
  <c r="AA41" i="25"/>
  <c r="AB41" i="25"/>
  <c r="AC41" i="25"/>
  <c r="AD41" i="25"/>
  <c r="AE41" i="25"/>
  <c r="AF41" i="25"/>
  <c r="AG41" i="25"/>
  <c r="AH41" i="25"/>
  <c r="AI41" i="25"/>
  <c r="AJ41" i="25"/>
  <c r="AK41" i="25"/>
  <c r="AL41" i="25"/>
  <c r="AM41" i="25"/>
  <c r="AN41" i="25"/>
  <c r="AO41" i="25"/>
  <c r="AP41" i="25"/>
  <c r="AQ41" i="25"/>
  <c r="AR41" i="25"/>
  <c r="AS41" i="25"/>
  <c r="AT41" i="25"/>
  <c r="AU41" i="25"/>
  <c r="AV41" i="25"/>
  <c r="AW41" i="25"/>
  <c r="AX41" i="25"/>
  <c r="AY41" i="25"/>
  <c r="AZ41" i="25"/>
  <c r="BA41" i="25"/>
  <c r="BB41" i="25"/>
  <c r="BC41" i="25"/>
  <c r="BD41" i="25"/>
  <c r="BE41" i="25"/>
  <c r="BF41" i="25"/>
  <c r="BG41" i="25"/>
  <c r="BH41" i="25"/>
  <c r="BI41" i="25"/>
  <c r="BJ41" i="25"/>
  <c r="BK41" i="25"/>
  <c r="BL41" i="25"/>
  <c r="BM41" i="25"/>
  <c r="BN41" i="25"/>
  <c r="BO41" i="25"/>
  <c r="BP41" i="25"/>
  <c r="AB17" i="25"/>
  <c r="E52" i="25" a="1"/>
  <c r="E52" i="25"/>
  <c r="F52" i="25" a="1"/>
  <c r="F52" i="25"/>
  <c r="G52" i="25" a="1"/>
  <c r="H52" i="25" a="1"/>
  <c r="I52" i="25" a="1"/>
  <c r="J52" i="25" a="1"/>
  <c r="K52" i="25" a="1"/>
  <c r="L52" i="25" a="1"/>
  <c r="M52" i="25" a="1"/>
  <c r="N52" i="25" a="1"/>
  <c r="O52" i="25" a="1"/>
  <c r="P52" i="25" a="1"/>
  <c r="Q52" i="25" a="1"/>
  <c r="R52" i="25" a="1"/>
  <c r="S52" i="25" a="1"/>
  <c r="T52" i="25" a="1"/>
  <c r="U52" i="25" a="1"/>
  <c r="V52" i="25" a="1"/>
  <c r="W52" i="25" a="1"/>
  <c r="X52" i="25" a="1"/>
  <c r="Y52" i="25" a="1"/>
  <c r="Z52" i="25" a="1"/>
  <c r="AA52" i="25" a="1"/>
  <c r="AB52" i="25" a="1"/>
  <c r="AC52" i="25" a="1"/>
  <c r="AD52" i="25" a="1"/>
  <c r="AE52" i="25" a="1"/>
  <c r="AF52" i="25" a="1"/>
  <c r="AG52" i="25" a="1"/>
  <c r="AH52" i="25" a="1"/>
  <c r="AI52" i="25" a="1"/>
  <c r="AJ52" i="25" a="1"/>
  <c r="AK52" i="25" a="1"/>
  <c r="AL52" i="25" a="1"/>
  <c r="AM52" i="25" a="1"/>
  <c r="AN52" i="25" a="1"/>
  <c r="AO52" i="25" a="1"/>
  <c r="AP52" i="25" a="1"/>
  <c r="AQ52" i="25" a="1"/>
  <c r="AR52" i="25" a="1"/>
  <c r="AS52" i="25" a="1"/>
  <c r="AT52" i="25" a="1"/>
  <c r="AU52" i="25" a="1"/>
  <c r="AV52" i="25" a="1"/>
  <c r="AW52" i="25" a="1"/>
  <c r="AX52" i="25" a="1"/>
  <c r="AY52" i="25" a="1"/>
  <c r="AZ52" i="25" a="1"/>
  <c r="BA52" i="25" a="1"/>
  <c r="BB52" i="25" a="1"/>
  <c r="BC52" i="25" a="1"/>
  <c r="BD52" i="25" a="1"/>
  <c r="BE52" i="25" a="1"/>
  <c r="BF52" i="25" a="1"/>
  <c r="BG52" i="25" a="1"/>
  <c r="BH52" i="25" a="1"/>
  <c r="BI52" i="25" a="1"/>
  <c r="BJ52" i="25" a="1"/>
  <c r="BK52" i="25" a="1"/>
  <c r="BL52" i="25" a="1"/>
  <c r="BM52" i="25" a="1"/>
  <c r="BN52" i="25" a="1"/>
  <c r="BO52" i="25" a="1"/>
  <c r="BP52" i="25" a="1"/>
  <c r="G52" i="25"/>
  <c r="H52" i="25"/>
  <c r="I52" i="25"/>
  <c r="J52" i="25"/>
  <c r="K52" i="25"/>
  <c r="L52" i="25"/>
  <c r="M52" i="25"/>
  <c r="N52" i="25"/>
  <c r="O52" i="25"/>
  <c r="P52" i="25"/>
  <c r="Q52" i="25"/>
  <c r="R52" i="25"/>
  <c r="S52" i="25"/>
  <c r="T52" i="25"/>
  <c r="U52" i="25"/>
  <c r="V52" i="25"/>
  <c r="W52" i="25"/>
  <c r="X52" i="25"/>
  <c r="Y52" i="25"/>
  <c r="Z52" i="25"/>
  <c r="AA52" i="25"/>
  <c r="AB52" i="25"/>
  <c r="AC52" i="25"/>
  <c r="AD52" i="25"/>
  <c r="AE52" i="25"/>
  <c r="AF52" i="25"/>
  <c r="AG52" i="25"/>
  <c r="AH52" i="25"/>
  <c r="AI52" i="25"/>
  <c r="AJ52" i="25"/>
  <c r="AK52" i="25"/>
  <c r="AL52" i="25"/>
  <c r="AM52" i="25"/>
  <c r="AN52" i="25"/>
  <c r="AO52" i="25"/>
  <c r="AP52" i="25"/>
  <c r="AQ52" i="25"/>
  <c r="AR52" i="25"/>
  <c r="AS52" i="25"/>
  <c r="AT52" i="25"/>
  <c r="AU52" i="25"/>
  <c r="AV52" i="25"/>
  <c r="AW52" i="25"/>
  <c r="AX52" i="25"/>
  <c r="AY52" i="25"/>
  <c r="AZ52" i="25"/>
  <c r="BA52" i="25"/>
  <c r="BB52" i="25"/>
  <c r="BC52" i="25"/>
  <c r="BD52" i="25"/>
  <c r="BE52" i="25"/>
  <c r="BF52" i="25"/>
  <c r="BG52" i="25"/>
  <c r="BH52" i="25"/>
  <c r="BI52" i="25"/>
  <c r="BJ52" i="25"/>
  <c r="BK52" i="25"/>
  <c r="BL52" i="25"/>
  <c r="BM52" i="25"/>
  <c r="BN52" i="25"/>
  <c r="BO52" i="25"/>
  <c r="BP52" i="25"/>
  <c r="AC17" i="25"/>
  <c r="W17" i="25"/>
  <c r="M18" i="25"/>
  <c r="N18" i="25" a="1"/>
  <c r="N18" i="25"/>
  <c r="O18" i="25"/>
  <c r="E31" i="25" a="1"/>
  <c r="E31" i="25"/>
  <c r="F31" i="25" a="1"/>
  <c r="F31" i="25"/>
  <c r="G31" i="25" a="1"/>
  <c r="H31" i="25" a="1"/>
  <c r="I31" i="25" a="1"/>
  <c r="J31" i="25" a="1"/>
  <c r="K31" i="25" a="1"/>
  <c r="L31" i="25" a="1"/>
  <c r="P18" i="25"/>
  <c r="M31" i="25" a="1"/>
  <c r="N31" i="25" a="1"/>
  <c r="O31" i="25" a="1"/>
  <c r="P31" i="25" a="1"/>
  <c r="Q31" i="25" a="1"/>
  <c r="R31" i="25" a="1"/>
  <c r="S31" i="25" a="1"/>
  <c r="T31" i="25" a="1"/>
  <c r="Q18" i="25"/>
  <c r="U31" i="25" a="1"/>
  <c r="V31" i="25" a="1"/>
  <c r="W31" i="25" a="1"/>
  <c r="X31" i="25" a="1"/>
  <c r="Y31" i="25" a="1"/>
  <c r="Z31" i="25" a="1"/>
  <c r="AA31" i="25" a="1"/>
  <c r="AB31" i="25" a="1"/>
  <c r="R18" i="25"/>
  <c r="AC31" i="25" a="1"/>
  <c r="AD31" i="25" a="1"/>
  <c r="AE31" i="25" a="1"/>
  <c r="AF31" i="25" a="1"/>
  <c r="AG31" i="25" a="1"/>
  <c r="AH31" i="25" a="1"/>
  <c r="AI31" i="25" a="1"/>
  <c r="AJ31" i="25" a="1"/>
  <c r="S18" i="25"/>
  <c r="AK31" i="25" a="1"/>
  <c r="AL31" i="25" a="1"/>
  <c r="AM31" i="25" a="1"/>
  <c r="AN31" i="25" a="1"/>
  <c r="AO31" i="25" a="1"/>
  <c r="AP31" i="25" a="1"/>
  <c r="AQ31" i="25" a="1"/>
  <c r="AR31" i="25" a="1"/>
  <c r="T18" i="25"/>
  <c r="AS31" i="25" a="1"/>
  <c r="AT31" i="25" a="1"/>
  <c r="AU31" i="25" a="1"/>
  <c r="AV31" i="25" a="1"/>
  <c r="AW31" i="25" a="1"/>
  <c r="AX31" i="25" a="1"/>
  <c r="AY31" i="25" a="1"/>
  <c r="AZ31" i="25" a="1"/>
  <c r="U18" i="25"/>
  <c r="BA31" i="25" a="1"/>
  <c r="BB31" i="25" a="1"/>
  <c r="BC31" i="25" a="1"/>
  <c r="BD31" i="25" a="1"/>
  <c r="BE31" i="25" a="1"/>
  <c r="BF31" i="25" a="1"/>
  <c r="BG31" i="25" a="1"/>
  <c r="BH31" i="25" a="1"/>
  <c r="V18" i="25"/>
  <c r="BI31" i="25" a="1"/>
  <c r="BJ31" i="25" a="1"/>
  <c r="BK31" i="25" a="1"/>
  <c r="BL31" i="25" a="1"/>
  <c r="BM31" i="25" a="1"/>
  <c r="BN31" i="25" a="1"/>
  <c r="BO31" i="25" a="1"/>
  <c r="BP31" i="25" a="1"/>
  <c r="G31" i="25"/>
  <c r="H31" i="25"/>
  <c r="I31" i="25"/>
  <c r="J31" i="25"/>
  <c r="K31" i="25"/>
  <c r="L31" i="25"/>
  <c r="M31" i="25"/>
  <c r="N31" i="25"/>
  <c r="O31" i="25"/>
  <c r="P31" i="25"/>
  <c r="Q31" i="25"/>
  <c r="R31" i="25"/>
  <c r="S31" i="25"/>
  <c r="T31" i="25"/>
  <c r="U31" i="25"/>
  <c r="V31" i="25"/>
  <c r="W31" i="25"/>
  <c r="X31" i="25"/>
  <c r="Y31" i="25"/>
  <c r="Z31" i="25"/>
  <c r="AA31" i="25"/>
  <c r="AB31" i="25"/>
  <c r="AC31" i="25"/>
  <c r="AD31" i="25"/>
  <c r="AE31" i="25"/>
  <c r="AF31" i="25"/>
  <c r="AG31" i="25"/>
  <c r="AH31" i="25"/>
  <c r="AI31" i="25"/>
  <c r="AJ31" i="25"/>
  <c r="AK31" i="25"/>
  <c r="AL31" i="25"/>
  <c r="AM31" i="25"/>
  <c r="AN31" i="25"/>
  <c r="AO31" i="25"/>
  <c r="AP31" i="25"/>
  <c r="AQ31" i="25"/>
  <c r="AR31" i="25"/>
  <c r="AS31" i="25"/>
  <c r="AT31" i="25"/>
  <c r="AU31" i="25"/>
  <c r="AV31" i="25"/>
  <c r="AW31" i="25"/>
  <c r="AX31" i="25"/>
  <c r="AY31" i="25"/>
  <c r="AZ31" i="25"/>
  <c r="BA31" i="25"/>
  <c r="BB31" i="25"/>
  <c r="BC31" i="25"/>
  <c r="BD31" i="25"/>
  <c r="BE31" i="25"/>
  <c r="BF31" i="25"/>
  <c r="BG31" i="25"/>
  <c r="BH31" i="25"/>
  <c r="BI31" i="25"/>
  <c r="BJ31" i="25"/>
  <c r="BK31" i="25"/>
  <c r="BL31" i="25"/>
  <c r="BM31" i="25"/>
  <c r="BN31" i="25"/>
  <c r="BO31" i="25"/>
  <c r="BP31" i="25"/>
  <c r="AA18" i="25"/>
  <c r="E42" i="25" a="1"/>
  <c r="E42" i="25"/>
  <c r="F42" i="25" a="1"/>
  <c r="F42" i="25"/>
  <c r="G42" i="25" a="1"/>
  <c r="H42" i="25" a="1"/>
  <c r="I42" i="25" a="1"/>
  <c r="J42" i="25" a="1"/>
  <c r="K42" i="25" a="1"/>
  <c r="L42" i="25" a="1"/>
  <c r="M42" i="25" a="1"/>
  <c r="N42" i="25" a="1"/>
  <c r="O42" i="25" a="1"/>
  <c r="P42" i="25" a="1"/>
  <c r="Q42" i="25" a="1"/>
  <c r="R42" i="25" a="1"/>
  <c r="S42" i="25" a="1"/>
  <c r="T42" i="25" a="1"/>
  <c r="U42" i="25" a="1"/>
  <c r="V42" i="25" a="1"/>
  <c r="W42" i="25" a="1"/>
  <c r="X42" i="25" a="1"/>
  <c r="Y42" i="25" a="1"/>
  <c r="Z42" i="25" a="1"/>
  <c r="AA42" i="25" a="1"/>
  <c r="AB42" i="25" a="1"/>
  <c r="AC42" i="25" a="1"/>
  <c r="AD42" i="25" a="1"/>
  <c r="AE42" i="25" a="1"/>
  <c r="AF42" i="25" a="1"/>
  <c r="AG42" i="25" a="1"/>
  <c r="AH42" i="25" a="1"/>
  <c r="AI42" i="25" a="1"/>
  <c r="AJ42" i="25" a="1"/>
  <c r="AK42" i="25" a="1"/>
  <c r="AL42" i="25" a="1"/>
  <c r="AM42" i="25" a="1"/>
  <c r="AN42" i="25" a="1"/>
  <c r="AO42" i="25" a="1"/>
  <c r="AP42" i="25" a="1"/>
  <c r="AQ42" i="25" a="1"/>
  <c r="AR42" i="25" a="1"/>
  <c r="AS42" i="25" a="1"/>
  <c r="AT42" i="25" a="1"/>
  <c r="AU42" i="25" a="1"/>
  <c r="AV42" i="25" a="1"/>
  <c r="AW42" i="25" a="1"/>
  <c r="AX42" i="25" a="1"/>
  <c r="AY42" i="25" a="1"/>
  <c r="AZ42" i="25" a="1"/>
  <c r="BA42" i="25" a="1"/>
  <c r="BB42" i="25" a="1"/>
  <c r="BC42" i="25" a="1"/>
  <c r="BD42" i="25" a="1"/>
  <c r="BE42" i="25" a="1"/>
  <c r="BF42" i="25" a="1"/>
  <c r="BG42" i="25" a="1"/>
  <c r="BH42" i="25" a="1"/>
  <c r="BI42" i="25" a="1"/>
  <c r="BJ42" i="25" a="1"/>
  <c r="BK42" i="25" a="1"/>
  <c r="BL42" i="25" a="1"/>
  <c r="BM42" i="25" a="1"/>
  <c r="BN42" i="25" a="1"/>
  <c r="BO42" i="25" a="1"/>
  <c r="BP42" i="25" a="1"/>
  <c r="G42" i="25"/>
  <c r="H42" i="25"/>
  <c r="I42" i="25"/>
  <c r="J42" i="25"/>
  <c r="K42" i="25"/>
  <c r="L42" i="25"/>
  <c r="M42" i="25"/>
  <c r="N42" i="25"/>
  <c r="O42" i="25"/>
  <c r="P42" i="25"/>
  <c r="Q42" i="25"/>
  <c r="R42" i="25"/>
  <c r="S42" i="25"/>
  <c r="T42" i="25"/>
  <c r="U42" i="25"/>
  <c r="V42" i="25"/>
  <c r="W42" i="25"/>
  <c r="X42" i="25"/>
  <c r="Y42" i="25"/>
  <c r="Z42" i="25"/>
  <c r="AA42" i="25"/>
  <c r="AB42" i="25"/>
  <c r="AC42" i="25"/>
  <c r="AD42" i="25"/>
  <c r="AE42" i="25"/>
  <c r="AF42" i="25"/>
  <c r="AG42" i="25"/>
  <c r="AH42" i="25"/>
  <c r="AI42" i="25"/>
  <c r="AJ42" i="25"/>
  <c r="AK42" i="25"/>
  <c r="AL42" i="25"/>
  <c r="AM42" i="25"/>
  <c r="AN42" i="25"/>
  <c r="AO42" i="25"/>
  <c r="AP42" i="25"/>
  <c r="AQ42" i="25"/>
  <c r="AR42" i="25"/>
  <c r="AS42" i="25"/>
  <c r="AT42" i="25"/>
  <c r="AU42" i="25"/>
  <c r="AV42" i="25"/>
  <c r="AW42" i="25"/>
  <c r="AX42" i="25"/>
  <c r="AY42" i="25"/>
  <c r="AZ42" i="25"/>
  <c r="BA42" i="25"/>
  <c r="BB42" i="25"/>
  <c r="BC42" i="25"/>
  <c r="BD42" i="25"/>
  <c r="BE42" i="25"/>
  <c r="BF42" i="25"/>
  <c r="BG42" i="25"/>
  <c r="BH42" i="25"/>
  <c r="BI42" i="25"/>
  <c r="BJ42" i="25"/>
  <c r="BK42" i="25"/>
  <c r="BL42" i="25"/>
  <c r="BM42" i="25"/>
  <c r="BN42" i="25"/>
  <c r="BO42" i="25"/>
  <c r="BP42" i="25"/>
  <c r="AB18" i="25"/>
  <c r="E53" i="25" a="1"/>
  <c r="E53" i="25"/>
  <c r="F53" i="25" a="1"/>
  <c r="F53" i="25"/>
  <c r="G53" i="25" a="1"/>
  <c r="H53" i="25" a="1"/>
  <c r="I53" i="25" a="1"/>
  <c r="J53" i="25" a="1"/>
  <c r="K53" i="25" a="1"/>
  <c r="L53" i="25" a="1"/>
  <c r="M53" i="25" a="1"/>
  <c r="N53" i="25" a="1"/>
  <c r="O53" i="25" a="1"/>
  <c r="P53" i="25" a="1"/>
  <c r="Q53" i="25" a="1"/>
  <c r="R53" i="25" a="1"/>
  <c r="S53" i="25" a="1"/>
  <c r="T53" i="25" a="1"/>
  <c r="U53" i="25" a="1"/>
  <c r="V53" i="25" a="1"/>
  <c r="W53" i="25" a="1"/>
  <c r="X53" i="25" a="1"/>
  <c r="Y53" i="25" a="1"/>
  <c r="Z53" i="25" a="1"/>
  <c r="AA53" i="25" a="1"/>
  <c r="AB53" i="25" a="1"/>
  <c r="AC53" i="25" a="1"/>
  <c r="AD53" i="25" a="1"/>
  <c r="AE53" i="25" a="1"/>
  <c r="AF53" i="25" a="1"/>
  <c r="AG53" i="25" a="1"/>
  <c r="AH53" i="25" a="1"/>
  <c r="AI53" i="25" a="1"/>
  <c r="AJ53" i="25" a="1"/>
  <c r="AK53" i="25" a="1"/>
  <c r="AL53" i="25" a="1"/>
  <c r="AM53" i="25" a="1"/>
  <c r="AN53" i="25" a="1"/>
  <c r="AO53" i="25" a="1"/>
  <c r="AP53" i="25" a="1"/>
  <c r="AQ53" i="25" a="1"/>
  <c r="AR53" i="25" a="1"/>
  <c r="AS53" i="25" a="1"/>
  <c r="AT53" i="25" a="1"/>
  <c r="AU53" i="25" a="1"/>
  <c r="AV53" i="25" a="1"/>
  <c r="AW53" i="25" a="1"/>
  <c r="AX53" i="25" a="1"/>
  <c r="AY53" i="25" a="1"/>
  <c r="AZ53" i="25" a="1"/>
  <c r="BA53" i="25" a="1"/>
  <c r="BB53" i="25" a="1"/>
  <c r="BC53" i="25" a="1"/>
  <c r="BD53" i="25" a="1"/>
  <c r="BE53" i="25" a="1"/>
  <c r="BF53" i="25" a="1"/>
  <c r="BG53" i="25" a="1"/>
  <c r="BH53" i="25" a="1"/>
  <c r="BI53" i="25" a="1"/>
  <c r="BJ53" i="25" a="1"/>
  <c r="BK53" i="25" a="1"/>
  <c r="BL53" i="25" a="1"/>
  <c r="BM53" i="25" a="1"/>
  <c r="BN53" i="25" a="1"/>
  <c r="BO53" i="25" a="1"/>
  <c r="BP53" i="25" a="1"/>
  <c r="G53" i="25"/>
  <c r="H53" i="25"/>
  <c r="I53" i="25"/>
  <c r="J53" i="25"/>
  <c r="K53" i="25"/>
  <c r="L53" i="25"/>
  <c r="M53" i="25"/>
  <c r="N53" i="25"/>
  <c r="O53" i="25"/>
  <c r="P53" i="25"/>
  <c r="Q53" i="25"/>
  <c r="R53" i="25"/>
  <c r="S53" i="25"/>
  <c r="T53" i="25"/>
  <c r="U53" i="25"/>
  <c r="V53" i="25"/>
  <c r="W53" i="25"/>
  <c r="X53" i="25"/>
  <c r="Y53" i="25"/>
  <c r="Z53" i="25"/>
  <c r="AA53" i="25"/>
  <c r="AB53" i="25"/>
  <c r="AC53" i="25"/>
  <c r="AD53" i="25"/>
  <c r="AE53" i="25"/>
  <c r="AF53" i="25"/>
  <c r="AG53" i="25"/>
  <c r="AH53" i="25"/>
  <c r="AI53" i="25"/>
  <c r="AJ53" i="25"/>
  <c r="AK53" i="25"/>
  <c r="AL53" i="25"/>
  <c r="AM53" i="25"/>
  <c r="AN53" i="25"/>
  <c r="AO53" i="25"/>
  <c r="AP53" i="25"/>
  <c r="AQ53" i="25"/>
  <c r="AR53" i="25"/>
  <c r="AS53" i="25"/>
  <c r="AT53" i="25"/>
  <c r="AU53" i="25"/>
  <c r="AV53" i="25"/>
  <c r="AW53" i="25"/>
  <c r="AX53" i="25"/>
  <c r="AY53" i="25"/>
  <c r="AZ53" i="25"/>
  <c r="BA53" i="25"/>
  <c r="BB53" i="25"/>
  <c r="BC53" i="25"/>
  <c r="BD53" i="25"/>
  <c r="BE53" i="25"/>
  <c r="BF53" i="25"/>
  <c r="BG53" i="25"/>
  <c r="BH53" i="25"/>
  <c r="BI53" i="25"/>
  <c r="BJ53" i="25"/>
  <c r="BK53" i="25"/>
  <c r="BL53" i="25"/>
  <c r="BM53" i="25"/>
  <c r="BN53" i="25"/>
  <c r="BO53" i="25"/>
  <c r="BP53" i="25"/>
  <c r="AC18" i="25"/>
  <c r="W18" i="25"/>
  <c r="M19" i="25"/>
  <c r="N19" i="25" a="1"/>
  <c r="N19" i="25"/>
  <c r="O19" i="25"/>
  <c r="E32" i="25" a="1"/>
  <c r="E32" i="25"/>
  <c r="F32" i="25" a="1"/>
  <c r="F32" i="25"/>
  <c r="G32" i="25" a="1"/>
  <c r="H32" i="25" a="1"/>
  <c r="I32" i="25" a="1"/>
  <c r="J32" i="25" a="1"/>
  <c r="K32" i="25" a="1"/>
  <c r="L32" i="25" a="1"/>
  <c r="P19" i="25"/>
  <c r="M32" i="25" a="1"/>
  <c r="N32" i="25" a="1"/>
  <c r="O32" i="25" a="1"/>
  <c r="P32" i="25" a="1"/>
  <c r="Q32" i="25" a="1"/>
  <c r="R32" i="25" a="1"/>
  <c r="S32" i="25" a="1"/>
  <c r="T32" i="25" a="1"/>
  <c r="Q19" i="25"/>
  <c r="U32" i="25" a="1"/>
  <c r="V32" i="25" a="1"/>
  <c r="W32" i="25" a="1"/>
  <c r="X32" i="25" a="1"/>
  <c r="Y32" i="25" a="1"/>
  <c r="Z32" i="25" a="1"/>
  <c r="AA32" i="25" a="1"/>
  <c r="AB32" i="25" a="1"/>
  <c r="R19" i="25"/>
  <c r="AC32" i="25" a="1"/>
  <c r="AD32" i="25" a="1"/>
  <c r="AE32" i="25" a="1"/>
  <c r="AF32" i="25" a="1"/>
  <c r="AG32" i="25" a="1"/>
  <c r="AH32" i="25" a="1"/>
  <c r="AI32" i="25" a="1"/>
  <c r="AJ32" i="25" a="1"/>
  <c r="S19" i="25"/>
  <c r="AK32" i="25" a="1"/>
  <c r="AL32" i="25" a="1"/>
  <c r="AM32" i="25" a="1"/>
  <c r="AN32" i="25" a="1"/>
  <c r="AO32" i="25" a="1"/>
  <c r="AP32" i="25" a="1"/>
  <c r="AQ32" i="25" a="1"/>
  <c r="AR32" i="25" a="1"/>
  <c r="T19" i="25"/>
  <c r="AS32" i="25" a="1"/>
  <c r="AT32" i="25" a="1"/>
  <c r="AU32" i="25" a="1"/>
  <c r="AV32" i="25" a="1"/>
  <c r="AW32" i="25" a="1"/>
  <c r="AX32" i="25" a="1"/>
  <c r="AY32" i="25" a="1"/>
  <c r="AZ32" i="25" a="1"/>
  <c r="U19" i="25"/>
  <c r="BA32" i="25" a="1"/>
  <c r="BB32" i="25" a="1"/>
  <c r="BC32" i="25" a="1"/>
  <c r="BD32" i="25" a="1"/>
  <c r="BE32" i="25" a="1"/>
  <c r="BF32" i="25" a="1"/>
  <c r="BG32" i="25" a="1"/>
  <c r="BH32" i="25" a="1"/>
  <c r="V19" i="25"/>
  <c r="BI32" i="25" a="1"/>
  <c r="BJ32" i="25" a="1"/>
  <c r="BK32" i="25" a="1"/>
  <c r="BL32" i="25" a="1"/>
  <c r="BM32" i="25" a="1"/>
  <c r="BN32" i="25" a="1"/>
  <c r="BO32" i="25" a="1"/>
  <c r="BP32" i="25" a="1"/>
  <c r="G32" i="25"/>
  <c r="H32" i="25"/>
  <c r="I32" i="25"/>
  <c r="J32" i="25"/>
  <c r="K32" i="25"/>
  <c r="L32" i="25"/>
  <c r="M32" i="25"/>
  <c r="N32" i="25"/>
  <c r="O32" i="25"/>
  <c r="P32" i="25"/>
  <c r="Q32" i="25"/>
  <c r="R32" i="25"/>
  <c r="S32" i="25"/>
  <c r="T32" i="25"/>
  <c r="U32" i="25"/>
  <c r="V32" i="25"/>
  <c r="W32" i="25"/>
  <c r="X32" i="25"/>
  <c r="Y32" i="25"/>
  <c r="Z32" i="25"/>
  <c r="AA32" i="25"/>
  <c r="AB32" i="25"/>
  <c r="AC32" i="25"/>
  <c r="AD32" i="25"/>
  <c r="AE32" i="25"/>
  <c r="AF32" i="25"/>
  <c r="AG32" i="25"/>
  <c r="AH32" i="25"/>
  <c r="AI32" i="25"/>
  <c r="AJ32" i="25"/>
  <c r="AK32" i="25"/>
  <c r="AL32" i="25"/>
  <c r="AM32" i="25"/>
  <c r="AN32" i="25"/>
  <c r="AO32" i="25"/>
  <c r="AP32" i="25"/>
  <c r="AQ32" i="25"/>
  <c r="AR32" i="25"/>
  <c r="AS32" i="25"/>
  <c r="AT32" i="25"/>
  <c r="AU32" i="25"/>
  <c r="AV32" i="25"/>
  <c r="AW32" i="25"/>
  <c r="AX32" i="25"/>
  <c r="AY32" i="25"/>
  <c r="AZ32" i="25"/>
  <c r="BA32" i="25"/>
  <c r="BB32" i="25"/>
  <c r="BC32" i="25"/>
  <c r="BD32" i="25"/>
  <c r="BE32" i="25"/>
  <c r="BF32" i="25"/>
  <c r="BG32" i="25"/>
  <c r="BH32" i="25"/>
  <c r="BI32" i="25"/>
  <c r="BJ32" i="25"/>
  <c r="BK32" i="25"/>
  <c r="BL32" i="25"/>
  <c r="BM32" i="25"/>
  <c r="BN32" i="25"/>
  <c r="BO32" i="25"/>
  <c r="BP32" i="25"/>
  <c r="AA19" i="25"/>
  <c r="E43" i="25" a="1"/>
  <c r="E43" i="25"/>
  <c r="F43" i="25" a="1"/>
  <c r="F43" i="25"/>
  <c r="G43" i="25" a="1"/>
  <c r="H43" i="25" a="1"/>
  <c r="I43" i="25" a="1"/>
  <c r="J43" i="25" a="1"/>
  <c r="K43" i="25" a="1"/>
  <c r="L43" i="25" a="1"/>
  <c r="M43" i="25" a="1"/>
  <c r="N43" i="25" a="1"/>
  <c r="O43" i="25" a="1"/>
  <c r="P43" i="25" a="1"/>
  <c r="Q43" i="25" a="1"/>
  <c r="R43" i="25" a="1"/>
  <c r="S43" i="25" a="1"/>
  <c r="T43" i="25" a="1"/>
  <c r="U43" i="25" a="1"/>
  <c r="V43" i="25" a="1"/>
  <c r="W43" i="25" a="1"/>
  <c r="X43" i="25" a="1"/>
  <c r="Y43" i="25" a="1"/>
  <c r="Z43" i="25" a="1"/>
  <c r="AA43" i="25" a="1"/>
  <c r="AB43" i="25" a="1"/>
  <c r="AC43" i="25" a="1"/>
  <c r="AD43" i="25" a="1"/>
  <c r="AE43" i="25" a="1"/>
  <c r="AF43" i="25" a="1"/>
  <c r="AG43" i="25" a="1"/>
  <c r="AH43" i="25" a="1"/>
  <c r="AI43" i="25" a="1"/>
  <c r="AJ43" i="25" a="1"/>
  <c r="AK43" i="25" a="1"/>
  <c r="AL43" i="25" a="1"/>
  <c r="AM43" i="25" a="1"/>
  <c r="AN43" i="25" a="1"/>
  <c r="AO43" i="25" a="1"/>
  <c r="AP43" i="25" a="1"/>
  <c r="AQ43" i="25" a="1"/>
  <c r="AR43" i="25" a="1"/>
  <c r="AS43" i="25" a="1"/>
  <c r="AT43" i="25" a="1"/>
  <c r="AU43" i="25" a="1"/>
  <c r="AV43" i="25" a="1"/>
  <c r="AW43" i="25" a="1"/>
  <c r="AX43" i="25" a="1"/>
  <c r="AY43" i="25" a="1"/>
  <c r="AZ43" i="25" a="1"/>
  <c r="BA43" i="25" a="1"/>
  <c r="BB43" i="25" a="1"/>
  <c r="BC43" i="25" a="1"/>
  <c r="BD43" i="25" a="1"/>
  <c r="BE43" i="25" a="1"/>
  <c r="BF43" i="25" a="1"/>
  <c r="BG43" i="25" a="1"/>
  <c r="BH43" i="25" a="1"/>
  <c r="BI43" i="25" a="1"/>
  <c r="BJ43" i="25" a="1"/>
  <c r="BK43" i="25" a="1"/>
  <c r="BL43" i="25" a="1"/>
  <c r="BM43" i="25" a="1"/>
  <c r="BN43" i="25" a="1"/>
  <c r="BO43" i="25" a="1"/>
  <c r="BP43" i="25" a="1"/>
  <c r="G43" i="25"/>
  <c r="H43" i="25"/>
  <c r="I43" i="25"/>
  <c r="J43" i="25"/>
  <c r="K43" i="25"/>
  <c r="L43" i="25"/>
  <c r="M43" i="25"/>
  <c r="N43" i="25"/>
  <c r="O43" i="25"/>
  <c r="P43" i="25"/>
  <c r="Q43" i="25"/>
  <c r="R43" i="25"/>
  <c r="S43" i="25"/>
  <c r="T43" i="25"/>
  <c r="U43" i="25"/>
  <c r="V43" i="25"/>
  <c r="W43" i="25"/>
  <c r="X43" i="25"/>
  <c r="Y43" i="25"/>
  <c r="Z43" i="25"/>
  <c r="AA43" i="25"/>
  <c r="AB43" i="25"/>
  <c r="AC43" i="25"/>
  <c r="AD43" i="25"/>
  <c r="AE43" i="25"/>
  <c r="AF43" i="25"/>
  <c r="AG43" i="25"/>
  <c r="AH43" i="25"/>
  <c r="AI43" i="25"/>
  <c r="AJ43" i="25"/>
  <c r="AK43" i="25"/>
  <c r="AL43" i="25"/>
  <c r="AM43" i="25"/>
  <c r="AN43" i="25"/>
  <c r="AO43" i="25"/>
  <c r="AP43" i="25"/>
  <c r="AQ43" i="25"/>
  <c r="AR43" i="25"/>
  <c r="AS43" i="25"/>
  <c r="AT43" i="25"/>
  <c r="AU43" i="25"/>
  <c r="AV43" i="25"/>
  <c r="AW43" i="25"/>
  <c r="AX43" i="25"/>
  <c r="AY43" i="25"/>
  <c r="AZ43" i="25"/>
  <c r="BA43" i="25"/>
  <c r="BB43" i="25"/>
  <c r="BC43" i="25"/>
  <c r="BD43" i="25"/>
  <c r="BE43" i="25"/>
  <c r="BF43" i="25"/>
  <c r="BG43" i="25"/>
  <c r="BH43" i="25"/>
  <c r="BI43" i="25"/>
  <c r="BJ43" i="25"/>
  <c r="BK43" i="25"/>
  <c r="BL43" i="25"/>
  <c r="BM43" i="25"/>
  <c r="BN43" i="25"/>
  <c r="BO43" i="25"/>
  <c r="BP43" i="25"/>
  <c r="AB19" i="25"/>
  <c r="E54" i="25" a="1"/>
  <c r="E54" i="25"/>
  <c r="F54" i="25" a="1"/>
  <c r="F54" i="25"/>
  <c r="G54" i="25" a="1"/>
  <c r="H54" i="25" a="1"/>
  <c r="I54" i="25" a="1"/>
  <c r="J54" i="25" a="1"/>
  <c r="K54" i="25" a="1"/>
  <c r="L54" i="25" a="1"/>
  <c r="M54" i="25" a="1"/>
  <c r="N54" i="25" a="1"/>
  <c r="O54" i="25" a="1"/>
  <c r="P54" i="25" a="1"/>
  <c r="Q54" i="25" a="1"/>
  <c r="R54" i="25" a="1"/>
  <c r="S54" i="25" a="1"/>
  <c r="T54" i="25" a="1"/>
  <c r="U54" i="25" a="1"/>
  <c r="V54" i="25" a="1"/>
  <c r="W54" i="25" a="1"/>
  <c r="X54" i="25" a="1"/>
  <c r="Y54" i="25" a="1"/>
  <c r="Z54" i="25" a="1"/>
  <c r="AA54" i="25" a="1"/>
  <c r="AB54" i="25" a="1"/>
  <c r="AC54" i="25" a="1"/>
  <c r="AD54" i="25" a="1"/>
  <c r="AE54" i="25" a="1"/>
  <c r="AF54" i="25" a="1"/>
  <c r="AG54" i="25" a="1"/>
  <c r="AH54" i="25" a="1"/>
  <c r="AI54" i="25" a="1"/>
  <c r="AJ54" i="25" a="1"/>
  <c r="AK54" i="25" a="1"/>
  <c r="AL54" i="25" a="1"/>
  <c r="AM54" i="25" a="1"/>
  <c r="AN54" i="25" a="1"/>
  <c r="AO54" i="25" a="1"/>
  <c r="AP54" i="25" a="1"/>
  <c r="AQ54" i="25" a="1"/>
  <c r="AR54" i="25" a="1"/>
  <c r="AS54" i="25" a="1"/>
  <c r="AT54" i="25" a="1"/>
  <c r="AU54" i="25" a="1"/>
  <c r="AV54" i="25" a="1"/>
  <c r="AW54" i="25" a="1"/>
  <c r="AX54" i="25" a="1"/>
  <c r="AY54" i="25" a="1"/>
  <c r="AZ54" i="25" a="1"/>
  <c r="BA54" i="25" a="1"/>
  <c r="BB54" i="25" a="1"/>
  <c r="BC54" i="25" a="1"/>
  <c r="BD54" i="25" a="1"/>
  <c r="BE54" i="25" a="1"/>
  <c r="BF54" i="25" a="1"/>
  <c r="BG54" i="25" a="1"/>
  <c r="BH54" i="25" a="1"/>
  <c r="BI54" i="25" a="1"/>
  <c r="BJ54" i="25" a="1"/>
  <c r="BK54" i="25" a="1"/>
  <c r="BL54" i="25" a="1"/>
  <c r="BM54" i="25" a="1"/>
  <c r="BN54" i="25" a="1"/>
  <c r="BO54" i="25" a="1"/>
  <c r="BP54" i="25" a="1"/>
  <c r="G54" i="25"/>
  <c r="H54" i="25"/>
  <c r="I54" i="25"/>
  <c r="J54" i="25"/>
  <c r="K54" i="25"/>
  <c r="L54" i="25"/>
  <c r="M54" i="25"/>
  <c r="N54" i="25"/>
  <c r="O54" i="25"/>
  <c r="P54" i="25"/>
  <c r="Q54" i="25"/>
  <c r="R54" i="25"/>
  <c r="S54" i="25"/>
  <c r="T54" i="25"/>
  <c r="U54" i="25"/>
  <c r="V54" i="25"/>
  <c r="W54" i="25"/>
  <c r="X54" i="25"/>
  <c r="Y54" i="25"/>
  <c r="Z54" i="25"/>
  <c r="AA54" i="25"/>
  <c r="AB54" i="25"/>
  <c r="AC54" i="25"/>
  <c r="AD54" i="25"/>
  <c r="AE54" i="25"/>
  <c r="AF54" i="25"/>
  <c r="AG54" i="25"/>
  <c r="AH54" i="25"/>
  <c r="AI54" i="25"/>
  <c r="AJ54" i="25"/>
  <c r="AK54" i="25"/>
  <c r="AL54" i="25"/>
  <c r="AM54" i="25"/>
  <c r="AN54" i="25"/>
  <c r="AO54" i="25"/>
  <c r="AP54" i="25"/>
  <c r="AQ54" i="25"/>
  <c r="AR54" i="25"/>
  <c r="AS54" i="25"/>
  <c r="AT54" i="25"/>
  <c r="AU54" i="25"/>
  <c r="AV54" i="25"/>
  <c r="AW54" i="25"/>
  <c r="AX54" i="25"/>
  <c r="AY54" i="25"/>
  <c r="AZ54" i="25"/>
  <c r="BA54" i="25"/>
  <c r="BB54" i="25"/>
  <c r="BC54" i="25"/>
  <c r="BD54" i="25"/>
  <c r="BE54" i="25"/>
  <c r="BF54" i="25"/>
  <c r="BG54" i="25"/>
  <c r="BH54" i="25"/>
  <c r="BI54" i="25"/>
  <c r="BJ54" i="25"/>
  <c r="BK54" i="25"/>
  <c r="BL54" i="25"/>
  <c r="BM54" i="25"/>
  <c r="BN54" i="25"/>
  <c r="BO54" i="25"/>
  <c r="BP54" i="25"/>
  <c r="AC19" i="25"/>
  <c r="W19" i="25"/>
  <c r="M20" i="25"/>
  <c r="N20" i="25" a="1"/>
  <c r="N20" i="25"/>
  <c r="O20" i="25"/>
  <c r="E33" i="25" a="1"/>
  <c r="E33" i="25"/>
  <c r="F33" i="25" a="1"/>
  <c r="F33" i="25"/>
  <c r="G33" i="25" a="1"/>
  <c r="H33" i="25" a="1"/>
  <c r="I33" i="25" a="1"/>
  <c r="J33" i="25" a="1"/>
  <c r="K33" i="25" a="1"/>
  <c r="L33" i="25" a="1"/>
  <c r="P20" i="25"/>
  <c r="M33" i="25" a="1"/>
  <c r="N33" i="25" a="1"/>
  <c r="O33" i="25" a="1"/>
  <c r="P33" i="25" a="1"/>
  <c r="Q33" i="25" a="1"/>
  <c r="R33" i="25" a="1"/>
  <c r="S33" i="25" a="1"/>
  <c r="T33" i="25" a="1"/>
  <c r="Q20" i="25"/>
  <c r="U33" i="25" a="1"/>
  <c r="V33" i="25" a="1"/>
  <c r="W33" i="25" a="1"/>
  <c r="X33" i="25" a="1"/>
  <c r="Y33" i="25" a="1"/>
  <c r="Z33" i="25" a="1"/>
  <c r="AA33" i="25" a="1"/>
  <c r="AB33" i="25" a="1"/>
  <c r="R20" i="25"/>
  <c r="AC33" i="25" a="1"/>
  <c r="AD33" i="25" a="1"/>
  <c r="AE33" i="25" a="1"/>
  <c r="AF33" i="25" a="1"/>
  <c r="AG33" i="25" a="1"/>
  <c r="AH33" i="25" a="1"/>
  <c r="AI33" i="25" a="1"/>
  <c r="AJ33" i="25" a="1"/>
  <c r="S20" i="25"/>
  <c r="AK33" i="25" a="1"/>
  <c r="AL33" i="25" a="1"/>
  <c r="AM33" i="25" a="1"/>
  <c r="AN33" i="25" a="1"/>
  <c r="AO33" i="25" a="1"/>
  <c r="AP33" i="25" a="1"/>
  <c r="AQ33" i="25" a="1"/>
  <c r="AR33" i="25" a="1"/>
  <c r="T20" i="25"/>
  <c r="AS33" i="25" a="1"/>
  <c r="AT33" i="25" a="1"/>
  <c r="AU33" i="25" a="1"/>
  <c r="AV33" i="25" a="1"/>
  <c r="AW33" i="25" a="1"/>
  <c r="AX33" i="25" a="1"/>
  <c r="AY33" i="25" a="1"/>
  <c r="AZ33" i="25" a="1"/>
  <c r="U20" i="25"/>
  <c r="BA33" i="25" a="1"/>
  <c r="BB33" i="25" a="1"/>
  <c r="BC33" i="25" a="1"/>
  <c r="BD33" i="25" a="1"/>
  <c r="BE33" i="25" a="1"/>
  <c r="BF33" i="25" a="1"/>
  <c r="BG33" i="25" a="1"/>
  <c r="BH33" i="25" a="1"/>
  <c r="V20" i="25"/>
  <c r="BI33" i="25" a="1"/>
  <c r="BJ33" i="25" a="1"/>
  <c r="BK33" i="25" a="1"/>
  <c r="BL33" i="25" a="1"/>
  <c r="BM33" i="25" a="1"/>
  <c r="BN33" i="25" a="1"/>
  <c r="BO33" i="25" a="1"/>
  <c r="BP33" i="25" a="1"/>
  <c r="G33" i="25"/>
  <c r="H33" i="25"/>
  <c r="I33" i="25"/>
  <c r="J33" i="25"/>
  <c r="K33" i="25"/>
  <c r="L33" i="25"/>
  <c r="M33" i="25"/>
  <c r="N33" i="25"/>
  <c r="O33" i="25"/>
  <c r="P33" i="25"/>
  <c r="Q33" i="25"/>
  <c r="R33" i="25"/>
  <c r="S33" i="25"/>
  <c r="T33" i="25"/>
  <c r="U33" i="25"/>
  <c r="V33" i="25"/>
  <c r="W33" i="25"/>
  <c r="X33" i="25"/>
  <c r="Y33" i="25"/>
  <c r="Z33" i="25"/>
  <c r="AA33" i="25"/>
  <c r="AB33" i="25"/>
  <c r="AC33" i="25"/>
  <c r="AD33" i="25"/>
  <c r="AE33" i="25"/>
  <c r="AF33" i="25"/>
  <c r="AG33" i="25"/>
  <c r="AH33" i="25"/>
  <c r="AI33" i="25"/>
  <c r="AJ33" i="25"/>
  <c r="AK33" i="25"/>
  <c r="AL33" i="25"/>
  <c r="AM33" i="25"/>
  <c r="AN33" i="25"/>
  <c r="AO33" i="25"/>
  <c r="AP33" i="25"/>
  <c r="AQ33" i="25"/>
  <c r="AR33" i="25"/>
  <c r="AS33" i="25"/>
  <c r="AT33" i="25"/>
  <c r="AU33" i="25"/>
  <c r="AV33" i="25"/>
  <c r="AW33" i="25"/>
  <c r="AX33" i="25"/>
  <c r="AY33" i="25"/>
  <c r="AZ33" i="25"/>
  <c r="BA33" i="25"/>
  <c r="BB33" i="25"/>
  <c r="BC33" i="25"/>
  <c r="BD33" i="25"/>
  <c r="BE33" i="25"/>
  <c r="BF33" i="25"/>
  <c r="BG33" i="25"/>
  <c r="BH33" i="25"/>
  <c r="BI33" i="25"/>
  <c r="BJ33" i="25"/>
  <c r="BK33" i="25"/>
  <c r="BL33" i="25"/>
  <c r="BM33" i="25"/>
  <c r="BN33" i="25"/>
  <c r="BO33" i="25"/>
  <c r="BP33" i="25"/>
  <c r="AA20" i="25"/>
  <c r="E44" i="25" a="1"/>
  <c r="E44" i="25"/>
  <c r="F44" i="25" a="1"/>
  <c r="F44" i="25"/>
  <c r="G44" i="25" a="1"/>
  <c r="H44" i="25" a="1"/>
  <c r="I44" i="25" a="1"/>
  <c r="J44" i="25" a="1"/>
  <c r="K44" i="25" a="1"/>
  <c r="L44" i="25" a="1"/>
  <c r="M44" i="25" a="1"/>
  <c r="N44" i="25" a="1"/>
  <c r="O44" i="25" a="1"/>
  <c r="P44" i="25" a="1"/>
  <c r="Q44" i="25" a="1"/>
  <c r="R44" i="25" a="1"/>
  <c r="S44" i="25" a="1"/>
  <c r="T44" i="25" a="1"/>
  <c r="U44" i="25" a="1"/>
  <c r="V44" i="25" a="1"/>
  <c r="W44" i="25" a="1"/>
  <c r="X44" i="25" a="1"/>
  <c r="Y44" i="25" a="1"/>
  <c r="Z44" i="25" a="1"/>
  <c r="AA44" i="25" a="1"/>
  <c r="AB44" i="25" a="1"/>
  <c r="AC44" i="25" a="1"/>
  <c r="AD44" i="25" a="1"/>
  <c r="AE44" i="25" a="1"/>
  <c r="AF44" i="25" a="1"/>
  <c r="AG44" i="25" a="1"/>
  <c r="AH44" i="25" a="1"/>
  <c r="AI44" i="25" a="1"/>
  <c r="AJ44" i="25" a="1"/>
  <c r="AK44" i="25" a="1"/>
  <c r="AL44" i="25" a="1"/>
  <c r="AM44" i="25" a="1"/>
  <c r="AN44" i="25" a="1"/>
  <c r="AO44" i="25" a="1"/>
  <c r="AP44" i="25" a="1"/>
  <c r="AQ44" i="25" a="1"/>
  <c r="AR44" i="25" a="1"/>
  <c r="AS44" i="25" a="1"/>
  <c r="AT44" i="25" a="1"/>
  <c r="AU44" i="25" a="1"/>
  <c r="AV44" i="25" a="1"/>
  <c r="AW44" i="25" a="1"/>
  <c r="AX44" i="25" a="1"/>
  <c r="AY44" i="25" a="1"/>
  <c r="AZ44" i="25" a="1"/>
  <c r="BA44" i="25" a="1"/>
  <c r="BB44" i="25" a="1"/>
  <c r="BC44" i="25" a="1"/>
  <c r="BD44" i="25" a="1"/>
  <c r="BE44" i="25" a="1"/>
  <c r="BF44" i="25" a="1"/>
  <c r="BG44" i="25" a="1"/>
  <c r="BH44" i="25" a="1"/>
  <c r="BI44" i="25" a="1"/>
  <c r="BJ44" i="25" a="1"/>
  <c r="BK44" i="25" a="1"/>
  <c r="BL44" i="25" a="1"/>
  <c r="BM44" i="25" a="1"/>
  <c r="BN44" i="25" a="1"/>
  <c r="BO44" i="25" a="1"/>
  <c r="BP44" i="25" a="1"/>
  <c r="G44" i="25"/>
  <c r="H44" i="25"/>
  <c r="I44" i="25"/>
  <c r="J44" i="25"/>
  <c r="K44" i="25"/>
  <c r="L44" i="25"/>
  <c r="M44" i="25"/>
  <c r="N44" i="25"/>
  <c r="O44" i="25"/>
  <c r="P44" i="25"/>
  <c r="Q44" i="25"/>
  <c r="R44" i="25"/>
  <c r="S44" i="25"/>
  <c r="T44" i="25"/>
  <c r="U44" i="25"/>
  <c r="V44" i="25"/>
  <c r="W44" i="25"/>
  <c r="X44" i="25"/>
  <c r="Y44" i="25"/>
  <c r="Z44" i="25"/>
  <c r="AA44" i="25"/>
  <c r="AB44" i="25"/>
  <c r="AC44" i="25"/>
  <c r="AD44" i="25"/>
  <c r="AE44" i="25"/>
  <c r="AF44" i="25"/>
  <c r="AG44" i="25"/>
  <c r="AH44" i="25"/>
  <c r="AI44" i="25"/>
  <c r="AJ44" i="25"/>
  <c r="AK44" i="25"/>
  <c r="AL44" i="25"/>
  <c r="AM44" i="25"/>
  <c r="AN44" i="25"/>
  <c r="AO44" i="25"/>
  <c r="AP44" i="25"/>
  <c r="AQ44" i="25"/>
  <c r="AR44" i="25"/>
  <c r="AS44" i="25"/>
  <c r="AT44" i="25"/>
  <c r="AU44" i="25"/>
  <c r="AV44" i="25"/>
  <c r="AW44" i="25"/>
  <c r="AX44" i="25"/>
  <c r="AY44" i="25"/>
  <c r="AZ44" i="25"/>
  <c r="BA44" i="25"/>
  <c r="BB44" i="25"/>
  <c r="BC44" i="25"/>
  <c r="BD44" i="25"/>
  <c r="BE44" i="25"/>
  <c r="BF44" i="25"/>
  <c r="BG44" i="25"/>
  <c r="BH44" i="25"/>
  <c r="BI44" i="25"/>
  <c r="BJ44" i="25"/>
  <c r="BK44" i="25"/>
  <c r="BL44" i="25"/>
  <c r="BM44" i="25"/>
  <c r="BN44" i="25"/>
  <c r="BO44" i="25"/>
  <c r="BP44" i="25"/>
  <c r="AB20" i="25"/>
  <c r="E55" i="25" a="1"/>
  <c r="E55" i="25"/>
  <c r="F55" i="25" a="1"/>
  <c r="F55" i="25"/>
  <c r="G55" i="25" a="1"/>
  <c r="H55" i="25" a="1"/>
  <c r="I55" i="25" a="1"/>
  <c r="J55" i="25" a="1"/>
  <c r="K55" i="25" a="1"/>
  <c r="L55" i="25" a="1"/>
  <c r="M55" i="25" a="1"/>
  <c r="N55" i="25" a="1"/>
  <c r="O55" i="25" a="1"/>
  <c r="P55" i="25" a="1"/>
  <c r="Q55" i="25" a="1"/>
  <c r="R55" i="25" a="1"/>
  <c r="S55" i="25" a="1"/>
  <c r="T55" i="25" a="1"/>
  <c r="U55" i="25" a="1"/>
  <c r="V55" i="25" a="1"/>
  <c r="W55" i="25" a="1"/>
  <c r="X55" i="25" a="1"/>
  <c r="Y55" i="25" a="1"/>
  <c r="Z55" i="25" a="1"/>
  <c r="AA55" i="25" a="1"/>
  <c r="AB55" i="25" a="1"/>
  <c r="AC55" i="25" a="1"/>
  <c r="AD55" i="25" a="1"/>
  <c r="AE55" i="25" a="1"/>
  <c r="AF55" i="25" a="1"/>
  <c r="AG55" i="25" a="1"/>
  <c r="AH55" i="25" a="1"/>
  <c r="AI55" i="25" a="1"/>
  <c r="AJ55" i="25" a="1"/>
  <c r="AK55" i="25" a="1"/>
  <c r="AL55" i="25" a="1"/>
  <c r="AM55" i="25" a="1"/>
  <c r="AN55" i="25" a="1"/>
  <c r="AO55" i="25" a="1"/>
  <c r="AP55" i="25" a="1"/>
  <c r="AQ55" i="25" a="1"/>
  <c r="AR55" i="25" a="1"/>
  <c r="AS55" i="25" a="1"/>
  <c r="AT55" i="25" a="1"/>
  <c r="AU55" i="25" a="1"/>
  <c r="AV55" i="25" a="1"/>
  <c r="AW55" i="25" a="1"/>
  <c r="AX55" i="25" a="1"/>
  <c r="AY55" i="25" a="1"/>
  <c r="AZ55" i="25" a="1"/>
  <c r="BA55" i="25" a="1"/>
  <c r="BB55" i="25" a="1"/>
  <c r="BC55" i="25" a="1"/>
  <c r="BD55" i="25" a="1"/>
  <c r="BE55" i="25" a="1"/>
  <c r="BF55" i="25" a="1"/>
  <c r="BG55" i="25" a="1"/>
  <c r="BH55" i="25" a="1"/>
  <c r="BI55" i="25" a="1"/>
  <c r="BJ55" i="25" a="1"/>
  <c r="BK55" i="25" a="1"/>
  <c r="BL55" i="25" a="1"/>
  <c r="BM55" i="25" a="1"/>
  <c r="BN55" i="25" a="1"/>
  <c r="BO55" i="25" a="1"/>
  <c r="BP55" i="25" a="1"/>
  <c r="G55" i="25"/>
  <c r="H55" i="25"/>
  <c r="I55" i="25"/>
  <c r="J55" i="25"/>
  <c r="K55" i="25"/>
  <c r="L55" i="25"/>
  <c r="M55" i="25"/>
  <c r="N55" i="25"/>
  <c r="O55" i="25"/>
  <c r="P55" i="25"/>
  <c r="Q55" i="25"/>
  <c r="R55" i="25"/>
  <c r="S55" i="25"/>
  <c r="T55" i="25"/>
  <c r="U55" i="25"/>
  <c r="V55" i="25"/>
  <c r="W55" i="25"/>
  <c r="X55" i="25"/>
  <c r="Y55" i="25"/>
  <c r="Z55" i="25"/>
  <c r="AA55" i="25"/>
  <c r="AB55" i="25"/>
  <c r="AC55" i="25"/>
  <c r="AD55" i="25"/>
  <c r="AE55" i="25"/>
  <c r="AF55" i="25"/>
  <c r="AG55" i="25"/>
  <c r="AH55" i="25"/>
  <c r="AI55" i="25"/>
  <c r="AJ55" i="25"/>
  <c r="AK55" i="25"/>
  <c r="AL55" i="25"/>
  <c r="AM55" i="25"/>
  <c r="AN55" i="25"/>
  <c r="AO55" i="25"/>
  <c r="AP55" i="25"/>
  <c r="AQ55" i="25"/>
  <c r="AR55" i="25"/>
  <c r="AS55" i="25"/>
  <c r="AT55" i="25"/>
  <c r="AU55" i="25"/>
  <c r="AV55" i="25"/>
  <c r="AW55" i="25"/>
  <c r="AX55" i="25"/>
  <c r="AY55" i="25"/>
  <c r="AZ55" i="25"/>
  <c r="BA55" i="25"/>
  <c r="BB55" i="25"/>
  <c r="BC55" i="25"/>
  <c r="BD55" i="25"/>
  <c r="BE55" i="25"/>
  <c r="BF55" i="25"/>
  <c r="BG55" i="25"/>
  <c r="BH55" i="25"/>
  <c r="BI55" i="25"/>
  <c r="BJ55" i="25"/>
  <c r="BK55" i="25"/>
  <c r="BL55" i="25"/>
  <c r="BM55" i="25"/>
  <c r="BN55" i="25"/>
  <c r="BO55" i="25"/>
  <c r="BP55" i="25"/>
  <c r="AC20" i="25"/>
  <c r="W20" i="25"/>
  <c r="M21" i="25"/>
  <c r="N21" i="25" a="1"/>
  <c r="N21" i="25"/>
  <c r="O21" i="25"/>
  <c r="E34" i="25" a="1"/>
  <c r="E34" i="25"/>
  <c r="F34" i="25" a="1"/>
  <c r="F34" i="25"/>
  <c r="G34" i="25" a="1"/>
  <c r="H34" i="25" a="1"/>
  <c r="I34" i="25" a="1"/>
  <c r="J34" i="25" a="1"/>
  <c r="K34" i="25" a="1"/>
  <c r="L34" i="25" a="1"/>
  <c r="P21" i="25"/>
  <c r="M34" i="25" a="1"/>
  <c r="N34" i="25" a="1"/>
  <c r="O34" i="25" a="1"/>
  <c r="P34" i="25" a="1"/>
  <c r="Q34" i="25" a="1"/>
  <c r="R34" i="25" a="1"/>
  <c r="S34" i="25" a="1"/>
  <c r="T34" i="25" a="1"/>
  <c r="Q21" i="25"/>
  <c r="U34" i="25" a="1"/>
  <c r="V34" i="25" a="1"/>
  <c r="W34" i="25" a="1"/>
  <c r="X34" i="25" a="1"/>
  <c r="Y34" i="25" a="1"/>
  <c r="Z34" i="25" a="1"/>
  <c r="AA34" i="25" a="1"/>
  <c r="AB34" i="25" a="1"/>
  <c r="R21" i="25"/>
  <c r="AC34" i="25" a="1"/>
  <c r="AD34" i="25" a="1"/>
  <c r="AE34" i="25" a="1"/>
  <c r="AF34" i="25" a="1"/>
  <c r="AG34" i="25" a="1"/>
  <c r="AH34" i="25" a="1"/>
  <c r="AI34" i="25" a="1"/>
  <c r="AJ34" i="25" a="1"/>
  <c r="S21" i="25"/>
  <c r="AK34" i="25" a="1"/>
  <c r="AL34" i="25" a="1"/>
  <c r="AM34" i="25" a="1"/>
  <c r="AN34" i="25" a="1"/>
  <c r="AO34" i="25" a="1"/>
  <c r="AP34" i="25" a="1"/>
  <c r="AQ34" i="25" a="1"/>
  <c r="AR34" i="25" a="1"/>
  <c r="T21" i="25"/>
  <c r="AS34" i="25" a="1"/>
  <c r="AT34" i="25" a="1"/>
  <c r="AU34" i="25" a="1"/>
  <c r="AV34" i="25" a="1"/>
  <c r="AW34" i="25" a="1"/>
  <c r="AX34" i="25" a="1"/>
  <c r="AY34" i="25" a="1"/>
  <c r="AZ34" i="25" a="1"/>
  <c r="U21" i="25"/>
  <c r="BA34" i="25" a="1"/>
  <c r="BB34" i="25" a="1"/>
  <c r="BC34" i="25" a="1"/>
  <c r="BD34" i="25" a="1"/>
  <c r="BE34" i="25" a="1"/>
  <c r="BF34" i="25" a="1"/>
  <c r="BG34" i="25" a="1"/>
  <c r="BH34" i="25" a="1"/>
  <c r="V21" i="25"/>
  <c r="BI34" i="25" a="1"/>
  <c r="BJ34" i="25" a="1"/>
  <c r="BK34" i="25" a="1"/>
  <c r="BL34" i="25" a="1"/>
  <c r="BM34" i="25" a="1"/>
  <c r="BN34" i="25" a="1"/>
  <c r="BO34" i="25" a="1"/>
  <c r="BP34" i="25" a="1"/>
  <c r="G34" i="25"/>
  <c r="H34" i="25"/>
  <c r="I34" i="25"/>
  <c r="J34" i="25"/>
  <c r="K34" i="25"/>
  <c r="L34" i="25"/>
  <c r="M34" i="25"/>
  <c r="N34" i="25"/>
  <c r="O34" i="25"/>
  <c r="P34" i="25"/>
  <c r="Q34" i="25"/>
  <c r="R34" i="25"/>
  <c r="S34" i="25"/>
  <c r="T34" i="25"/>
  <c r="U34" i="25"/>
  <c r="V34" i="25"/>
  <c r="W34" i="25"/>
  <c r="X34" i="25"/>
  <c r="Y34" i="25"/>
  <c r="Z34" i="25"/>
  <c r="AA34" i="25"/>
  <c r="AB34" i="25"/>
  <c r="AC34" i="25"/>
  <c r="AD34" i="25"/>
  <c r="AE34" i="25"/>
  <c r="AF34" i="25"/>
  <c r="AG34" i="25"/>
  <c r="AH34" i="25"/>
  <c r="AI34" i="25"/>
  <c r="AJ34" i="25"/>
  <c r="AK34" i="25"/>
  <c r="AL34" i="25"/>
  <c r="AM34" i="25"/>
  <c r="AN34" i="25"/>
  <c r="AO34" i="25"/>
  <c r="AP34" i="25"/>
  <c r="AQ34" i="25"/>
  <c r="AR34" i="25"/>
  <c r="AS34" i="25"/>
  <c r="AT34" i="25"/>
  <c r="AU34" i="25"/>
  <c r="AV34" i="25"/>
  <c r="AW34" i="25"/>
  <c r="AX34" i="25"/>
  <c r="AY34" i="25"/>
  <c r="AZ34" i="25"/>
  <c r="BA34" i="25"/>
  <c r="BB34" i="25"/>
  <c r="BC34" i="25"/>
  <c r="BD34" i="25"/>
  <c r="BE34" i="25"/>
  <c r="BF34" i="25"/>
  <c r="BG34" i="25"/>
  <c r="BH34" i="25"/>
  <c r="BI34" i="25"/>
  <c r="BJ34" i="25"/>
  <c r="BK34" i="25"/>
  <c r="BL34" i="25"/>
  <c r="BM34" i="25"/>
  <c r="BN34" i="25"/>
  <c r="BO34" i="25"/>
  <c r="BP34" i="25"/>
  <c r="AA21" i="25"/>
  <c r="E45" i="25" a="1"/>
  <c r="E45" i="25"/>
  <c r="F45" i="25" a="1"/>
  <c r="F45" i="25"/>
  <c r="G45" i="25" a="1"/>
  <c r="H45" i="25" a="1"/>
  <c r="I45" i="25" a="1"/>
  <c r="J45" i="25" a="1"/>
  <c r="K45" i="25" a="1"/>
  <c r="L45" i="25" a="1"/>
  <c r="M45" i="25" a="1"/>
  <c r="N45" i="25" a="1"/>
  <c r="O45" i="25" a="1"/>
  <c r="P45" i="25" a="1"/>
  <c r="Q45" i="25" a="1"/>
  <c r="R45" i="25" a="1"/>
  <c r="S45" i="25" a="1"/>
  <c r="T45" i="25" a="1"/>
  <c r="U45" i="25" a="1"/>
  <c r="V45" i="25" a="1"/>
  <c r="W45" i="25" a="1"/>
  <c r="X45" i="25" a="1"/>
  <c r="Y45" i="25" a="1"/>
  <c r="Z45" i="25" a="1"/>
  <c r="AA45" i="25" a="1"/>
  <c r="AB45" i="25" a="1"/>
  <c r="AC45" i="25" a="1"/>
  <c r="AD45" i="25" a="1"/>
  <c r="AE45" i="25" a="1"/>
  <c r="AF45" i="25" a="1"/>
  <c r="AG45" i="25" a="1"/>
  <c r="AH45" i="25" a="1"/>
  <c r="AI45" i="25" a="1"/>
  <c r="AJ45" i="25" a="1"/>
  <c r="AK45" i="25" a="1"/>
  <c r="AL45" i="25" a="1"/>
  <c r="AM45" i="25" a="1"/>
  <c r="AN45" i="25" a="1"/>
  <c r="AO45" i="25" a="1"/>
  <c r="AP45" i="25" a="1"/>
  <c r="AQ45" i="25" a="1"/>
  <c r="AR45" i="25" a="1"/>
  <c r="AS45" i="25" a="1"/>
  <c r="AT45" i="25" a="1"/>
  <c r="AU45" i="25" a="1"/>
  <c r="AV45" i="25" a="1"/>
  <c r="AW45" i="25" a="1"/>
  <c r="AX45" i="25" a="1"/>
  <c r="AY45" i="25" a="1"/>
  <c r="AZ45" i="25" a="1"/>
  <c r="BA45" i="25" a="1"/>
  <c r="BB45" i="25" a="1"/>
  <c r="BC45" i="25" a="1"/>
  <c r="BD45" i="25" a="1"/>
  <c r="BE45" i="25" a="1"/>
  <c r="BF45" i="25" a="1"/>
  <c r="BG45" i="25" a="1"/>
  <c r="BH45" i="25" a="1"/>
  <c r="BI45" i="25" a="1"/>
  <c r="BJ45" i="25" a="1"/>
  <c r="BK45" i="25" a="1"/>
  <c r="BL45" i="25" a="1"/>
  <c r="BM45" i="25" a="1"/>
  <c r="BN45" i="25" a="1"/>
  <c r="BO45" i="25" a="1"/>
  <c r="BP45" i="25" a="1"/>
  <c r="G45" i="25"/>
  <c r="H45" i="25"/>
  <c r="I45" i="25"/>
  <c r="J45" i="25"/>
  <c r="K45" i="25"/>
  <c r="L45" i="25"/>
  <c r="M45" i="25"/>
  <c r="N45" i="25"/>
  <c r="O45" i="25"/>
  <c r="P45" i="25"/>
  <c r="Q45" i="25"/>
  <c r="R45" i="25"/>
  <c r="S45" i="25"/>
  <c r="T45" i="25"/>
  <c r="U45" i="25"/>
  <c r="V45" i="25"/>
  <c r="W45" i="25"/>
  <c r="X45" i="25"/>
  <c r="Y45" i="25"/>
  <c r="Z45" i="25"/>
  <c r="AA45" i="25"/>
  <c r="AB45" i="25"/>
  <c r="AC45" i="25"/>
  <c r="AD45" i="25"/>
  <c r="AE45" i="25"/>
  <c r="AF45" i="25"/>
  <c r="AG45" i="25"/>
  <c r="AH45" i="25"/>
  <c r="AI45" i="25"/>
  <c r="AJ45" i="25"/>
  <c r="AK45" i="25"/>
  <c r="AL45" i="25"/>
  <c r="AM45" i="25"/>
  <c r="AN45" i="25"/>
  <c r="AO45" i="25"/>
  <c r="AP45" i="25"/>
  <c r="AQ45" i="25"/>
  <c r="AR45" i="25"/>
  <c r="AS45" i="25"/>
  <c r="AT45" i="25"/>
  <c r="AU45" i="25"/>
  <c r="AV45" i="25"/>
  <c r="AW45" i="25"/>
  <c r="AX45" i="25"/>
  <c r="AY45" i="25"/>
  <c r="AZ45" i="25"/>
  <c r="BA45" i="25"/>
  <c r="BB45" i="25"/>
  <c r="BC45" i="25"/>
  <c r="BD45" i="25"/>
  <c r="BE45" i="25"/>
  <c r="BF45" i="25"/>
  <c r="BG45" i="25"/>
  <c r="BH45" i="25"/>
  <c r="BI45" i="25"/>
  <c r="BJ45" i="25"/>
  <c r="BK45" i="25"/>
  <c r="BL45" i="25"/>
  <c r="BM45" i="25"/>
  <c r="BN45" i="25"/>
  <c r="BO45" i="25"/>
  <c r="BP45" i="25"/>
  <c r="AB21" i="25"/>
  <c r="E56" i="25" a="1"/>
  <c r="E56" i="25"/>
  <c r="F56" i="25" a="1"/>
  <c r="F56" i="25"/>
  <c r="G56" i="25" a="1"/>
  <c r="H56" i="25" a="1"/>
  <c r="I56" i="25" a="1"/>
  <c r="J56" i="25" a="1"/>
  <c r="K56" i="25" a="1"/>
  <c r="L56" i="25" a="1"/>
  <c r="M56" i="25" a="1"/>
  <c r="N56" i="25" a="1"/>
  <c r="O56" i="25" a="1"/>
  <c r="P56" i="25" a="1"/>
  <c r="Q56" i="25" a="1"/>
  <c r="R56" i="25" a="1"/>
  <c r="S56" i="25" a="1"/>
  <c r="T56" i="25" a="1"/>
  <c r="U56" i="25" a="1"/>
  <c r="V56" i="25" a="1"/>
  <c r="W56" i="25" a="1"/>
  <c r="X56" i="25" a="1"/>
  <c r="Y56" i="25" a="1"/>
  <c r="Z56" i="25" a="1"/>
  <c r="AA56" i="25" a="1"/>
  <c r="AB56" i="25" a="1"/>
  <c r="AC56" i="25" a="1"/>
  <c r="AD56" i="25" a="1"/>
  <c r="AE56" i="25" a="1"/>
  <c r="AF56" i="25" a="1"/>
  <c r="AG56" i="25" a="1"/>
  <c r="AH56" i="25" a="1"/>
  <c r="AI56" i="25" a="1"/>
  <c r="AJ56" i="25" a="1"/>
  <c r="AK56" i="25" a="1"/>
  <c r="AL56" i="25" a="1"/>
  <c r="AM56" i="25" a="1"/>
  <c r="AN56" i="25" a="1"/>
  <c r="AO56" i="25" a="1"/>
  <c r="AP56" i="25" a="1"/>
  <c r="AQ56" i="25" a="1"/>
  <c r="AR56" i="25" a="1"/>
  <c r="AS56" i="25" a="1"/>
  <c r="AT56" i="25" a="1"/>
  <c r="AU56" i="25" a="1"/>
  <c r="AV56" i="25" a="1"/>
  <c r="AW56" i="25" a="1"/>
  <c r="AX56" i="25" a="1"/>
  <c r="AY56" i="25" a="1"/>
  <c r="AZ56" i="25" a="1"/>
  <c r="BA56" i="25" a="1"/>
  <c r="BB56" i="25" a="1"/>
  <c r="BC56" i="25" a="1"/>
  <c r="BD56" i="25" a="1"/>
  <c r="BE56" i="25" a="1"/>
  <c r="BF56" i="25" a="1"/>
  <c r="BG56" i="25" a="1"/>
  <c r="BH56" i="25" a="1"/>
  <c r="BI56" i="25" a="1"/>
  <c r="BJ56" i="25" a="1"/>
  <c r="BK56" i="25" a="1"/>
  <c r="BL56" i="25" a="1"/>
  <c r="BM56" i="25" a="1"/>
  <c r="BN56" i="25" a="1"/>
  <c r="BO56" i="25" a="1"/>
  <c r="BP56" i="25" a="1"/>
  <c r="G56" i="25"/>
  <c r="H56" i="25"/>
  <c r="I56" i="25"/>
  <c r="J56" i="25"/>
  <c r="K56" i="25"/>
  <c r="L56" i="25"/>
  <c r="M56" i="25"/>
  <c r="N56" i="25"/>
  <c r="O56" i="25"/>
  <c r="P56" i="25"/>
  <c r="Q56" i="25"/>
  <c r="R56" i="25"/>
  <c r="S56" i="25"/>
  <c r="T56" i="25"/>
  <c r="U56" i="25"/>
  <c r="V56" i="25"/>
  <c r="W56" i="25"/>
  <c r="X56" i="25"/>
  <c r="Y56" i="25"/>
  <c r="Z56" i="25"/>
  <c r="AA56" i="25"/>
  <c r="AB56" i="25"/>
  <c r="AC56" i="25"/>
  <c r="AD56" i="25"/>
  <c r="AE56" i="25"/>
  <c r="AF56" i="25"/>
  <c r="AG56" i="25"/>
  <c r="AH56" i="25"/>
  <c r="AI56" i="25"/>
  <c r="AJ56" i="25"/>
  <c r="AK56" i="25"/>
  <c r="AL56" i="25"/>
  <c r="AM56" i="25"/>
  <c r="AN56" i="25"/>
  <c r="AO56" i="25"/>
  <c r="AP56" i="25"/>
  <c r="AQ56" i="25"/>
  <c r="AR56" i="25"/>
  <c r="AS56" i="25"/>
  <c r="AT56" i="25"/>
  <c r="AU56" i="25"/>
  <c r="AV56" i="25"/>
  <c r="AW56" i="25"/>
  <c r="AX56" i="25"/>
  <c r="AY56" i="25"/>
  <c r="AZ56" i="25"/>
  <c r="BA56" i="25"/>
  <c r="BB56" i="25"/>
  <c r="BC56" i="25"/>
  <c r="BD56" i="25"/>
  <c r="BE56" i="25"/>
  <c r="BF56" i="25"/>
  <c r="BG56" i="25"/>
  <c r="BH56" i="25"/>
  <c r="BI56" i="25"/>
  <c r="BJ56" i="25"/>
  <c r="BK56" i="25"/>
  <c r="BL56" i="25"/>
  <c r="BM56" i="25"/>
  <c r="BN56" i="25"/>
  <c r="BO56" i="25"/>
  <c r="BP56" i="25"/>
  <c r="AC21" i="25"/>
  <c r="W21" i="25"/>
  <c r="M22" i="25"/>
  <c r="N22" i="25" a="1"/>
  <c r="N22" i="25"/>
  <c r="O22" i="25"/>
  <c r="BT52" i="25"/>
  <c r="BU52" i="25"/>
  <c r="BV52" i="25"/>
  <c r="BW52" i="25"/>
  <c r="BX52" i="25"/>
  <c r="BY52" i="25"/>
  <c r="BZ52" i="25"/>
  <c r="CA52" i="25"/>
  <c r="BS53" i="25"/>
  <c r="BU53" i="25"/>
  <c r="BV53" i="25"/>
  <c r="BW53" i="25"/>
  <c r="BX53" i="25"/>
  <c r="BY53" i="25"/>
  <c r="BZ53" i="25"/>
  <c r="CA53" i="25"/>
  <c r="BS54" i="25"/>
  <c r="BT54" i="25"/>
  <c r="BV54" i="25"/>
  <c r="BW54" i="25"/>
  <c r="BX54" i="25"/>
  <c r="BY54" i="25"/>
  <c r="BZ54" i="25"/>
  <c r="CA54" i="25"/>
  <c r="BS55" i="25"/>
  <c r="BT55" i="25"/>
  <c r="BU55" i="25"/>
  <c r="BW55" i="25"/>
  <c r="BX55" i="25"/>
  <c r="BY55" i="25"/>
  <c r="BZ55" i="25"/>
  <c r="CA55" i="25"/>
  <c r="BS56" i="25"/>
  <c r="BT56" i="25"/>
  <c r="BU56" i="25"/>
  <c r="BV56" i="25"/>
  <c r="BX56" i="25"/>
  <c r="BY56" i="25"/>
  <c r="BZ56" i="25"/>
  <c r="CA56" i="25"/>
  <c r="BS57" i="25"/>
  <c r="BT57" i="25"/>
  <c r="BU57" i="25"/>
  <c r="BV57" i="25"/>
  <c r="BW57" i="25"/>
  <c r="BY57" i="25"/>
  <c r="BZ57" i="25"/>
  <c r="CA57" i="25"/>
  <c r="BS58" i="25"/>
  <c r="BT58" i="25"/>
  <c r="BU58" i="25"/>
  <c r="BV58" i="25"/>
  <c r="BW58" i="25"/>
  <c r="BX58" i="25"/>
  <c r="BZ58" i="25"/>
  <c r="CA58" i="25"/>
  <c r="BS59" i="25"/>
  <c r="BT59" i="25"/>
  <c r="BU59" i="25"/>
  <c r="BV59" i="25"/>
  <c r="BW59" i="25"/>
  <c r="BX59" i="25"/>
  <c r="BY59" i="25"/>
  <c r="CA59" i="25"/>
  <c r="BS60" i="25"/>
  <c r="BT60" i="25"/>
  <c r="BU60" i="25"/>
  <c r="BV60" i="25"/>
  <c r="BW60" i="25"/>
  <c r="BX60" i="25"/>
  <c r="BY60" i="25"/>
  <c r="BZ60" i="25"/>
  <c r="E35" i="25" a="1"/>
  <c r="E35" i="25"/>
  <c r="F35" i="25" a="1"/>
  <c r="F35" i="25"/>
  <c r="G35" i="25" a="1"/>
  <c r="H35" i="25" a="1"/>
  <c r="I35" i="25" a="1"/>
  <c r="M23" i="25"/>
  <c r="N23" i="25" a="1"/>
  <c r="N23" i="25"/>
  <c r="O23" i="25"/>
  <c r="J35" i="25" a="1"/>
  <c r="M24" i="25"/>
  <c r="N24" i="25" a="1"/>
  <c r="N24" i="25"/>
  <c r="O24" i="25"/>
  <c r="K35" i="25" a="1"/>
  <c r="M25" i="25"/>
  <c r="N25" i="25" a="1"/>
  <c r="N25" i="25"/>
  <c r="O25" i="25"/>
  <c r="L35" i="25" a="1"/>
  <c r="P22" i="25"/>
  <c r="M35" i="25" a="1"/>
  <c r="N35" i="25" a="1"/>
  <c r="O35" i="25" a="1"/>
  <c r="P35" i="25" a="1"/>
  <c r="Q35" i="25" a="1"/>
  <c r="P23" i="25"/>
  <c r="R35" i="25" a="1"/>
  <c r="P24" i="25"/>
  <c r="S35" i="25" a="1"/>
  <c r="P25" i="25"/>
  <c r="T35" i="25" a="1"/>
  <c r="Q22" i="25"/>
  <c r="U35" i="25" a="1"/>
  <c r="V35" i="25" a="1"/>
  <c r="W35" i="25" a="1"/>
  <c r="X35" i="25" a="1"/>
  <c r="Y35" i="25" a="1"/>
  <c r="Q23" i="25"/>
  <c r="Z35" i="25" a="1"/>
  <c r="Q24" i="25"/>
  <c r="AA35" i="25" a="1"/>
  <c r="Q25" i="25"/>
  <c r="AB35" i="25" a="1"/>
  <c r="R22" i="25"/>
  <c r="AC35" i="25" a="1"/>
  <c r="AD35" i="25" a="1"/>
  <c r="AE35" i="25" a="1"/>
  <c r="AF35" i="25" a="1"/>
  <c r="AG35" i="25" a="1"/>
  <c r="R23" i="25"/>
  <c r="AH35" i="25" a="1"/>
  <c r="R24" i="25"/>
  <c r="AI35" i="25" a="1"/>
  <c r="R25" i="25"/>
  <c r="AJ35" i="25" a="1"/>
  <c r="S22" i="25"/>
  <c r="AK35" i="25" a="1"/>
  <c r="AL35" i="25" a="1"/>
  <c r="AM35" i="25" a="1"/>
  <c r="AN35" i="25" a="1"/>
  <c r="AO35" i="25" a="1"/>
  <c r="S23" i="25"/>
  <c r="AP35" i="25" a="1"/>
  <c r="S24" i="25"/>
  <c r="AQ35" i="25" a="1"/>
  <c r="S25" i="25"/>
  <c r="AR35" i="25" a="1"/>
  <c r="T22" i="25"/>
  <c r="AS35" i="25" a="1"/>
  <c r="AT35" i="25" a="1"/>
  <c r="AU35" i="25" a="1"/>
  <c r="AV35" i="25" a="1"/>
  <c r="AW35" i="25" a="1"/>
  <c r="T23" i="25"/>
  <c r="AX35" i="25" a="1"/>
  <c r="T24" i="25"/>
  <c r="AY35" i="25" a="1"/>
  <c r="T25" i="25"/>
  <c r="AZ35" i="25" a="1"/>
  <c r="U22" i="25"/>
  <c r="BA35" i="25" a="1"/>
  <c r="BB35" i="25" a="1"/>
  <c r="BC35" i="25" a="1"/>
  <c r="BD35" i="25" a="1"/>
  <c r="BE35" i="25" a="1"/>
  <c r="U23" i="25"/>
  <c r="BF35" i="25" a="1"/>
  <c r="U24" i="25"/>
  <c r="BG35" i="25" a="1"/>
  <c r="U25" i="25"/>
  <c r="BH35" i="25" a="1"/>
  <c r="V22" i="25"/>
  <c r="BI35" i="25" a="1"/>
  <c r="BJ35" i="25" a="1"/>
  <c r="BK35" i="25" a="1"/>
  <c r="BL35" i="25" a="1"/>
  <c r="BM35" i="25" a="1"/>
  <c r="V23" i="25"/>
  <c r="BN35" i="25" a="1"/>
  <c r="V24" i="25"/>
  <c r="BO35" i="25" a="1"/>
  <c r="V25" i="25"/>
  <c r="BP35" i="25" a="1"/>
  <c r="G35" i="25"/>
  <c r="H35" i="25"/>
  <c r="I35" i="25"/>
  <c r="J35" i="25"/>
  <c r="K35" i="25"/>
  <c r="L35" i="25"/>
  <c r="M35" i="25"/>
  <c r="N35" i="25"/>
  <c r="O35" i="25"/>
  <c r="P35" i="25"/>
  <c r="Q35" i="25"/>
  <c r="R35" i="25"/>
  <c r="S35" i="25"/>
  <c r="T35" i="25"/>
  <c r="U35" i="25"/>
  <c r="V35" i="25"/>
  <c r="W35" i="25"/>
  <c r="X35" i="25"/>
  <c r="Y35" i="25"/>
  <c r="Z35" i="25"/>
  <c r="AA35" i="25"/>
  <c r="AB35" i="25"/>
  <c r="AC35" i="25"/>
  <c r="AD35" i="25"/>
  <c r="AE35" i="25"/>
  <c r="AF35" i="25"/>
  <c r="AG35" i="25"/>
  <c r="AH35" i="25"/>
  <c r="AI35" i="25"/>
  <c r="AJ35" i="25"/>
  <c r="AK35" i="25"/>
  <c r="AL35" i="25"/>
  <c r="AM35" i="25"/>
  <c r="AN35" i="25"/>
  <c r="AO35" i="25"/>
  <c r="AP35" i="25"/>
  <c r="AQ35" i="25"/>
  <c r="AR35" i="25"/>
  <c r="AS35" i="25"/>
  <c r="AT35" i="25"/>
  <c r="AU35" i="25"/>
  <c r="AV35" i="25"/>
  <c r="AW35" i="25"/>
  <c r="AX35" i="25"/>
  <c r="AY35" i="25"/>
  <c r="AZ35" i="25"/>
  <c r="BA35" i="25"/>
  <c r="BB35" i="25"/>
  <c r="BC35" i="25"/>
  <c r="BD35" i="25"/>
  <c r="BE35" i="25"/>
  <c r="BF35" i="25"/>
  <c r="BG35" i="25"/>
  <c r="BH35" i="25"/>
  <c r="BI35" i="25"/>
  <c r="BJ35" i="25"/>
  <c r="BK35" i="25"/>
  <c r="BL35" i="25"/>
  <c r="BM35" i="25"/>
  <c r="BN35" i="25"/>
  <c r="BO35" i="25"/>
  <c r="BP35" i="25"/>
  <c r="AA22" i="25"/>
  <c r="BT30" i="25"/>
  <c r="BS31" i="25"/>
  <c r="BT41" i="25"/>
  <c r="BU30" i="25"/>
  <c r="BS32" i="25"/>
  <c r="BU41" i="25"/>
  <c r="BV30" i="25"/>
  <c r="BS33" i="25"/>
  <c r="BV41" i="25"/>
  <c r="BW30" i="25"/>
  <c r="BS34" i="25"/>
  <c r="BW41" i="25"/>
  <c r="BX30" i="25"/>
  <c r="BS35" i="25"/>
  <c r="BX41" i="25"/>
  <c r="BY30" i="25"/>
  <c r="BS36" i="25"/>
  <c r="BY41" i="25"/>
  <c r="BZ30" i="25"/>
  <c r="BS37" i="25"/>
  <c r="BZ41" i="25"/>
  <c r="CA30" i="25"/>
  <c r="BS38" i="25"/>
  <c r="CA41" i="25"/>
  <c r="BS42" i="25"/>
  <c r="BU31" i="25"/>
  <c r="BT32" i="25"/>
  <c r="BU42" i="25"/>
  <c r="BV31" i="25"/>
  <c r="BT33" i="25"/>
  <c r="BV42" i="25"/>
  <c r="BW31" i="25"/>
  <c r="BT34" i="25"/>
  <c r="BW42" i="25"/>
  <c r="BX31" i="25"/>
  <c r="BT35" i="25"/>
  <c r="BX42" i="25"/>
  <c r="BY31" i="25"/>
  <c r="BT36" i="25"/>
  <c r="BY42" i="25"/>
  <c r="BZ31" i="25"/>
  <c r="BT37" i="25"/>
  <c r="BZ42" i="25"/>
  <c r="CA31" i="25"/>
  <c r="BT38" i="25"/>
  <c r="CA42" i="25"/>
  <c r="BS43" i="25"/>
  <c r="BT43" i="25"/>
  <c r="BV32" i="25"/>
  <c r="BU33" i="25"/>
  <c r="BV43" i="25"/>
  <c r="BW32" i="25"/>
  <c r="BU34" i="25"/>
  <c r="BW43" i="25"/>
  <c r="BX32" i="25"/>
  <c r="BU35" i="25"/>
  <c r="BX43" i="25"/>
  <c r="BY32" i="25"/>
  <c r="BU36" i="25"/>
  <c r="BY43" i="25"/>
  <c r="BZ32" i="25"/>
  <c r="BU37" i="25"/>
  <c r="BZ43" i="25"/>
  <c r="CA32" i="25"/>
  <c r="BU38" i="25"/>
  <c r="CA43" i="25"/>
  <c r="BS44" i="25"/>
  <c r="BT44" i="25"/>
  <c r="BU44" i="25"/>
  <c r="BW33" i="25"/>
  <c r="BV34" i="25"/>
  <c r="BW44" i="25"/>
  <c r="BX33" i="25"/>
  <c r="BV35" i="25"/>
  <c r="BX44" i="25"/>
  <c r="BY33" i="25"/>
  <c r="BV36" i="25"/>
  <c r="BY44" i="25"/>
  <c r="BZ33" i="25"/>
  <c r="BV37" i="25"/>
  <c r="BZ44" i="25"/>
  <c r="CA33" i="25"/>
  <c r="BV38" i="25"/>
  <c r="CA44" i="25"/>
  <c r="BS45" i="25"/>
  <c r="BT45" i="25"/>
  <c r="BU45" i="25"/>
  <c r="BV45" i="25"/>
  <c r="BX34" i="25"/>
  <c r="BW35" i="25"/>
  <c r="BX45" i="25"/>
  <c r="BY34" i="25"/>
  <c r="BW36" i="25"/>
  <c r="BY45" i="25"/>
  <c r="BZ34" i="25"/>
  <c r="BW37" i="25"/>
  <c r="BZ45" i="25"/>
  <c r="CA34" i="25"/>
  <c r="BW38" i="25"/>
  <c r="CA45" i="25"/>
  <c r="BS46" i="25"/>
  <c r="BT46" i="25"/>
  <c r="BU46" i="25"/>
  <c r="BV46" i="25"/>
  <c r="BW46" i="25"/>
  <c r="BY35" i="25"/>
  <c r="BX36" i="25"/>
  <c r="BY46" i="25"/>
  <c r="BZ35" i="25"/>
  <c r="BX37" i="25"/>
  <c r="BZ46" i="25"/>
  <c r="CA35" i="25"/>
  <c r="BX38" i="25"/>
  <c r="CA46" i="25"/>
  <c r="BS47" i="25"/>
  <c r="BT47" i="25"/>
  <c r="BU47" i="25"/>
  <c r="BV47" i="25"/>
  <c r="BW47" i="25"/>
  <c r="BX47" i="25"/>
  <c r="BZ36" i="25"/>
  <c r="BY37" i="25"/>
  <c r="BZ47" i="25"/>
  <c r="CA36" i="25"/>
  <c r="BY38" i="25"/>
  <c r="CA47" i="25"/>
  <c r="BS48" i="25"/>
  <c r="BT48" i="25"/>
  <c r="BU48" i="25"/>
  <c r="BV48" i="25"/>
  <c r="BW48" i="25"/>
  <c r="BX48" i="25"/>
  <c r="BY48" i="25"/>
  <c r="CA37" i="25"/>
  <c r="BZ38" i="25"/>
  <c r="CA48" i="25"/>
  <c r="BS49" i="25"/>
  <c r="BT49" i="25"/>
  <c r="BU49" i="25"/>
  <c r="BV49" i="25"/>
  <c r="BW49" i="25"/>
  <c r="BX49" i="25"/>
  <c r="BY49" i="25"/>
  <c r="BZ49" i="25"/>
  <c r="E46" i="25" a="1"/>
  <c r="E46" i="25"/>
  <c r="F46" i="25" a="1"/>
  <c r="F46" i="25"/>
  <c r="G46" i="25" a="1"/>
  <c r="H46" i="25" a="1"/>
  <c r="I46" i="25" a="1"/>
  <c r="J46" i="25" a="1"/>
  <c r="K46" i="25" a="1"/>
  <c r="L46" i="25" a="1"/>
  <c r="M46" i="25" a="1"/>
  <c r="N46" i="25" a="1"/>
  <c r="O46" i="25" a="1"/>
  <c r="P46" i="25" a="1"/>
  <c r="Q46" i="25" a="1"/>
  <c r="R46" i="25" a="1"/>
  <c r="S46" i="25" a="1"/>
  <c r="T46" i="25" a="1"/>
  <c r="U46" i="25" a="1"/>
  <c r="V46" i="25" a="1"/>
  <c r="W46" i="25" a="1"/>
  <c r="X46" i="25" a="1"/>
  <c r="Y46" i="25" a="1"/>
  <c r="Z46" i="25" a="1"/>
  <c r="AA46" i="25" a="1"/>
  <c r="AB46" i="25" a="1"/>
  <c r="AC46" i="25" a="1"/>
  <c r="AD46" i="25" a="1"/>
  <c r="AE46" i="25" a="1"/>
  <c r="AF46" i="25" a="1"/>
  <c r="AG46" i="25" a="1"/>
  <c r="AH46" i="25" a="1"/>
  <c r="AI46" i="25" a="1"/>
  <c r="AJ46" i="25" a="1"/>
  <c r="AK46" i="25" a="1"/>
  <c r="AL46" i="25" a="1"/>
  <c r="AM46" i="25" a="1"/>
  <c r="AN46" i="25" a="1"/>
  <c r="AO46" i="25" a="1"/>
  <c r="AP46" i="25" a="1"/>
  <c r="AQ46" i="25" a="1"/>
  <c r="AR46" i="25" a="1"/>
  <c r="AS46" i="25" a="1"/>
  <c r="AT46" i="25" a="1"/>
  <c r="AU46" i="25" a="1"/>
  <c r="AV46" i="25" a="1"/>
  <c r="AW46" i="25" a="1"/>
  <c r="AX46" i="25" a="1"/>
  <c r="AY46" i="25" a="1"/>
  <c r="AZ46" i="25" a="1"/>
  <c r="BA46" i="25" a="1"/>
  <c r="BB46" i="25" a="1"/>
  <c r="BC46" i="25" a="1"/>
  <c r="BD46" i="25" a="1"/>
  <c r="BE46" i="25" a="1"/>
  <c r="BF46" i="25" a="1"/>
  <c r="BG46" i="25" a="1"/>
  <c r="BH46" i="25" a="1"/>
  <c r="BI46" i="25" a="1"/>
  <c r="BJ46" i="25" a="1"/>
  <c r="BK46" i="25" a="1"/>
  <c r="BL46" i="25" a="1"/>
  <c r="BM46" i="25" a="1"/>
  <c r="BN46" i="25" a="1"/>
  <c r="BO46" i="25" a="1"/>
  <c r="BP46" i="25" a="1"/>
  <c r="G46" i="25"/>
  <c r="H46" i="25"/>
  <c r="I46" i="25"/>
  <c r="J46" i="25"/>
  <c r="K46" i="25"/>
  <c r="L46" i="25"/>
  <c r="M46" i="25"/>
  <c r="N46" i="25"/>
  <c r="O46" i="25"/>
  <c r="P46" i="25"/>
  <c r="Q46" i="25"/>
  <c r="R46" i="25"/>
  <c r="S46" i="25"/>
  <c r="T46" i="25"/>
  <c r="U46" i="25"/>
  <c r="V46" i="25"/>
  <c r="W46" i="25"/>
  <c r="X46" i="25"/>
  <c r="Y46" i="25"/>
  <c r="Z46" i="25"/>
  <c r="AA46" i="25"/>
  <c r="AB46" i="25"/>
  <c r="AC46" i="25"/>
  <c r="AD46" i="25"/>
  <c r="AE46" i="25"/>
  <c r="AF46" i="25"/>
  <c r="AG46" i="25"/>
  <c r="AH46" i="25"/>
  <c r="AI46" i="25"/>
  <c r="AJ46" i="25"/>
  <c r="AK46" i="25"/>
  <c r="AL46" i="25"/>
  <c r="AM46" i="25"/>
  <c r="AN46" i="25"/>
  <c r="AO46" i="25"/>
  <c r="AP46" i="25"/>
  <c r="AQ46" i="25"/>
  <c r="AR46" i="25"/>
  <c r="AS46" i="25"/>
  <c r="AT46" i="25"/>
  <c r="AU46" i="25"/>
  <c r="AV46" i="25"/>
  <c r="AW46" i="25"/>
  <c r="AX46" i="25"/>
  <c r="AY46" i="25"/>
  <c r="AZ46" i="25"/>
  <c r="BA46" i="25"/>
  <c r="BB46" i="25"/>
  <c r="BC46" i="25"/>
  <c r="BD46" i="25"/>
  <c r="BE46" i="25"/>
  <c r="BF46" i="25"/>
  <c r="BG46" i="25"/>
  <c r="BH46" i="25"/>
  <c r="BI46" i="25"/>
  <c r="BJ46" i="25"/>
  <c r="BK46" i="25"/>
  <c r="BL46" i="25"/>
  <c r="BM46" i="25"/>
  <c r="BN46" i="25"/>
  <c r="BO46" i="25"/>
  <c r="BP46" i="25"/>
  <c r="AB22" i="25"/>
  <c r="E57" i="25" a="1"/>
  <c r="E57" i="25"/>
  <c r="F57" i="25" a="1"/>
  <c r="F57" i="25"/>
  <c r="G57" i="25" a="1"/>
  <c r="H57" i="25" a="1"/>
  <c r="I57" i="25" a="1"/>
  <c r="J57" i="25" a="1"/>
  <c r="K57" i="25" a="1"/>
  <c r="L57" i="25" a="1"/>
  <c r="M57" i="25" a="1"/>
  <c r="N57" i="25" a="1"/>
  <c r="O57" i="25" a="1"/>
  <c r="P57" i="25" a="1"/>
  <c r="Q57" i="25" a="1"/>
  <c r="R57" i="25" a="1"/>
  <c r="S57" i="25" a="1"/>
  <c r="T57" i="25" a="1"/>
  <c r="U57" i="25" a="1"/>
  <c r="V57" i="25" a="1"/>
  <c r="W57" i="25" a="1"/>
  <c r="X57" i="25" a="1"/>
  <c r="Y57" i="25" a="1"/>
  <c r="Z57" i="25" a="1"/>
  <c r="AA57" i="25" a="1"/>
  <c r="AB57" i="25" a="1"/>
  <c r="AC57" i="25" a="1"/>
  <c r="AD57" i="25" a="1"/>
  <c r="AE57" i="25" a="1"/>
  <c r="AF57" i="25" a="1"/>
  <c r="AG57" i="25" a="1"/>
  <c r="AH57" i="25" a="1"/>
  <c r="AI57" i="25" a="1"/>
  <c r="AJ57" i="25" a="1"/>
  <c r="AK57" i="25" a="1"/>
  <c r="AL57" i="25" a="1"/>
  <c r="AM57" i="25" a="1"/>
  <c r="AN57" i="25" a="1"/>
  <c r="AO57" i="25" a="1"/>
  <c r="AP57" i="25" a="1"/>
  <c r="AQ57" i="25" a="1"/>
  <c r="AR57" i="25" a="1"/>
  <c r="AS57" i="25" a="1"/>
  <c r="AT57" i="25" a="1"/>
  <c r="AU57" i="25" a="1"/>
  <c r="AV57" i="25" a="1"/>
  <c r="AW57" i="25" a="1"/>
  <c r="AX57" i="25" a="1"/>
  <c r="AY57" i="25" a="1"/>
  <c r="AZ57" i="25" a="1"/>
  <c r="BA57" i="25" a="1"/>
  <c r="BB57" i="25" a="1"/>
  <c r="BC57" i="25" a="1"/>
  <c r="BD57" i="25" a="1"/>
  <c r="BE57" i="25" a="1"/>
  <c r="BF57" i="25" a="1"/>
  <c r="BG57" i="25" a="1"/>
  <c r="BH57" i="25" a="1"/>
  <c r="BI57" i="25" a="1"/>
  <c r="BJ57" i="25" a="1"/>
  <c r="BK57" i="25" a="1"/>
  <c r="BL57" i="25" a="1"/>
  <c r="BM57" i="25" a="1"/>
  <c r="BN57" i="25" a="1"/>
  <c r="BO57" i="25" a="1"/>
  <c r="BP57" i="25" a="1"/>
  <c r="G57" i="25"/>
  <c r="H57" i="25"/>
  <c r="I57" i="25"/>
  <c r="J57" i="25"/>
  <c r="K57" i="25"/>
  <c r="L57" i="25"/>
  <c r="M57" i="25"/>
  <c r="N57" i="25"/>
  <c r="O57" i="25"/>
  <c r="P57" i="25"/>
  <c r="Q57" i="25"/>
  <c r="R57" i="25"/>
  <c r="S57" i="25"/>
  <c r="T57" i="25"/>
  <c r="U57" i="25"/>
  <c r="V57" i="25"/>
  <c r="W57" i="25"/>
  <c r="X57" i="25"/>
  <c r="Y57" i="25"/>
  <c r="Z57" i="25"/>
  <c r="AA57" i="25"/>
  <c r="AB57" i="25"/>
  <c r="AC57" i="25"/>
  <c r="AD57" i="25"/>
  <c r="AE57" i="25"/>
  <c r="AF57" i="25"/>
  <c r="AG57" i="25"/>
  <c r="AH57" i="25"/>
  <c r="AI57" i="25"/>
  <c r="AJ57" i="25"/>
  <c r="AK57" i="25"/>
  <c r="AL57" i="25"/>
  <c r="AM57" i="25"/>
  <c r="AN57" i="25"/>
  <c r="AO57" i="25"/>
  <c r="AP57" i="25"/>
  <c r="AQ57" i="25"/>
  <c r="AR57" i="25"/>
  <c r="AS57" i="25"/>
  <c r="AT57" i="25"/>
  <c r="AU57" i="25"/>
  <c r="AV57" i="25"/>
  <c r="AW57" i="25"/>
  <c r="AX57" i="25"/>
  <c r="AY57" i="25"/>
  <c r="AZ57" i="25"/>
  <c r="BA57" i="25"/>
  <c r="BB57" i="25"/>
  <c r="BC57" i="25"/>
  <c r="BD57" i="25"/>
  <c r="BE57" i="25"/>
  <c r="BF57" i="25"/>
  <c r="BG57" i="25"/>
  <c r="BH57" i="25"/>
  <c r="BI57" i="25"/>
  <c r="BJ57" i="25"/>
  <c r="BK57" i="25"/>
  <c r="BL57" i="25"/>
  <c r="BM57" i="25"/>
  <c r="BN57" i="25"/>
  <c r="BO57" i="25"/>
  <c r="BP57" i="25"/>
  <c r="AC22" i="25"/>
  <c r="W22" i="25"/>
  <c r="X17" i="25"/>
  <c r="X18" i="25"/>
  <c r="X19" i="25"/>
  <c r="X20" i="25"/>
  <c r="X21" i="25"/>
  <c r="X22" i="25"/>
  <c r="X23" i="25"/>
  <c r="X24" i="25"/>
  <c r="X25" i="25"/>
  <c r="E4" i="25"/>
  <c r="D4" i="25"/>
  <c r="E5" i="25"/>
  <c r="D5" i="25"/>
  <c r="E6" i="25"/>
  <c r="D6" i="25"/>
  <c r="E7" i="25"/>
  <c r="D7" i="25"/>
  <c r="E8" i="25"/>
  <c r="D8" i="25"/>
  <c r="E9" i="25"/>
  <c r="D9" i="25"/>
  <c r="E10" i="25"/>
  <c r="D10" i="25"/>
  <c r="E11" i="25"/>
  <c r="D11" i="25"/>
  <c r="E12" i="25"/>
  <c r="D12" i="25"/>
  <c r="C4" i="25"/>
  <c r="C5" i="25"/>
  <c r="C6" i="25"/>
  <c r="L4" i="25"/>
  <c r="M4" i="25"/>
  <c r="N4" i="25"/>
  <c r="L5" i="25"/>
  <c r="M5" i="25"/>
  <c r="N5" i="25"/>
  <c r="L6" i="25"/>
  <c r="M6" i="25"/>
  <c r="N6" i="25"/>
  <c r="C7" i="25"/>
  <c r="L7" i="25"/>
  <c r="M7" i="25"/>
  <c r="N7" i="25"/>
  <c r="C8" i="25"/>
  <c r="L8" i="25"/>
  <c r="M8" i="25"/>
  <c r="N8" i="25"/>
  <c r="C9" i="25"/>
  <c r="L9" i="25"/>
  <c r="M9" i="25"/>
  <c r="N9" i="25"/>
  <c r="C10" i="25"/>
  <c r="L10" i="25"/>
  <c r="M10" i="25"/>
  <c r="N10" i="25"/>
  <c r="C11" i="25"/>
  <c r="L11" i="25"/>
  <c r="M11" i="25"/>
  <c r="N11" i="25"/>
  <c r="C12" i="25"/>
  <c r="L12" i="25"/>
  <c r="M12" i="25"/>
  <c r="N12" i="25"/>
  <c r="N37" i="6"/>
  <c r="Q66" i="48"/>
  <c r="F6" i="48"/>
  <c r="K6" i="48"/>
  <c r="K7" i="48"/>
  <c r="K8" i="48"/>
  <c r="K9" i="48"/>
  <c r="K10" i="48"/>
  <c r="K11" i="48"/>
  <c r="K12" i="48"/>
  <c r="K13" i="48"/>
  <c r="AJ43" i="39"/>
  <c r="AE44" i="39"/>
  <c r="Q64" i="44"/>
  <c r="F4" i="44"/>
  <c r="I12" i="39"/>
  <c r="V64" i="44"/>
  <c r="AJ44" i="39"/>
  <c r="AE45" i="39"/>
  <c r="K12" i="39"/>
  <c r="W64" i="44"/>
  <c r="X64" i="44"/>
  <c r="Y64" i="44"/>
  <c r="AA64" i="44"/>
  <c r="AE64" i="44"/>
  <c r="N16" i="6"/>
  <c r="Q64" i="47"/>
  <c r="F4" i="47"/>
  <c r="V64" i="47"/>
  <c r="W64" i="47"/>
  <c r="X64" i="47"/>
  <c r="V65" i="47"/>
  <c r="V66" i="47"/>
  <c r="V67" i="47"/>
  <c r="V68" i="47"/>
  <c r="V69" i="47"/>
  <c r="V70" i="47"/>
  <c r="V71" i="47"/>
  <c r="V72" i="47"/>
  <c r="V73" i="47"/>
  <c r="V74" i="47"/>
  <c r="V75" i="47"/>
  <c r="V76" i="47"/>
  <c r="V77" i="47"/>
  <c r="V78" i="47"/>
  <c r="V79" i="47"/>
  <c r="V80" i="47"/>
  <c r="V81" i="47"/>
  <c r="V82" i="47"/>
  <c r="V83" i="47"/>
  <c r="V84" i="47"/>
  <c r="V85" i="47"/>
  <c r="V86" i="47"/>
  <c r="V87" i="47"/>
  <c r="V88" i="47"/>
  <c r="V89" i="47"/>
  <c r="V90" i="47"/>
  <c r="V91" i="47"/>
  <c r="V92" i="47"/>
  <c r="V93" i="47"/>
  <c r="V94" i="47"/>
  <c r="V95" i="47"/>
  <c r="V96" i="47"/>
  <c r="V97" i="47"/>
  <c r="V98" i="47"/>
  <c r="V99" i="47"/>
  <c r="V100" i="47"/>
  <c r="V101" i="47"/>
  <c r="V102" i="47"/>
  <c r="V103" i="47"/>
  <c r="V104" i="47"/>
  <c r="V105" i="47"/>
  <c r="V106" i="47"/>
  <c r="V107" i="47"/>
  <c r="V108" i="47"/>
  <c r="W65" i="47"/>
  <c r="X65" i="47"/>
  <c r="W66" i="47"/>
  <c r="X66" i="47"/>
  <c r="W67" i="47"/>
  <c r="X67" i="47"/>
  <c r="W68" i="47"/>
  <c r="X68" i="47"/>
  <c r="W69" i="47"/>
  <c r="X69" i="47"/>
  <c r="W70" i="47"/>
  <c r="X70" i="47"/>
  <c r="W71" i="47"/>
  <c r="X71" i="47"/>
  <c r="W72" i="47"/>
  <c r="X72" i="47"/>
  <c r="W73" i="47"/>
  <c r="X73" i="47"/>
  <c r="W74" i="47"/>
  <c r="X74" i="47"/>
  <c r="W75" i="47"/>
  <c r="X75" i="47"/>
  <c r="W76" i="47"/>
  <c r="X76" i="47"/>
  <c r="W77" i="47"/>
  <c r="X77" i="47"/>
  <c r="W78" i="47"/>
  <c r="X78" i="47"/>
  <c r="W79" i="47"/>
  <c r="X79" i="47"/>
  <c r="W80" i="47"/>
  <c r="X80" i="47"/>
  <c r="W81" i="47"/>
  <c r="X81" i="47"/>
  <c r="W82" i="47"/>
  <c r="X82" i="47"/>
  <c r="W83" i="47"/>
  <c r="X83" i="47"/>
  <c r="W84" i="47"/>
  <c r="X84" i="47"/>
  <c r="W85" i="47"/>
  <c r="X85" i="47"/>
  <c r="W86" i="47"/>
  <c r="X86" i="47"/>
  <c r="W87" i="47"/>
  <c r="X87" i="47"/>
  <c r="W88" i="47"/>
  <c r="X88" i="47"/>
  <c r="W89" i="47"/>
  <c r="X89" i="47"/>
  <c r="W90" i="47"/>
  <c r="X90" i="47"/>
  <c r="W91" i="47"/>
  <c r="X91" i="47"/>
  <c r="W92" i="47"/>
  <c r="X92" i="47"/>
  <c r="W93" i="47"/>
  <c r="X93" i="47"/>
  <c r="W94" i="47"/>
  <c r="X94" i="47"/>
  <c r="W95" i="47"/>
  <c r="X95" i="47"/>
  <c r="W96" i="47"/>
  <c r="X96" i="47"/>
  <c r="W97" i="47"/>
  <c r="X97" i="47"/>
  <c r="W98" i="47"/>
  <c r="X98" i="47"/>
  <c r="W99" i="47"/>
  <c r="X99" i="47"/>
  <c r="W100" i="47"/>
  <c r="X100" i="47"/>
  <c r="W101" i="47"/>
  <c r="X101" i="47"/>
  <c r="W102" i="47"/>
  <c r="X102" i="47"/>
  <c r="W103" i="47"/>
  <c r="X103" i="47"/>
  <c r="W104" i="47"/>
  <c r="X104" i="47"/>
  <c r="W105" i="47"/>
  <c r="X105" i="47"/>
  <c r="W106" i="47"/>
  <c r="X106" i="47"/>
  <c r="W107" i="47"/>
  <c r="X107" i="47"/>
  <c r="W108" i="47"/>
  <c r="X108" i="47"/>
  <c r="Y64" i="47"/>
  <c r="Y65" i="47"/>
  <c r="Y66" i="47"/>
  <c r="Y67" i="47"/>
  <c r="Y68" i="47"/>
  <c r="Y69" i="47"/>
  <c r="Y70" i="47"/>
  <c r="Y71" i="47"/>
  <c r="Y72" i="47"/>
  <c r="Y73" i="47"/>
  <c r="Y74" i="47"/>
  <c r="Y75" i="47"/>
  <c r="Y76" i="47"/>
  <c r="Y77" i="47"/>
  <c r="Y78" i="47"/>
  <c r="Y79" i="47"/>
  <c r="Y80" i="47"/>
  <c r="Y81" i="47"/>
  <c r="Y82" i="47"/>
  <c r="Y83" i="47"/>
  <c r="Y84" i="47"/>
  <c r="Y85" i="47"/>
  <c r="Y86" i="47"/>
  <c r="Y87" i="47"/>
  <c r="Y88" i="47"/>
  <c r="Y89" i="47"/>
  <c r="Y90" i="47"/>
  <c r="Y91" i="47"/>
  <c r="Y92" i="47"/>
  <c r="Y93" i="47"/>
  <c r="Y94" i="47"/>
  <c r="Y95" i="47"/>
  <c r="Y96" i="47"/>
  <c r="Y97" i="47"/>
  <c r="Y98" i="47"/>
  <c r="Y99" i="47"/>
  <c r="Y100" i="47"/>
  <c r="Y101" i="47"/>
  <c r="Y102" i="47"/>
  <c r="Y103" i="47"/>
  <c r="Y104" i="47"/>
  <c r="Y105" i="47"/>
  <c r="Y106" i="47"/>
  <c r="Y107" i="47"/>
  <c r="Y108" i="47"/>
  <c r="K4" i="47"/>
  <c r="N26" i="6"/>
  <c r="Q65" i="47"/>
  <c r="F5" i="47"/>
  <c r="K5" i="47"/>
  <c r="N36" i="6"/>
  <c r="Q66" i="47"/>
  <c r="F6" i="47"/>
  <c r="K6" i="47"/>
  <c r="K7" i="47"/>
  <c r="K8" i="47"/>
  <c r="K9" i="47"/>
  <c r="K10" i="47"/>
  <c r="K11" i="47"/>
  <c r="K12" i="47"/>
  <c r="K13" i="47"/>
  <c r="AA64" i="47"/>
  <c r="AE64" i="47"/>
  <c r="AA70" i="47"/>
  <c r="AE70" i="47"/>
  <c r="AA79" i="47"/>
  <c r="AF79" i="47"/>
  <c r="AA88" i="47"/>
  <c r="AF88" i="47"/>
  <c r="J4" i="47"/>
  <c r="K17" i="47"/>
  <c r="G4" i="47"/>
  <c r="H4" i="47"/>
  <c r="I4" i="47"/>
  <c r="J17" i="47"/>
  <c r="H17" i="47"/>
  <c r="L17" i="47"/>
  <c r="AA68" i="47"/>
  <c r="AE68" i="47"/>
  <c r="AA80" i="47"/>
  <c r="AE80" i="47"/>
  <c r="AA86" i="47"/>
  <c r="AE86" i="47"/>
  <c r="AA74" i="47"/>
  <c r="AF74" i="47"/>
  <c r="J5" i="47"/>
  <c r="K18" i="47"/>
  <c r="G5" i="47"/>
  <c r="H5" i="47"/>
  <c r="I5" i="47"/>
  <c r="J18" i="47"/>
  <c r="H18" i="47"/>
  <c r="L18" i="47"/>
  <c r="AA78" i="47"/>
  <c r="AE78" i="47"/>
  <c r="AA93" i="47"/>
  <c r="AE93" i="47"/>
  <c r="AA72" i="47"/>
  <c r="AF72" i="47"/>
  <c r="AA87" i="47"/>
  <c r="AF87" i="47"/>
  <c r="J6" i="47"/>
  <c r="K19" i="47"/>
  <c r="G6" i="47"/>
  <c r="H6" i="47"/>
  <c r="I6" i="47"/>
  <c r="J19" i="47"/>
  <c r="H19" i="47"/>
  <c r="L19" i="47"/>
  <c r="AA94" i="47"/>
  <c r="AE94" i="47"/>
  <c r="AA95" i="47"/>
  <c r="AE95" i="47"/>
  <c r="AA96" i="47"/>
  <c r="AE96" i="47"/>
  <c r="AA97" i="47"/>
  <c r="AE97" i="47"/>
  <c r="AA65" i="47"/>
  <c r="AE65" i="47"/>
  <c r="AA66" i="47"/>
  <c r="AE66" i="47"/>
  <c r="AA67" i="47"/>
  <c r="AE67" i="47"/>
  <c r="AA69" i="47"/>
  <c r="AE69" i="47"/>
  <c r="AA71" i="47"/>
  <c r="AE71" i="47"/>
  <c r="AE72" i="47"/>
  <c r="AA73" i="47"/>
  <c r="AE73" i="47"/>
  <c r="AE74" i="47"/>
  <c r="AA75" i="47"/>
  <c r="AE75" i="47"/>
  <c r="AA76" i="47"/>
  <c r="AE76" i="47"/>
  <c r="AA77" i="47"/>
  <c r="AE77" i="47"/>
  <c r="AE79" i="47"/>
  <c r="AA81" i="47"/>
  <c r="AE81" i="47"/>
  <c r="AA82" i="47"/>
  <c r="AE82" i="47"/>
  <c r="AA83" i="47"/>
  <c r="AE83" i="47"/>
  <c r="AA84" i="47"/>
  <c r="AE84" i="47"/>
  <c r="AA85" i="47"/>
  <c r="AE85" i="47"/>
  <c r="AE87" i="47"/>
  <c r="AE88" i="47"/>
  <c r="AA89" i="47"/>
  <c r="AE89" i="47"/>
  <c r="AA90" i="47"/>
  <c r="AE90" i="47"/>
  <c r="AA91" i="47"/>
  <c r="AE91" i="47"/>
  <c r="AA92" i="47"/>
  <c r="AE92" i="47"/>
  <c r="AA98" i="47"/>
  <c r="AE98" i="47"/>
  <c r="AA99" i="47"/>
  <c r="AE99" i="47"/>
  <c r="AA100" i="47"/>
  <c r="AE100" i="47"/>
  <c r="AA101" i="47"/>
  <c r="AE101" i="47"/>
  <c r="AA102" i="47"/>
  <c r="AE102" i="47"/>
  <c r="AA103" i="47"/>
  <c r="AE103" i="47"/>
  <c r="AA104" i="47"/>
  <c r="AE104" i="47"/>
  <c r="AA105" i="47"/>
  <c r="AE105" i="47"/>
  <c r="AA106" i="47"/>
  <c r="AE106" i="47"/>
  <c r="AA107" i="47"/>
  <c r="AE107" i="47"/>
  <c r="AA108" i="47"/>
  <c r="AE108" i="47"/>
  <c r="AF64" i="47"/>
  <c r="AF65" i="47"/>
  <c r="AF66" i="47"/>
  <c r="AF67" i="47"/>
  <c r="AF68" i="47"/>
  <c r="AF69" i="47"/>
  <c r="AF70" i="47"/>
  <c r="AF71" i="47"/>
  <c r="AF73" i="47"/>
  <c r="AF75" i="47"/>
  <c r="AF76" i="47"/>
  <c r="AF77" i="47"/>
  <c r="AF78" i="47"/>
  <c r="AF80" i="47"/>
  <c r="AF81" i="47"/>
  <c r="AF82" i="47"/>
  <c r="AF83" i="47"/>
  <c r="AF84" i="47"/>
  <c r="AF85" i="47"/>
  <c r="AF86" i="47"/>
  <c r="AF89" i="47"/>
  <c r="AF90" i="47"/>
  <c r="AF91" i="47"/>
  <c r="AF92" i="47"/>
  <c r="AF93" i="47"/>
  <c r="AF94" i="47"/>
  <c r="AF95" i="47"/>
  <c r="AF96" i="47"/>
  <c r="AF97" i="47"/>
  <c r="AF98" i="47"/>
  <c r="AF99" i="47"/>
  <c r="AF100" i="47"/>
  <c r="AF101" i="47"/>
  <c r="AF102" i="47"/>
  <c r="AF103" i="47"/>
  <c r="AF104" i="47"/>
  <c r="AF105" i="47"/>
  <c r="AF106" i="47"/>
  <c r="AF107" i="47"/>
  <c r="AF108" i="47"/>
  <c r="J7" i="47"/>
  <c r="K20" i="47"/>
  <c r="G7" i="47"/>
  <c r="H7" i="47"/>
  <c r="I7" i="47"/>
  <c r="J20" i="47"/>
  <c r="H20" i="47"/>
  <c r="L20" i="47"/>
  <c r="J8" i="47"/>
  <c r="K21" i="47"/>
  <c r="G8" i="47"/>
  <c r="H8" i="47"/>
  <c r="I8" i="47"/>
  <c r="J21" i="47"/>
  <c r="H21" i="47"/>
  <c r="L21" i="47"/>
  <c r="J9" i="47"/>
  <c r="K22" i="47"/>
  <c r="G9" i="47"/>
  <c r="H9" i="47"/>
  <c r="I9" i="47"/>
  <c r="J22" i="47"/>
  <c r="H22" i="47"/>
  <c r="L22" i="47"/>
  <c r="J10" i="47"/>
  <c r="K23" i="47"/>
  <c r="G10" i="47"/>
  <c r="H10" i="47"/>
  <c r="I10" i="47"/>
  <c r="J23" i="47"/>
  <c r="H23" i="47"/>
  <c r="L23" i="47"/>
  <c r="J11" i="47"/>
  <c r="K24" i="47"/>
  <c r="G11" i="47"/>
  <c r="H11" i="47"/>
  <c r="I11" i="47"/>
  <c r="J24" i="47"/>
  <c r="H24" i="47"/>
  <c r="L24" i="47"/>
  <c r="J12" i="47"/>
  <c r="K25" i="47"/>
  <c r="G12" i="47"/>
  <c r="H12" i="47"/>
  <c r="I12" i="47"/>
  <c r="J25" i="47"/>
  <c r="H25" i="47"/>
  <c r="L25" i="47"/>
  <c r="M17" i="47"/>
  <c r="N17" i="47" a="1"/>
  <c r="N17" i="47"/>
  <c r="O17" i="47"/>
  <c r="C17" i="47"/>
  <c r="E30" i="47" a="1"/>
  <c r="E30" i="47"/>
  <c r="F30" i="47" a="1"/>
  <c r="F30" i="47"/>
  <c r="G30" i="47" a="1"/>
  <c r="H30" i="47" a="1"/>
  <c r="I30" i="47" a="1"/>
  <c r="J30" i="47" a="1"/>
  <c r="K30" i="47" a="1"/>
  <c r="L30" i="47" a="1"/>
  <c r="P17" i="47"/>
  <c r="M30" i="47" a="1"/>
  <c r="N30" i="47" a="1"/>
  <c r="O30" i="47" a="1"/>
  <c r="P30" i="47" a="1"/>
  <c r="Q30" i="47" a="1"/>
  <c r="R30" i="47" a="1"/>
  <c r="S30" i="47" a="1"/>
  <c r="T30" i="47" a="1"/>
  <c r="Q17" i="47"/>
  <c r="U30" i="47" a="1"/>
  <c r="V30" i="47" a="1"/>
  <c r="W30" i="47" a="1"/>
  <c r="X30" i="47" a="1"/>
  <c r="Y30" i="47" a="1"/>
  <c r="Z30" i="47" a="1"/>
  <c r="AA30" i="47" a="1"/>
  <c r="AB30" i="47" a="1"/>
  <c r="R17" i="47"/>
  <c r="AC30" i="47" a="1"/>
  <c r="AD30" i="47" a="1"/>
  <c r="AE30" i="47" a="1"/>
  <c r="AF30" i="47" a="1"/>
  <c r="AG30" i="47" a="1"/>
  <c r="AH30" i="47" a="1"/>
  <c r="AI30" i="47" a="1"/>
  <c r="AJ30" i="47" a="1"/>
  <c r="S17" i="47"/>
  <c r="AK30" i="47" a="1"/>
  <c r="AL30" i="47" a="1"/>
  <c r="AM30" i="47" a="1"/>
  <c r="AN30" i="47" a="1"/>
  <c r="AO30" i="47" a="1"/>
  <c r="AP30" i="47" a="1"/>
  <c r="AQ30" i="47" a="1"/>
  <c r="AR30" i="47" a="1"/>
  <c r="T17" i="47"/>
  <c r="AS30" i="47" a="1"/>
  <c r="AT30" i="47" a="1"/>
  <c r="AU30" i="47" a="1"/>
  <c r="AV30" i="47" a="1"/>
  <c r="AW30" i="47" a="1"/>
  <c r="AX30" i="47" a="1"/>
  <c r="AY30" i="47" a="1"/>
  <c r="AZ30" i="47" a="1"/>
  <c r="U17" i="47"/>
  <c r="BA30" i="47" a="1"/>
  <c r="BB30" i="47" a="1"/>
  <c r="BC30" i="47" a="1"/>
  <c r="BD30" i="47" a="1"/>
  <c r="BE30" i="47" a="1"/>
  <c r="BF30" i="47" a="1"/>
  <c r="BG30" i="47" a="1"/>
  <c r="BH30" i="47" a="1"/>
  <c r="V17" i="47"/>
  <c r="BI30" i="47" a="1"/>
  <c r="BJ30" i="47" a="1"/>
  <c r="BK30" i="47" a="1"/>
  <c r="BL30" i="47" a="1"/>
  <c r="BM30" i="47" a="1"/>
  <c r="BN30" i="47" a="1"/>
  <c r="BO30" i="47" a="1"/>
  <c r="BP30" i="47" a="1"/>
  <c r="G30" i="47"/>
  <c r="H30" i="47"/>
  <c r="I30" i="47"/>
  <c r="J30" i="47"/>
  <c r="K30" i="47"/>
  <c r="L30" i="47"/>
  <c r="M30" i="47"/>
  <c r="N30" i="47"/>
  <c r="O30" i="47"/>
  <c r="P30" i="47"/>
  <c r="Q30" i="47"/>
  <c r="R30" i="47"/>
  <c r="S30" i="47"/>
  <c r="T30" i="47"/>
  <c r="U30" i="47"/>
  <c r="V30" i="47"/>
  <c r="W30" i="47"/>
  <c r="X30" i="47"/>
  <c r="Y30" i="47"/>
  <c r="Z30" i="47"/>
  <c r="AA30" i="47"/>
  <c r="AB30" i="47"/>
  <c r="AC30" i="47"/>
  <c r="AD30" i="47"/>
  <c r="AE30" i="47"/>
  <c r="AF30" i="47"/>
  <c r="AG30" i="47"/>
  <c r="AH30" i="47"/>
  <c r="AI30" i="47"/>
  <c r="AJ30" i="47"/>
  <c r="AK30" i="47"/>
  <c r="AL30" i="47"/>
  <c r="AM30" i="47"/>
  <c r="AN30" i="47"/>
  <c r="AO30" i="47"/>
  <c r="AP30" i="47"/>
  <c r="AQ30" i="47"/>
  <c r="AR30" i="47"/>
  <c r="AS30" i="47"/>
  <c r="AT30" i="47"/>
  <c r="AU30" i="47"/>
  <c r="AV30" i="47"/>
  <c r="AW30" i="47"/>
  <c r="AX30" i="47"/>
  <c r="AY30" i="47"/>
  <c r="AZ30" i="47"/>
  <c r="BA30" i="47"/>
  <c r="BB30" i="47"/>
  <c r="BC30" i="47"/>
  <c r="BD30" i="47"/>
  <c r="BE30" i="47"/>
  <c r="BF30" i="47"/>
  <c r="BG30" i="47"/>
  <c r="BH30" i="47"/>
  <c r="BI30" i="47"/>
  <c r="BJ30" i="47"/>
  <c r="BK30" i="47"/>
  <c r="BL30" i="47"/>
  <c r="BM30" i="47"/>
  <c r="BN30" i="47"/>
  <c r="BO30" i="47"/>
  <c r="BP30" i="47"/>
  <c r="AA17" i="47"/>
  <c r="E41" i="47" a="1"/>
  <c r="E41" i="47"/>
  <c r="F41" i="47" a="1"/>
  <c r="F41" i="47"/>
  <c r="G41" i="47" a="1"/>
  <c r="H41" i="47" a="1"/>
  <c r="I41" i="47" a="1"/>
  <c r="J41" i="47" a="1"/>
  <c r="K41" i="47" a="1"/>
  <c r="L41" i="47" a="1"/>
  <c r="M41" i="47" a="1"/>
  <c r="N41" i="47" a="1"/>
  <c r="O41" i="47" a="1"/>
  <c r="P41" i="47" a="1"/>
  <c r="Q41" i="47" a="1"/>
  <c r="R41" i="47" a="1"/>
  <c r="S41" i="47" a="1"/>
  <c r="T41" i="47" a="1"/>
  <c r="U41" i="47" a="1"/>
  <c r="V41" i="47" a="1"/>
  <c r="W41" i="47" a="1"/>
  <c r="X41" i="47" a="1"/>
  <c r="Y41" i="47" a="1"/>
  <c r="Z41" i="47" a="1"/>
  <c r="AA41" i="47" a="1"/>
  <c r="AB41" i="47" a="1"/>
  <c r="AC41" i="47" a="1"/>
  <c r="AD41" i="47" a="1"/>
  <c r="AE41" i="47" a="1"/>
  <c r="AF41" i="47" a="1"/>
  <c r="AG41" i="47" a="1"/>
  <c r="AH41" i="47" a="1"/>
  <c r="AI41" i="47" a="1"/>
  <c r="AJ41" i="47" a="1"/>
  <c r="AK41" i="47" a="1"/>
  <c r="AL41" i="47" a="1"/>
  <c r="AM41" i="47" a="1"/>
  <c r="AN41" i="47" a="1"/>
  <c r="AO41" i="47" a="1"/>
  <c r="AP41" i="47" a="1"/>
  <c r="AQ41" i="47" a="1"/>
  <c r="AR41" i="47" a="1"/>
  <c r="AS41" i="47" a="1"/>
  <c r="AT41" i="47" a="1"/>
  <c r="AU41" i="47" a="1"/>
  <c r="AV41" i="47" a="1"/>
  <c r="AW41" i="47" a="1"/>
  <c r="AX41" i="47" a="1"/>
  <c r="AY41" i="47" a="1"/>
  <c r="AZ41" i="47" a="1"/>
  <c r="BA41" i="47" a="1"/>
  <c r="BB41" i="47" a="1"/>
  <c r="BC41" i="47" a="1"/>
  <c r="BD41" i="47" a="1"/>
  <c r="BE41" i="47" a="1"/>
  <c r="BF41" i="47" a="1"/>
  <c r="BG41" i="47" a="1"/>
  <c r="BH41" i="47" a="1"/>
  <c r="BI41" i="47" a="1"/>
  <c r="BJ41" i="47" a="1"/>
  <c r="BK41" i="47" a="1"/>
  <c r="BL41" i="47" a="1"/>
  <c r="BM41" i="47" a="1"/>
  <c r="BN41" i="47" a="1"/>
  <c r="BO41" i="47" a="1"/>
  <c r="BP41" i="47" a="1"/>
  <c r="G41" i="47"/>
  <c r="H41" i="47"/>
  <c r="I41" i="47"/>
  <c r="J41" i="47"/>
  <c r="K41" i="47"/>
  <c r="L41" i="47"/>
  <c r="M41" i="47"/>
  <c r="N41" i="47"/>
  <c r="O41" i="47"/>
  <c r="P41" i="47"/>
  <c r="Q41" i="47"/>
  <c r="R41" i="47"/>
  <c r="S41" i="47"/>
  <c r="T41" i="47"/>
  <c r="U41" i="47"/>
  <c r="V41" i="47"/>
  <c r="W41" i="47"/>
  <c r="X41" i="47"/>
  <c r="Y41" i="47"/>
  <c r="Z41" i="47"/>
  <c r="AA41" i="47"/>
  <c r="AB41" i="47"/>
  <c r="AC41" i="47"/>
  <c r="AD41" i="47"/>
  <c r="AE41" i="47"/>
  <c r="AF41" i="47"/>
  <c r="AG41" i="47"/>
  <c r="AH41" i="47"/>
  <c r="AI41" i="47"/>
  <c r="AJ41" i="47"/>
  <c r="AK41" i="47"/>
  <c r="AL41" i="47"/>
  <c r="AM41" i="47"/>
  <c r="AN41" i="47"/>
  <c r="AO41" i="47"/>
  <c r="AP41" i="47"/>
  <c r="AQ41" i="47"/>
  <c r="AR41" i="47"/>
  <c r="AS41" i="47"/>
  <c r="AT41" i="47"/>
  <c r="AU41" i="47"/>
  <c r="AV41" i="47"/>
  <c r="AW41" i="47"/>
  <c r="AX41" i="47"/>
  <c r="AY41" i="47"/>
  <c r="AZ41" i="47"/>
  <c r="BA41" i="47"/>
  <c r="BB41" i="47"/>
  <c r="BC41" i="47"/>
  <c r="BD41" i="47"/>
  <c r="BE41" i="47"/>
  <c r="BF41" i="47"/>
  <c r="BG41" i="47"/>
  <c r="BH41" i="47"/>
  <c r="BI41" i="47"/>
  <c r="BJ41" i="47"/>
  <c r="BK41" i="47"/>
  <c r="BL41" i="47"/>
  <c r="BM41" i="47"/>
  <c r="BN41" i="47"/>
  <c r="BO41" i="47"/>
  <c r="BP41" i="47"/>
  <c r="AB17" i="47"/>
  <c r="E52" i="47" a="1"/>
  <c r="E52" i="47"/>
  <c r="F52" i="47" a="1"/>
  <c r="F52" i="47"/>
  <c r="G52" i="47" a="1"/>
  <c r="H52" i="47" a="1"/>
  <c r="I52" i="47" a="1"/>
  <c r="J52" i="47" a="1"/>
  <c r="K52" i="47" a="1"/>
  <c r="L52" i="47" a="1"/>
  <c r="M52" i="47" a="1"/>
  <c r="N52" i="47" a="1"/>
  <c r="O52" i="47" a="1"/>
  <c r="P52" i="47" a="1"/>
  <c r="Q52" i="47" a="1"/>
  <c r="R52" i="47" a="1"/>
  <c r="S52" i="47" a="1"/>
  <c r="T52" i="47" a="1"/>
  <c r="U52" i="47" a="1"/>
  <c r="V52" i="47" a="1"/>
  <c r="W52" i="47" a="1"/>
  <c r="X52" i="47" a="1"/>
  <c r="Y52" i="47" a="1"/>
  <c r="Z52" i="47" a="1"/>
  <c r="AA52" i="47" a="1"/>
  <c r="AB52" i="47" a="1"/>
  <c r="AC52" i="47" a="1"/>
  <c r="AD52" i="47" a="1"/>
  <c r="AE52" i="47" a="1"/>
  <c r="AF52" i="47" a="1"/>
  <c r="AG52" i="47" a="1"/>
  <c r="AH52" i="47" a="1"/>
  <c r="AI52" i="47" a="1"/>
  <c r="AJ52" i="47" a="1"/>
  <c r="AK52" i="47" a="1"/>
  <c r="AL52" i="47" a="1"/>
  <c r="AM52" i="47" a="1"/>
  <c r="AN52" i="47" a="1"/>
  <c r="AO52" i="47" a="1"/>
  <c r="AP52" i="47" a="1"/>
  <c r="AQ52" i="47" a="1"/>
  <c r="AR52" i="47" a="1"/>
  <c r="AS52" i="47" a="1"/>
  <c r="AT52" i="47" a="1"/>
  <c r="AU52" i="47" a="1"/>
  <c r="AV52" i="47" a="1"/>
  <c r="AW52" i="47" a="1"/>
  <c r="AX52" i="47" a="1"/>
  <c r="AY52" i="47" a="1"/>
  <c r="AZ52" i="47" a="1"/>
  <c r="BA52" i="47" a="1"/>
  <c r="BB52" i="47" a="1"/>
  <c r="BC52" i="47" a="1"/>
  <c r="BD52" i="47" a="1"/>
  <c r="BE52" i="47" a="1"/>
  <c r="BF52" i="47" a="1"/>
  <c r="BG52" i="47" a="1"/>
  <c r="BH52" i="47" a="1"/>
  <c r="BI52" i="47" a="1"/>
  <c r="BJ52" i="47" a="1"/>
  <c r="BK52" i="47" a="1"/>
  <c r="BL52" i="47" a="1"/>
  <c r="BM52" i="47" a="1"/>
  <c r="BN52" i="47" a="1"/>
  <c r="BO52" i="47" a="1"/>
  <c r="BP52" i="47" a="1"/>
  <c r="G52" i="47"/>
  <c r="H52" i="47"/>
  <c r="I52" i="47"/>
  <c r="J52" i="47"/>
  <c r="K52" i="47"/>
  <c r="L52" i="47"/>
  <c r="M52" i="47"/>
  <c r="N52" i="47"/>
  <c r="O52" i="47"/>
  <c r="P52" i="47"/>
  <c r="Q52" i="47"/>
  <c r="R52" i="47"/>
  <c r="S52" i="47"/>
  <c r="T52" i="47"/>
  <c r="U52" i="47"/>
  <c r="V52" i="47"/>
  <c r="W52" i="47"/>
  <c r="X52" i="47"/>
  <c r="Y52" i="47"/>
  <c r="Z52" i="47"/>
  <c r="AA52" i="47"/>
  <c r="AB52" i="47"/>
  <c r="AC52" i="47"/>
  <c r="AD52" i="47"/>
  <c r="AE52" i="47"/>
  <c r="AF52" i="47"/>
  <c r="AG52" i="47"/>
  <c r="AH52" i="47"/>
  <c r="AI52" i="47"/>
  <c r="AJ52" i="47"/>
  <c r="AK52" i="47"/>
  <c r="AL52" i="47"/>
  <c r="AM52" i="47"/>
  <c r="AN52" i="47"/>
  <c r="AO52" i="47"/>
  <c r="AP52" i="47"/>
  <c r="AQ52" i="47"/>
  <c r="AR52" i="47"/>
  <c r="AS52" i="47"/>
  <c r="AT52" i="47"/>
  <c r="AU52" i="47"/>
  <c r="AV52" i="47"/>
  <c r="AW52" i="47"/>
  <c r="AX52" i="47"/>
  <c r="AY52" i="47"/>
  <c r="AZ52" i="47"/>
  <c r="BA52" i="47"/>
  <c r="BB52" i="47"/>
  <c r="BC52" i="47"/>
  <c r="BD52" i="47"/>
  <c r="BE52" i="47"/>
  <c r="BF52" i="47"/>
  <c r="BG52" i="47"/>
  <c r="BH52" i="47"/>
  <c r="BI52" i="47"/>
  <c r="BJ52" i="47"/>
  <c r="BK52" i="47"/>
  <c r="BL52" i="47"/>
  <c r="BM52" i="47"/>
  <c r="BN52" i="47"/>
  <c r="BO52" i="47"/>
  <c r="BP52" i="47"/>
  <c r="AC17" i="47"/>
  <c r="W17" i="47"/>
  <c r="M18" i="47"/>
  <c r="N18" i="47" a="1"/>
  <c r="N18" i="47"/>
  <c r="O18" i="47"/>
  <c r="C18" i="47"/>
  <c r="E31" i="47" a="1"/>
  <c r="E31" i="47"/>
  <c r="F31" i="47" a="1"/>
  <c r="F31" i="47"/>
  <c r="G31" i="47" a="1"/>
  <c r="H31" i="47" a="1"/>
  <c r="I31" i="47" a="1"/>
  <c r="J31" i="47" a="1"/>
  <c r="K31" i="47" a="1"/>
  <c r="L31" i="47" a="1"/>
  <c r="P18" i="47"/>
  <c r="M31" i="47" a="1"/>
  <c r="N31" i="47" a="1"/>
  <c r="O31" i="47" a="1"/>
  <c r="P31" i="47" a="1"/>
  <c r="Q31" i="47" a="1"/>
  <c r="R31" i="47" a="1"/>
  <c r="S31" i="47" a="1"/>
  <c r="T31" i="47" a="1"/>
  <c r="Q18" i="47"/>
  <c r="U31" i="47" a="1"/>
  <c r="V31" i="47" a="1"/>
  <c r="W31" i="47" a="1"/>
  <c r="X31" i="47" a="1"/>
  <c r="Y31" i="47" a="1"/>
  <c r="Z31" i="47" a="1"/>
  <c r="AA31" i="47" a="1"/>
  <c r="AB31" i="47" a="1"/>
  <c r="R18" i="47"/>
  <c r="AC31" i="47" a="1"/>
  <c r="AD31" i="47" a="1"/>
  <c r="AE31" i="47" a="1"/>
  <c r="AF31" i="47" a="1"/>
  <c r="AG31" i="47" a="1"/>
  <c r="AH31" i="47" a="1"/>
  <c r="AI31" i="47" a="1"/>
  <c r="AJ31" i="47" a="1"/>
  <c r="S18" i="47"/>
  <c r="AK31" i="47" a="1"/>
  <c r="AL31" i="47" a="1"/>
  <c r="AM31" i="47" a="1"/>
  <c r="AN31" i="47" a="1"/>
  <c r="AO31" i="47" a="1"/>
  <c r="AP31" i="47" a="1"/>
  <c r="AQ31" i="47" a="1"/>
  <c r="AR31" i="47" a="1"/>
  <c r="T18" i="47"/>
  <c r="AS31" i="47" a="1"/>
  <c r="AT31" i="47" a="1"/>
  <c r="AU31" i="47" a="1"/>
  <c r="AV31" i="47" a="1"/>
  <c r="AW31" i="47" a="1"/>
  <c r="AX31" i="47" a="1"/>
  <c r="AY31" i="47" a="1"/>
  <c r="AZ31" i="47" a="1"/>
  <c r="U18" i="47"/>
  <c r="BA31" i="47" a="1"/>
  <c r="BB31" i="47" a="1"/>
  <c r="BC31" i="47" a="1"/>
  <c r="BD31" i="47" a="1"/>
  <c r="BE31" i="47" a="1"/>
  <c r="BF31" i="47" a="1"/>
  <c r="BG31" i="47" a="1"/>
  <c r="BH31" i="47" a="1"/>
  <c r="V18" i="47"/>
  <c r="BI31" i="47" a="1"/>
  <c r="BJ31" i="47" a="1"/>
  <c r="BK31" i="47" a="1"/>
  <c r="BL31" i="47" a="1"/>
  <c r="BM31" i="47" a="1"/>
  <c r="BN31" i="47" a="1"/>
  <c r="BO31" i="47" a="1"/>
  <c r="BP31" i="47" a="1"/>
  <c r="G31" i="47"/>
  <c r="H31" i="47"/>
  <c r="I31" i="47"/>
  <c r="J31" i="47"/>
  <c r="K31" i="47"/>
  <c r="L31" i="47"/>
  <c r="M31" i="47"/>
  <c r="N31" i="47"/>
  <c r="O31" i="47"/>
  <c r="P31" i="47"/>
  <c r="Q31" i="47"/>
  <c r="R31" i="47"/>
  <c r="S31" i="47"/>
  <c r="T31" i="47"/>
  <c r="U31" i="47"/>
  <c r="V31" i="47"/>
  <c r="W31" i="47"/>
  <c r="X31" i="47"/>
  <c r="Y31" i="47"/>
  <c r="Z31" i="47"/>
  <c r="AA31" i="47"/>
  <c r="AB31" i="47"/>
  <c r="AC31" i="47"/>
  <c r="AD31" i="47"/>
  <c r="AE31" i="47"/>
  <c r="AF31" i="47"/>
  <c r="AG31" i="47"/>
  <c r="AH31" i="47"/>
  <c r="AI31" i="47"/>
  <c r="AJ31" i="47"/>
  <c r="AK31" i="47"/>
  <c r="AL31" i="47"/>
  <c r="AM31" i="47"/>
  <c r="AN31" i="47"/>
  <c r="AO31" i="47"/>
  <c r="AP31" i="47"/>
  <c r="AQ31" i="47"/>
  <c r="AR31" i="47"/>
  <c r="AS31" i="47"/>
  <c r="AT31" i="47"/>
  <c r="AU31" i="47"/>
  <c r="AV31" i="47"/>
  <c r="AW31" i="47"/>
  <c r="AX31" i="47"/>
  <c r="AY31" i="47"/>
  <c r="AZ31" i="47"/>
  <c r="BA31" i="47"/>
  <c r="BB31" i="47"/>
  <c r="BC31" i="47"/>
  <c r="BD31" i="47"/>
  <c r="BE31" i="47"/>
  <c r="BF31" i="47"/>
  <c r="BG31" i="47"/>
  <c r="BH31" i="47"/>
  <c r="BI31" i="47"/>
  <c r="BJ31" i="47"/>
  <c r="BK31" i="47"/>
  <c r="BL31" i="47"/>
  <c r="BM31" i="47"/>
  <c r="BN31" i="47"/>
  <c r="BO31" i="47"/>
  <c r="BP31" i="47"/>
  <c r="AA18" i="47"/>
  <c r="E42" i="47" a="1"/>
  <c r="E42" i="47"/>
  <c r="F42" i="47" a="1"/>
  <c r="F42" i="47"/>
  <c r="G42" i="47" a="1"/>
  <c r="H42" i="47" a="1"/>
  <c r="I42" i="47" a="1"/>
  <c r="J42" i="47" a="1"/>
  <c r="K42" i="47" a="1"/>
  <c r="L42" i="47" a="1"/>
  <c r="M42" i="47" a="1"/>
  <c r="N42" i="47" a="1"/>
  <c r="O42" i="47" a="1"/>
  <c r="P42" i="47" a="1"/>
  <c r="Q42" i="47" a="1"/>
  <c r="R42" i="47" a="1"/>
  <c r="S42" i="47" a="1"/>
  <c r="T42" i="47" a="1"/>
  <c r="U42" i="47" a="1"/>
  <c r="V42" i="47" a="1"/>
  <c r="W42" i="47" a="1"/>
  <c r="X42" i="47" a="1"/>
  <c r="Y42" i="47" a="1"/>
  <c r="Z42" i="47" a="1"/>
  <c r="AA42" i="47" a="1"/>
  <c r="AB42" i="47" a="1"/>
  <c r="AC42" i="47" a="1"/>
  <c r="AD42" i="47" a="1"/>
  <c r="AE42" i="47" a="1"/>
  <c r="AF42" i="47" a="1"/>
  <c r="AG42" i="47" a="1"/>
  <c r="AH42" i="47" a="1"/>
  <c r="AI42" i="47" a="1"/>
  <c r="AJ42" i="47" a="1"/>
  <c r="AK42" i="47" a="1"/>
  <c r="AL42" i="47" a="1"/>
  <c r="AM42" i="47" a="1"/>
  <c r="AN42" i="47" a="1"/>
  <c r="AO42" i="47" a="1"/>
  <c r="AP42" i="47" a="1"/>
  <c r="AQ42" i="47" a="1"/>
  <c r="AR42" i="47" a="1"/>
  <c r="AS42" i="47" a="1"/>
  <c r="AT42" i="47" a="1"/>
  <c r="AU42" i="47" a="1"/>
  <c r="AV42" i="47" a="1"/>
  <c r="AW42" i="47" a="1"/>
  <c r="AX42" i="47" a="1"/>
  <c r="AY42" i="47" a="1"/>
  <c r="AZ42" i="47" a="1"/>
  <c r="BA42" i="47" a="1"/>
  <c r="BB42" i="47" a="1"/>
  <c r="BC42" i="47" a="1"/>
  <c r="BD42" i="47" a="1"/>
  <c r="BE42" i="47" a="1"/>
  <c r="BF42" i="47" a="1"/>
  <c r="BG42" i="47" a="1"/>
  <c r="BH42" i="47" a="1"/>
  <c r="BI42" i="47" a="1"/>
  <c r="BJ42" i="47" a="1"/>
  <c r="BK42" i="47" a="1"/>
  <c r="BL42" i="47" a="1"/>
  <c r="BM42" i="47" a="1"/>
  <c r="BN42" i="47" a="1"/>
  <c r="BO42" i="47" a="1"/>
  <c r="BP42" i="47" a="1"/>
  <c r="G42" i="47"/>
  <c r="H42" i="47"/>
  <c r="I42" i="47"/>
  <c r="J42" i="47"/>
  <c r="K42" i="47"/>
  <c r="L42" i="47"/>
  <c r="M42" i="47"/>
  <c r="N42" i="47"/>
  <c r="O42" i="47"/>
  <c r="P42" i="47"/>
  <c r="Q42" i="47"/>
  <c r="R42" i="47"/>
  <c r="S42" i="47"/>
  <c r="T42" i="47"/>
  <c r="U42" i="47"/>
  <c r="V42" i="47"/>
  <c r="W42" i="47"/>
  <c r="X42" i="47"/>
  <c r="Y42" i="47"/>
  <c r="Z42" i="47"/>
  <c r="AA42" i="47"/>
  <c r="AB42" i="47"/>
  <c r="AC42" i="47"/>
  <c r="AD42" i="47"/>
  <c r="AE42" i="47"/>
  <c r="AF42" i="47"/>
  <c r="AG42" i="47"/>
  <c r="AH42" i="47"/>
  <c r="AI42" i="47"/>
  <c r="AJ42" i="47"/>
  <c r="AK42" i="47"/>
  <c r="AL42" i="47"/>
  <c r="AM42" i="47"/>
  <c r="AN42" i="47"/>
  <c r="AO42" i="47"/>
  <c r="AP42" i="47"/>
  <c r="AQ42" i="47"/>
  <c r="AR42" i="47"/>
  <c r="AS42" i="47"/>
  <c r="AT42" i="47"/>
  <c r="AU42" i="47"/>
  <c r="AV42" i="47"/>
  <c r="AW42" i="47"/>
  <c r="AX42" i="47"/>
  <c r="AY42" i="47"/>
  <c r="AZ42" i="47"/>
  <c r="BA42" i="47"/>
  <c r="BB42" i="47"/>
  <c r="BC42" i="47"/>
  <c r="BD42" i="47"/>
  <c r="BE42" i="47"/>
  <c r="BF42" i="47"/>
  <c r="BG42" i="47"/>
  <c r="BH42" i="47"/>
  <c r="BI42" i="47"/>
  <c r="BJ42" i="47"/>
  <c r="BK42" i="47"/>
  <c r="BL42" i="47"/>
  <c r="BM42" i="47"/>
  <c r="BN42" i="47"/>
  <c r="BO42" i="47"/>
  <c r="BP42" i="47"/>
  <c r="AB18" i="47"/>
  <c r="E53" i="47" a="1"/>
  <c r="E53" i="47"/>
  <c r="F53" i="47" a="1"/>
  <c r="F53" i="47"/>
  <c r="G53" i="47" a="1"/>
  <c r="H53" i="47" a="1"/>
  <c r="I53" i="47" a="1"/>
  <c r="J53" i="47" a="1"/>
  <c r="K53" i="47" a="1"/>
  <c r="L53" i="47" a="1"/>
  <c r="M53" i="47" a="1"/>
  <c r="N53" i="47" a="1"/>
  <c r="O53" i="47" a="1"/>
  <c r="P53" i="47" a="1"/>
  <c r="Q53" i="47" a="1"/>
  <c r="R53" i="47" a="1"/>
  <c r="S53" i="47" a="1"/>
  <c r="T53" i="47" a="1"/>
  <c r="U53" i="47" a="1"/>
  <c r="V53" i="47" a="1"/>
  <c r="W53" i="47" a="1"/>
  <c r="X53" i="47" a="1"/>
  <c r="Y53" i="47" a="1"/>
  <c r="Z53" i="47" a="1"/>
  <c r="AA53" i="47" a="1"/>
  <c r="AB53" i="47" a="1"/>
  <c r="AC53" i="47" a="1"/>
  <c r="AD53" i="47" a="1"/>
  <c r="AE53" i="47" a="1"/>
  <c r="AF53" i="47" a="1"/>
  <c r="AG53" i="47" a="1"/>
  <c r="AH53" i="47" a="1"/>
  <c r="AI53" i="47" a="1"/>
  <c r="AJ53" i="47" a="1"/>
  <c r="AK53" i="47" a="1"/>
  <c r="AL53" i="47" a="1"/>
  <c r="AM53" i="47" a="1"/>
  <c r="AN53" i="47" a="1"/>
  <c r="AO53" i="47" a="1"/>
  <c r="AP53" i="47" a="1"/>
  <c r="AQ53" i="47" a="1"/>
  <c r="AR53" i="47" a="1"/>
  <c r="AS53" i="47" a="1"/>
  <c r="AT53" i="47" a="1"/>
  <c r="AU53" i="47" a="1"/>
  <c r="AV53" i="47" a="1"/>
  <c r="AW53" i="47" a="1"/>
  <c r="AX53" i="47" a="1"/>
  <c r="AY53" i="47" a="1"/>
  <c r="AZ53" i="47" a="1"/>
  <c r="BA53" i="47" a="1"/>
  <c r="BB53" i="47" a="1"/>
  <c r="BC53" i="47" a="1"/>
  <c r="BD53" i="47" a="1"/>
  <c r="BE53" i="47" a="1"/>
  <c r="BF53" i="47" a="1"/>
  <c r="BG53" i="47" a="1"/>
  <c r="BH53" i="47" a="1"/>
  <c r="BI53" i="47" a="1"/>
  <c r="BJ53" i="47" a="1"/>
  <c r="BK53" i="47" a="1"/>
  <c r="BL53" i="47" a="1"/>
  <c r="BM53" i="47" a="1"/>
  <c r="BN53" i="47" a="1"/>
  <c r="BO53" i="47" a="1"/>
  <c r="BP53" i="47" a="1"/>
  <c r="G53" i="47"/>
  <c r="H53" i="47"/>
  <c r="I53" i="47"/>
  <c r="J53" i="47"/>
  <c r="K53" i="47"/>
  <c r="L53" i="47"/>
  <c r="M53" i="47"/>
  <c r="N53" i="47"/>
  <c r="O53" i="47"/>
  <c r="P53" i="47"/>
  <c r="Q53" i="47"/>
  <c r="R53" i="47"/>
  <c r="S53" i="47"/>
  <c r="T53" i="47"/>
  <c r="U53" i="47"/>
  <c r="V53" i="47"/>
  <c r="W53" i="47"/>
  <c r="X53" i="47"/>
  <c r="Y53" i="47"/>
  <c r="Z53" i="47"/>
  <c r="AA53" i="47"/>
  <c r="AB53" i="47"/>
  <c r="AC53" i="47"/>
  <c r="AD53" i="47"/>
  <c r="AE53" i="47"/>
  <c r="AF53" i="47"/>
  <c r="AG53" i="47"/>
  <c r="AH53" i="47"/>
  <c r="AI53" i="47"/>
  <c r="AJ53" i="47"/>
  <c r="AK53" i="47"/>
  <c r="AL53" i="47"/>
  <c r="AM53" i="47"/>
  <c r="AN53" i="47"/>
  <c r="AO53" i="47"/>
  <c r="AP53" i="47"/>
  <c r="AQ53" i="47"/>
  <c r="AR53" i="47"/>
  <c r="AS53" i="47"/>
  <c r="AT53" i="47"/>
  <c r="AU53" i="47"/>
  <c r="AV53" i="47"/>
  <c r="AW53" i="47"/>
  <c r="AX53" i="47"/>
  <c r="AY53" i="47"/>
  <c r="AZ53" i="47"/>
  <c r="BA53" i="47"/>
  <c r="BB53" i="47"/>
  <c r="BC53" i="47"/>
  <c r="BD53" i="47"/>
  <c r="BE53" i="47"/>
  <c r="BF53" i="47"/>
  <c r="BG53" i="47"/>
  <c r="BH53" i="47"/>
  <c r="BI53" i="47"/>
  <c r="BJ53" i="47"/>
  <c r="BK53" i="47"/>
  <c r="BL53" i="47"/>
  <c r="BM53" i="47"/>
  <c r="BN53" i="47"/>
  <c r="BO53" i="47"/>
  <c r="BP53" i="47"/>
  <c r="AC18" i="47"/>
  <c r="W18" i="47"/>
  <c r="M19" i="47"/>
  <c r="N19" i="47" a="1"/>
  <c r="N19" i="47"/>
  <c r="O19" i="47"/>
  <c r="C19" i="47"/>
  <c r="E32" i="47" a="1"/>
  <c r="E32" i="47"/>
  <c r="F32" i="47" a="1"/>
  <c r="F32" i="47"/>
  <c r="G32" i="47" a="1"/>
  <c r="H32" i="47" a="1"/>
  <c r="I32" i="47" a="1"/>
  <c r="J32" i="47" a="1"/>
  <c r="K32" i="47" a="1"/>
  <c r="L32" i="47" a="1"/>
  <c r="P19" i="47"/>
  <c r="M32" i="47" a="1"/>
  <c r="N32" i="47" a="1"/>
  <c r="O32" i="47" a="1"/>
  <c r="P32" i="47" a="1"/>
  <c r="Q32" i="47" a="1"/>
  <c r="R32" i="47" a="1"/>
  <c r="S32" i="47" a="1"/>
  <c r="T32" i="47" a="1"/>
  <c r="Q19" i="47"/>
  <c r="U32" i="47" a="1"/>
  <c r="V32" i="47" a="1"/>
  <c r="W32" i="47" a="1"/>
  <c r="X32" i="47" a="1"/>
  <c r="Y32" i="47" a="1"/>
  <c r="Z32" i="47" a="1"/>
  <c r="AA32" i="47" a="1"/>
  <c r="AB32" i="47" a="1"/>
  <c r="R19" i="47"/>
  <c r="AC32" i="47" a="1"/>
  <c r="AD32" i="47" a="1"/>
  <c r="AE32" i="47" a="1"/>
  <c r="AF32" i="47" a="1"/>
  <c r="AG32" i="47" a="1"/>
  <c r="AH32" i="47" a="1"/>
  <c r="AI32" i="47" a="1"/>
  <c r="AJ32" i="47" a="1"/>
  <c r="S19" i="47"/>
  <c r="AK32" i="47" a="1"/>
  <c r="AL32" i="47" a="1"/>
  <c r="AM32" i="47" a="1"/>
  <c r="AN32" i="47" a="1"/>
  <c r="AO32" i="47" a="1"/>
  <c r="AP32" i="47" a="1"/>
  <c r="AQ32" i="47" a="1"/>
  <c r="AR32" i="47" a="1"/>
  <c r="T19" i="47"/>
  <c r="AS32" i="47" a="1"/>
  <c r="AT32" i="47" a="1"/>
  <c r="AU32" i="47" a="1"/>
  <c r="AV32" i="47" a="1"/>
  <c r="AW32" i="47" a="1"/>
  <c r="AX32" i="47" a="1"/>
  <c r="AY32" i="47" a="1"/>
  <c r="AZ32" i="47" a="1"/>
  <c r="U19" i="47"/>
  <c r="BA32" i="47" a="1"/>
  <c r="BB32" i="47" a="1"/>
  <c r="BC32" i="47" a="1"/>
  <c r="BD32" i="47" a="1"/>
  <c r="BE32" i="47" a="1"/>
  <c r="BF32" i="47" a="1"/>
  <c r="BG32" i="47" a="1"/>
  <c r="BH32" i="47" a="1"/>
  <c r="V19" i="47"/>
  <c r="BI32" i="47" a="1"/>
  <c r="BJ32" i="47" a="1"/>
  <c r="BK32" i="47" a="1"/>
  <c r="BL32" i="47" a="1"/>
  <c r="BM32" i="47" a="1"/>
  <c r="BN32" i="47" a="1"/>
  <c r="BO32" i="47" a="1"/>
  <c r="BP32" i="47" a="1"/>
  <c r="G32" i="47"/>
  <c r="H32" i="47"/>
  <c r="I32" i="47"/>
  <c r="J32" i="47"/>
  <c r="K32" i="47"/>
  <c r="L32" i="47"/>
  <c r="M32" i="47"/>
  <c r="N32" i="47"/>
  <c r="O32" i="47"/>
  <c r="P32" i="47"/>
  <c r="Q32" i="47"/>
  <c r="R32" i="47"/>
  <c r="S32" i="47"/>
  <c r="T32" i="47"/>
  <c r="U32" i="47"/>
  <c r="V32" i="47"/>
  <c r="W32" i="47"/>
  <c r="X32" i="47"/>
  <c r="Y32" i="47"/>
  <c r="Z32" i="47"/>
  <c r="AA32" i="47"/>
  <c r="AB32" i="47"/>
  <c r="AC32" i="47"/>
  <c r="AD32" i="47"/>
  <c r="AE32" i="47"/>
  <c r="AF32" i="47"/>
  <c r="AG32" i="47"/>
  <c r="AH32" i="47"/>
  <c r="AI32" i="47"/>
  <c r="AJ32" i="47"/>
  <c r="AK32" i="47"/>
  <c r="AL32" i="47"/>
  <c r="AM32" i="47"/>
  <c r="AN32" i="47"/>
  <c r="AO32" i="47"/>
  <c r="AP32" i="47"/>
  <c r="AQ32" i="47"/>
  <c r="AR32" i="47"/>
  <c r="AS32" i="47"/>
  <c r="AT32" i="47"/>
  <c r="AU32" i="47"/>
  <c r="AV32" i="47"/>
  <c r="AW32" i="47"/>
  <c r="AX32" i="47"/>
  <c r="AY32" i="47"/>
  <c r="AZ32" i="47"/>
  <c r="BA32" i="47"/>
  <c r="BB32" i="47"/>
  <c r="BC32" i="47"/>
  <c r="BD32" i="47"/>
  <c r="BE32" i="47"/>
  <c r="BF32" i="47"/>
  <c r="BG32" i="47"/>
  <c r="BH32" i="47"/>
  <c r="BI32" i="47"/>
  <c r="BJ32" i="47"/>
  <c r="BK32" i="47"/>
  <c r="BL32" i="47"/>
  <c r="BM32" i="47"/>
  <c r="BN32" i="47"/>
  <c r="BO32" i="47"/>
  <c r="BP32" i="47"/>
  <c r="AA19" i="47"/>
  <c r="E43" i="47" a="1"/>
  <c r="E43" i="47"/>
  <c r="F43" i="47" a="1"/>
  <c r="F43" i="47"/>
  <c r="G43" i="47" a="1"/>
  <c r="H43" i="47" a="1"/>
  <c r="I43" i="47" a="1"/>
  <c r="J43" i="47" a="1"/>
  <c r="K43" i="47" a="1"/>
  <c r="L43" i="47" a="1"/>
  <c r="M43" i="47" a="1"/>
  <c r="N43" i="47" a="1"/>
  <c r="O43" i="47" a="1"/>
  <c r="P43" i="47" a="1"/>
  <c r="Q43" i="47" a="1"/>
  <c r="R43" i="47" a="1"/>
  <c r="S43" i="47" a="1"/>
  <c r="T43" i="47" a="1"/>
  <c r="U43" i="47" a="1"/>
  <c r="V43" i="47" a="1"/>
  <c r="W43" i="47" a="1"/>
  <c r="X43" i="47" a="1"/>
  <c r="Y43" i="47" a="1"/>
  <c r="Z43" i="47" a="1"/>
  <c r="AA43" i="47" a="1"/>
  <c r="AB43" i="47" a="1"/>
  <c r="AC43" i="47" a="1"/>
  <c r="AD43" i="47" a="1"/>
  <c r="AE43" i="47" a="1"/>
  <c r="AF43" i="47" a="1"/>
  <c r="AG43" i="47" a="1"/>
  <c r="AH43" i="47" a="1"/>
  <c r="AI43" i="47" a="1"/>
  <c r="AJ43" i="47" a="1"/>
  <c r="AK43" i="47" a="1"/>
  <c r="AL43" i="47" a="1"/>
  <c r="AM43" i="47" a="1"/>
  <c r="AN43" i="47" a="1"/>
  <c r="AO43" i="47" a="1"/>
  <c r="AP43" i="47" a="1"/>
  <c r="AQ43" i="47" a="1"/>
  <c r="AR43" i="47" a="1"/>
  <c r="AS43" i="47" a="1"/>
  <c r="AT43" i="47" a="1"/>
  <c r="AU43" i="47" a="1"/>
  <c r="AV43" i="47" a="1"/>
  <c r="AW43" i="47" a="1"/>
  <c r="AX43" i="47" a="1"/>
  <c r="AY43" i="47" a="1"/>
  <c r="AZ43" i="47" a="1"/>
  <c r="BA43" i="47" a="1"/>
  <c r="BB43" i="47" a="1"/>
  <c r="BC43" i="47" a="1"/>
  <c r="BD43" i="47" a="1"/>
  <c r="BE43" i="47" a="1"/>
  <c r="BF43" i="47" a="1"/>
  <c r="BG43" i="47" a="1"/>
  <c r="BH43" i="47" a="1"/>
  <c r="BI43" i="47" a="1"/>
  <c r="BJ43" i="47" a="1"/>
  <c r="BK43" i="47" a="1"/>
  <c r="BL43" i="47" a="1"/>
  <c r="BM43" i="47" a="1"/>
  <c r="BN43" i="47" a="1"/>
  <c r="BO43" i="47" a="1"/>
  <c r="BP43" i="47" a="1"/>
  <c r="G43" i="47"/>
  <c r="H43" i="47"/>
  <c r="I43" i="47"/>
  <c r="J43" i="47"/>
  <c r="K43" i="47"/>
  <c r="L43" i="47"/>
  <c r="M43" i="47"/>
  <c r="N43" i="47"/>
  <c r="O43" i="47"/>
  <c r="P43" i="47"/>
  <c r="Q43" i="47"/>
  <c r="R43" i="47"/>
  <c r="S43" i="47"/>
  <c r="T43" i="47"/>
  <c r="U43" i="47"/>
  <c r="V43" i="47"/>
  <c r="W43" i="47"/>
  <c r="X43" i="47"/>
  <c r="Y43" i="47"/>
  <c r="Z43" i="47"/>
  <c r="AA43" i="47"/>
  <c r="AB43" i="47"/>
  <c r="AC43" i="47"/>
  <c r="AD43" i="47"/>
  <c r="AE43" i="47"/>
  <c r="AF43" i="47"/>
  <c r="AG43" i="47"/>
  <c r="AH43" i="47"/>
  <c r="AI43" i="47"/>
  <c r="AJ43" i="47"/>
  <c r="AK43" i="47"/>
  <c r="AL43" i="47"/>
  <c r="AM43" i="47"/>
  <c r="AN43" i="47"/>
  <c r="AO43" i="47"/>
  <c r="AP43" i="47"/>
  <c r="AQ43" i="47"/>
  <c r="AR43" i="47"/>
  <c r="AS43" i="47"/>
  <c r="AT43" i="47"/>
  <c r="AU43" i="47"/>
  <c r="AV43" i="47"/>
  <c r="AW43" i="47"/>
  <c r="AX43" i="47"/>
  <c r="AY43" i="47"/>
  <c r="AZ43" i="47"/>
  <c r="BA43" i="47"/>
  <c r="BB43" i="47"/>
  <c r="BC43" i="47"/>
  <c r="BD43" i="47"/>
  <c r="BE43" i="47"/>
  <c r="BF43" i="47"/>
  <c r="BG43" i="47"/>
  <c r="BH43" i="47"/>
  <c r="BI43" i="47"/>
  <c r="BJ43" i="47"/>
  <c r="BK43" i="47"/>
  <c r="BL43" i="47"/>
  <c r="BM43" i="47"/>
  <c r="BN43" i="47"/>
  <c r="BO43" i="47"/>
  <c r="BP43" i="47"/>
  <c r="AB19" i="47"/>
  <c r="E54" i="47" a="1"/>
  <c r="E54" i="47"/>
  <c r="F54" i="47" a="1"/>
  <c r="F54" i="47"/>
  <c r="G54" i="47" a="1"/>
  <c r="H54" i="47" a="1"/>
  <c r="I54" i="47" a="1"/>
  <c r="J54" i="47" a="1"/>
  <c r="K54" i="47" a="1"/>
  <c r="L54" i="47" a="1"/>
  <c r="M54" i="47" a="1"/>
  <c r="N54" i="47" a="1"/>
  <c r="O54" i="47" a="1"/>
  <c r="P54" i="47" a="1"/>
  <c r="Q54" i="47" a="1"/>
  <c r="R54" i="47" a="1"/>
  <c r="S54" i="47" a="1"/>
  <c r="T54" i="47" a="1"/>
  <c r="U54" i="47" a="1"/>
  <c r="V54" i="47" a="1"/>
  <c r="W54" i="47" a="1"/>
  <c r="X54" i="47" a="1"/>
  <c r="Y54" i="47" a="1"/>
  <c r="Z54" i="47" a="1"/>
  <c r="AA54" i="47" a="1"/>
  <c r="AB54" i="47" a="1"/>
  <c r="AC54" i="47" a="1"/>
  <c r="AD54" i="47" a="1"/>
  <c r="AE54" i="47" a="1"/>
  <c r="AF54" i="47" a="1"/>
  <c r="AG54" i="47" a="1"/>
  <c r="AH54" i="47" a="1"/>
  <c r="AI54" i="47" a="1"/>
  <c r="AJ54" i="47" a="1"/>
  <c r="AK54" i="47" a="1"/>
  <c r="AL54" i="47" a="1"/>
  <c r="AM54" i="47" a="1"/>
  <c r="AN54" i="47" a="1"/>
  <c r="AO54" i="47" a="1"/>
  <c r="AP54" i="47" a="1"/>
  <c r="AQ54" i="47" a="1"/>
  <c r="AR54" i="47" a="1"/>
  <c r="AS54" i="47" a="1"/>
  <c r="AT54" i="47" a="1"/>
  <c r="AU54" i="47" a="1"/>
  <c r="AV54" i="47" a="1"/>
  <c r="AW54" i="47" a="1"/>
  <c r="AX54" i="47" a="1"/>
  <c r="AY54" i="47" a="1"/>
  <c r="AZ54" i="47" a="1"/>
  <c r="BA54" i="47" a="1"/>
  <c r="BB54" i="47" a="1"/>
  <c r="BC54" i="47" a="1"/>
  <c r="BD54" i="47" a="1"/>
  <c r="BE54" i="47" a="1"/>
  <c r="BF54" i="47" a="1"/>
  <c r="BG54" i="47" a="1"/>
  <c r="BH54" i="47" a="1"/>
  <c r="BI54" i="47" a="1"/>
  <c r="BJ54" i="47" a="1"/>
  <c r="BK54" i="47" a="1"/>
  <c r="BL54" i="47" a="1"/>
  <c r="BM54" i="47" a="1"/>
  <c r="BN54" i="47" a="1"/>
  <c r="BO54" i="47" a="1"/>
  <c r="BP54" i="47" a="1"/>
  <c r="G54" i="47"/>
  <c r="H54" i="47"/>
  <c r="I54" i="47"/>
  <c r="J54" i="47"/>
  <c r="K54" i="47"/>
  <c r="L54" i="47"/>
  <c r="M54" i="47"/>
  <c r="N54" i="47"/>
  <c r="O54" i="47"/>
  <c r="P54" i="47"/>
  <c r="Q54" i="47"/>
  <c r="R54" i="47"/>
  <c r="S54" i="47"/>
  <c r="T54" i="47"/>
  <c r="U54" i="47"/>
  <c r="V54" i="47"/>
  <c r="W54" i="47"/>
  <c r="X54" i="47"/>
  <c r="Y54" i="47"/>
  <c r="Z54" i="47"/>
  <c r="AA54" i="47"/>
  <c r="AB54" i="47"/>
  <c r="AC54" i="47"/>
  <c r="AD54" i="47"/>
  <c r="AE54" i="47"/>
  <c r="AF54" i="47"/>
  <c r="AG54" i="47"/>
  <c r="AH54" i="47"/>
  <c r="AI54" i="47"/>
  <c r="AJ54" i="47"/>
  <c r="AK54" i="47"/>
  <c r="AL54" i="47"/>
  <c r="AM54" i="47"/>
  <c r="AN54" i="47"/>
  <c r="AO54" i="47"/>
  <c r="AP54" i="47"/>
  <c r="AQ54" i="47"/>
  <c r="AR54" i="47"/>
  <c r="AS54" i="47"/>
  <c r="AT54" i="47"/>
  <c r="AU54" i="47"/>
  <c r="AV54" i="47"/>
  <c r="AW54" i="47"/>
  <c r="AX54" i="47"/>
  <c r="AY54" i="47"/>
  <c r="AZ54" i="47"/>
  <c r="BA54" i="47"/>
  <c r="BB54" i="47"/>
  <c r="BC54" i="47"/>
  <c r="BD54" i="47"/>
  <c r="BE54" i="47"/>
  <c r="BF54" i="47"/>
  <c r="BG54" i="47"/>
  <c r="BH54" i="47"/>
  <c r="BI54" i="47"/>
  <c r="BJ54" i="47"/>
  <c r="BK54" i="47"/>
  <c r="BL54" i="47"/>
  <c r="BM54" i="47"/>
  <c r="BN54" i="47"/>
  <c r="BO54" i="47"/>
  <c r="BP54" i="47"/>
  <c r="AC19" i="47"/>
  <c r="W19" i="47"/>
  <c r="X17" i="47"/>
  <c r="X18" i="47"/>
  <c r="X19" i="47"/>
  <c r="X20" i="47"/>
  <c r="X21" i="47"/>
  <c r="X22" i="47"/>
  <c r="X23" i="47"/>
  <c r="X24" i="47"/>
  <c r="X25" i="47"/>
  <c r="E4" i="47"/>
  <c r="D4" i="47"/>
  <c r="E5" i="47"/>
  <c r="D5" i="47"/>
  <c r="E6" i="47"/>
  <c r="D6" i="47"/>
  <c r="E7" i="47"/>
  <c r="D7" i="47"/>
  <c r="E8" i="47"/>
  <c r="D8" i="47"/>
  <c r="E9" i="47"/>
  <c r="D9" i="47"/>
  <c r="E10" i="47"/>
  <c r="D10" i="47"/>
  <c r="E11" i="47"/>
  <c r="D11" i="47"/>
  <c r="E12" i="47"/>
  <c r="D12" i="47"/>
  <c r="C4" i="47"/>
  <c r="AJ36" i="39"/>
  <c r="AE36" i="39"/>
  <c r="I13" i="39"/>
  <c r="V65" i="44"/>
  <c r="N14" i="6"/>
  <c r="Q64" i="33"/>
  <c r="F4" i="33"/>
  <c r="V64" i="33"/>
  <c r="W64" i="33"/>
  <c r="X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W65" i="33"/>
  <c r="X65" i="33"/>
  <c r="W66" i="33"/>
  <c r="X66" i="33"/>
  <c r="W67" i="33"/>
  <c r="X67" i="33"/>
  <c r="W68" i="33"/>
  <c r="X68" i="33"/>
  <c r="W69" i="33"/>
  <c r="X69" i="33"/>
  <c r="W70" i="33"/>
  <c r="X70" i="33"/>
  <c r="W71" i="33"/>
  <c r="X71" i="33"/>
  <c r="W72" i="33"/>
  <c r="X72" i="33"/>
  <c r="W73" i="33"/>
  <c r="X73" i="33"/>
  <c r="W74" i="33"/>
  <c r="X74" i="33"/>
  <c r="W75" i="33"/>
  <c r="X75" i="33"/>
  <c r="W76" i="33"/>
  <c r="X76" i="33"/>
  <c r="W77" i="33"/>
  <c r="X77" i="33"/>
  <c r="W78" i="33"/>
  <c r="X78" i="33"/>
  <c r="W79" i="33"/>
  <c r="X79" i="33"/>
  <c r="W80" i="33"/>
  <c r="X80" i="33"/>
  <c r="W81" i="33"/>
  <c r="X81" i="33"/>
  <c r="W82" i="33"/>
  <c r="X82" i="33"/>
  <c r="W83" i="33"/>
  <c r="X83" i="33"/>
  <c r="W84" i="33"/>
  <c r="X84" i="33"/>
  <c r="W85" i="33"/>
  <c r="X85" i="33"/>
  <c r="W86" i="33"/>
  <c r="X86" i="33"/>
  <c r="W87" i="33"/>
  <c r="X87" i="33"/>
  <c r="W88" i="33"/>
  <c r="X88" i="33"/>
  <c r="W89" i="33"/>
  <c r="X89" i="33"/>
  <c r="W90" i="33"/>
  <c r="X90" i="33"/>
  <c r="W91" i="33"/>
  <c r="X91" i="33"/>
  <c r="W92" i="33"/>
  <c r="X92" i="33"/>
  <c r="W93" i="33"/>
  <c r="X93" i="33"/>
  <c r="W94" i="33"/>
  <c r="X94" i="33"/>
  <c r="W95" i="33"/>
  <c r="X95" i="33"/>
  <c r="W96" i="33"/>
  <c r="X96" i="33"/>
  <c r="W97" i="33"/>
  <c r="X97" i="33"/>
  <c r="W98" i="33"/>
  <c r="X98" i="33"/>
  <c r="W99" i="33"/>
  <c r="X99" i="33"/>
  <c r="W100" i="33"/>
  <c r="X100" i="33"/>
  <c r="W101" i="33"/>
  <c r="X101" i="33"/>
  <c r="W102" i="33"/>
  <c r="X102" i="33"/>
  <c r="W103" i="33"/>
  <c r="X103" i="33"/>
  <c r="W104" i="33"/>
  <c r="X104" i="33"/>
  <c r="W105" i="33"/>
  <c r="X105" i="33"/>
  <c r="W106" i="33"/>
  <c r="X106" i="33"/>
  <c r="W107" i="33"/>
  <c r="X107" i="33"/>
  <c r="W108" i="33"/>
  <c r="X108" i="33"/>
  <c r="Y64" i="33"/>
  <c r="Y65" i="33"/>
  <c r="Y66" i="33"/>
  <c r="Y67" i="33"/>
  <c r="Y68" i="33"/>
  <c r="Y69" i="33"/>
  <c r="Y70" i="33"/>
  <c r="Y71" i="33"/>
  <c r="Y72" i="33"/>
  <c r="Y73" i="33"/>
  <c r="Y74" i="33"/>
  <c r="Y75" i="33"/>
  <c r="Y76" i="33"/>
  <c r="Y77" i="33"/>
  <c r="Y78" i="33"/>
  <c r="Y79" i="33"/>
  <c r="Y80" i="33"/>
  <c r="Y81" i="33"/>
  <c r="Y82" i="33"/>
  <c r="Y83" i="33"/>
  <c r="Y84" i="33"/>
  <c r="Y85" i="33"/>
  <c r="Y86" i="33"/>
  <c r="Y87" i="33"/>
  <c r="Y88" i="33"/>
  <c r="Y89" i="33"/>
  <c r="Y90" i="33"/>
  <c r="Y91" i="33"/>
  <c r="Y92" i="33"/>
  <c r="Y93" i="33"/>
  <c r="Y94" i="33"/>
  <c r="Y95" i="33"/>
  <c r="Y96" i="33"/>
  <c r="Y97" i="33"/>
  <c r="Y98" i="33"/>
  <c r="Y99" i="33"/>
  <c r="Y100" i="33"/>
  <c r="Y101" i="33"/>
  <c r="Y102" i="33"/>
  <c r="Y103" i="33"/>
  <c r="Y104" i="33"/>
  <c r="Y105" i="33"/>
  <c r="Y106" i="33"/>
  <c r="Y107" i="33"/>
  <c r="Y108" i="33"/>
  <c r="K4" i="33"/>
  <c r="N24" i="6"/>
  <c r="Q65" i="33"/>
  <c r="F5" i="33"/>
  <c r="K5" i="33"/>
  <c r="N34" i="6"/>
  <c r="Q66" i="33"/>
  <c r="F6" i="33"/>
  <c r="K6" i="33"/>
  <c r="K7" i="33"/>
  <c r="K8" i="33"/>
  <c r="K9" i="33"/>
  <c r="K10" i="33"/>
  <c r="K11" i="33"/>
  <c r="K12" i="33"/>
  <c r="K13" i="33"/>
  <c r="AA76" i="33"/>
  <c r="AE76" i="33"/>
  <c r="AA91" i="33"/>
  <c r="AE91" i="33"/>
  <c r="AA70" i="33"/>
  <c r="AF70" i="33"/>
  <c r="AA85" i="33"/>
  <c r="AF85" i="33"/>
  <c r="J4" i="33"/>
  <c r="K17" i="33"/>
  <c r="G4" i="33"/>
  <c r="H4" i="33"/>
  <c r="I4" i="33"/>
  <c r="J17" i="33"/>
  <c r="H17" i="33"/>
  <c r="L17" i="33"/>
  <c r="AA77" i="33"/>
  <c r="AE77" i="33"/>
  <c r="AA92" i="33"/>
  <c r="AE92" i="33"/>
  <c r="AA71" i="33"/>
  <c r="AF71" i="33"/>
  <c r="AA86" i="33"/>
  <c r="AF86" i="33"/>
  <c r="J5" i="33"/>
  <c r="K18" i="33"/>
  <c r="G5" i="33"/>
  <c r="H5" i="33"/>
  <c r="I5" i="33"/>
  <c r="J18" i="33"/>
  <c r="H18" i="33"/>
  <c r="L18" i="33"/>
  <c r="AA66" i="33"/>
  <c r="AE66" i="33"/>
  <c r="AA72" i="33"/>
  <c r="AE72" i="33"/>
  <c r="AA81" i="33"/>
  <c r="AF81" i="33"/>
  <c r="AA90" i="33"/>
  <c r="AF90" i="33"/>
  <c r="J6" i="33"/>
  <c r="K19" i="33"/>
  <c r="G6" i="33"/>
  <c r="H6" i="33"/>
  <c r="I6" i="33"/>
  <c r="J19" i="33"/>
  <c r="H19" i="33"/>
  <c r="L19" i="33"/>
  <c r="AA94" i="33"/>
  <c r="AE94" i="33"/>
  <c r="AA95" i="33"/>
  <c r="AE95" i="33"/>
  <c r="AA96" i="33"/>
  <c r="AE96" i="33"/>
  <c r="AA97" i="33"/>
  <c r="AE97" i="33"/>
  <c r="AA64" i="33"/>
  <c r="AE64" i="33"/>
  <c r="AA65" i="33"/>
  <c r="AE65" i="33"/>
  <c r="AA67" i="33"/>
  <c r="AE67" i="33"/>
  <c r="AA68" i="33"/>
  <c r="AE68" i="33"/>
  <c r="AA69" i="33"/>
  <c r="AE69" i="33"/>
  <c r="AE70" i="33"/>
  <c r="AE71" i="33"/>
  <c r="AA73" i="33"/>
  <c r="AE73" i="33"/>
  <c r="AA74" i="33"/>
  <c r="AE74" i="33"/>
  <c r="AA75" i="33"/>
  <c r="AE75" i="33"/>
  <c r="AA78" i="33"/>
  <c r="AE78" i="33"/>
  <c r="AA79" i="33"/>
  <c r="AE79" i="33"/>
  <c r="AA80" i="33"/>
  <c r="AE80" i="33"/>
  <c r="AE81" i="33"/>
  <c r="AA82" i="33"/>
  <c r="AE82" i="33"/>
  <c r="AA83" i="33"/>
  <c r="AE83" i="33"/>
  <c r="AA84" i="33"/>
  <c r="AE84" i="33"/>
  <c r="AE85" i="33"/>
  <c r="AE86" i="33"/>
  <c r="AA87" i="33"/>
  <c r="AE87" i="33"/>
  <c r="AA88" i="33"/>
  <c r="AE88" i="33"/>
  <c r="AA89" i="33"/>
  <c r="AE89" i="33"/>
  <c r="AE90" i="33"/>
  <c r="AA93" i="33"/>
  <c r="AE93" i="33"/>
  <c r="AA98" i="33"/>
  <c r="AE98" i="33"/>
  <c r="AA99" i="33"/>
  <c r="AE99" i="33"/>
  <c r="AA100" i="33"/>
  <c r="AE100" i="33"/>
  <c r="AA101" i="33"/>
  <c r="AE101" i="33"/>
  <c r="AA102" i="33"/>
  <c r="AE102" i="33"/>
  <c r="AA103" i="33"/>
  <c r="AE103" i="33"/>
  <c r="AA104" i="33"/>
  <c r="AE104" i="33"/>
  <c r="AA105" i="33"/>
  <c r="AE105" i="33"/>
  <c r="AA106" i="33"/>
  <c r="AE106" i="33"/>
  <c r="AA107" i="33"/>
  <c r="AE107" i="33"/>
  <c r="AA108" i="33"/>
  <c r="AE108" i="33"/>
  <c r="AF64" i="33"/>
  <c r="AF65" i="33"/>
  <c r="AF66" i="33"/>
  <c r="AF67" i="33"/>
  <c r="AF68" i="33"/>
  <c r="AF69" i="33"/>
  <c r="AF72" i="33"/>
  <c r="AF73" i="33"/>
  <c r="AF74" i="33"/>
  <c r="AF75" i="33"/>
  <c r="AF76" i="33"/>
  <c r="AF77" i="33"/>
  <c r="AF78" i="33"/>
  <c r="AF79" i="33"/>
  <c r="AF80" i="33"/>
  <c r="AF82" i="33"/>
  <c r="AF83" i="33"/>
  <c r="AF84" i="33"/>
  <c r="AF87" i="33"/>
  <c r="AF88" i="33"/>
  <c r="AF89" i="33"/>
  <c r="AF91" i="33"/>
  <c r="AF92" i="33"/>
  <c r="AF93" i="33"/>
  <c r="AF94" i="33"/>
  <c r="AF95" i="33"/>
  <c r="AF96" i="33"/>
  <c r="AF97" i="33"/>
  <c r="AF98" i="33"/>
  <c r="AF99" i="33"/>
  <c r="AF100" i="33"/>
  <c r="AF101" i="33"/>
  <c r="AF102" i="33"/>
  <c r="AF103" i="33"/>
  <c r="AF104" i="33"/>
  <c r="AF105" i="33"/>
  <c r="AF106" i="33"/>
  <c r="AF107" i="33"/>
  <c r="AF108" i="33"/>
  <c r="J7" i="33"/>
  <c r="K20" i="33"/>
  <c r="G7" i="33"/>
  <c r="H7" i="33"/>
  <c r="I7" i="33"/>
  <c r="J20" i="33"/>
  <c r="H20" i="33"/>
  <c r="L20" i="33"/>
  <c r="J8" i="33"/>
  <c r="K21" i="33"/>
  <c r="G8" i="33"/>
  <c r="H8" i="33"/>
  <c r="I8" i="33"/>
  <c r="J21" i="33"/>
  <c r="H21" i="33"/>
  <c r="L21" i="33"/>
  <c r="J9" i="33"/>
  <c r="K22" i="33"/>
  <c r="G9" i="33"/>
  <c r="H9" i="33"/>
  <c r="I9" i="33"/>
  <c r="J22" i="33"/>
  <c r="H22" i="33"/>
  <c r="L22" i="33"/>
  <c r="J10" i="33"/>
  <c r="K23" i="33"/>
  <c r="G10" i="33"/>
  <c r="H10" i="33"/>
  <c r="I10" i="33"/>
  <c r="J23" i="33"/>
  <c r="H23" i="33"/>
  <c r="L23" i="33"/>
  <c r="J11" i="33"/>
  <c r="K24" i="33"/>
  <c r="G11" i="33"/>
  <c r="H11" i="33"/>
  <c r="I11" i="33"/>
  <c r="J24" i="33"/>
  <c r="H24" i="33"/>
  <c r="L24" i="33"/>
  <c r="J12" i="33"/>
  <c r="K25" i="33"/>
  <c r="G12" i="33"/>
  <c r="H12" i="33"/>
  <c r="I12" i="33"/>
  <c r="J25" i="33"/>
  <c r="H25" i="33"/>
  <c r="L25" i="33"/>
  <c r="M17" i="33"/>
  <c r="N17" i="33" a="1"/>
  <c r="N17" i="33"/>
  <c r="O17" i="33"/>
  <c r="C17" i="33"/>
  <c r="E30" i="33" a="1"/>
  <c r="E30" i="33"/>
  <c r="F30" i="33" a="1"/>
  <c r="F30" i="33"/>
  <c r="G30" i="33" a="1"/>
  <c r="H30" i="33" a="1"/>
  <c r="I30" i="33" a="1"/>
  <c r="J30" i="33" a="1"/>
  <c r="K30" i="33" a="1"/>
  <c r="L30" i="33" a="1"/>
  <c r="P17" i="33"/>
  <c r="M30" i="33" a="1"/>
  <c r="N30" i="33" a="1"/>
  <c r="O30" i="33" a="1"/>
  <c r="P30" i="33" a="1"/>
  <c r="Q30" i="33" a="1"/>
  <c r="R30" i="33" a="1"/>
  <c r="S30" i="33" a="1"/>
  <c r="T30" i="33" a="1"/>
  <c r="Q17" i="33"/>
  <c r="U30" i="33" a="1"/>
  <c r="V30" i="33" a="1"/>
  <c r="W30" i="33" a="1"/>
  <c r="X30" i="33" a="1"/>
  <c r="Y30" i="33" a="1"/>
  <c r="Z30" i="33" a="1"/>
  <c r="AA30" i="33" a="1"/>
  <c r="AB30" i="33" a="1"/>
  <c r="R17" i="33"/>
  <c r="AC30" i="33" a="1"/>
  <c r="AD30" i="33" a="1"/>
  <c r="AE30" i="33" a="1"/>
  <c r="AF30" i="33" a="1"/>
  <c r="AG30" i="33" a="1"/>
  <c r="AH30" i="33" a="1"/>
  <c r="AI30" i="33" a="1"/>
  <c r="AJ30" i="33" a="1"/>
  <c r="S17" i="33"/>
  <c r="AK30" i="33" a="1"/>
  <c r="AL30" i="33" a="1"/>
  <c r="AM30" i="33" a="1"/>
  <c r="AN30" i="33" a="1"/>
  <c r="AO30" i="33" a="1"/>
  <c r="AP30" i="33" a="1"/>
  <c r="AQ30" i="33" a="1"/>
  <c r="AR30" i="33" a="1"/>
  <c r="T17" i="33"/>
  <c r="AS30" i="33" a="1"/>
  <c r="AT30" i="33" a="1"/>
  <c r="AU30" i="33" a="1"/>
  <c r="AV30" i="33" a="1"/>
  <c r="AW30" i="33" a="1"/>
  <c r="AX30" i="33" a="1"/>
  <c r="AY30" i="33" a="1"/>
  <c r="AZ30" i="33" a="1"/>
  <c r="U17" i="33"/>
  <c r="BA30" i="33" a="1"/>
  <c r="BB30" i="33" a="1"/>
  <c r="BC30" i="33" a="1"/>
  <c r="BD30" i="33" a="1"/>
  <c r="BE30" i="33" a="1"/>
  <c r="BF30" i="33" a="1"/>
  <c r="BG30" i="33" a="1"/>
  <c r="BH30" i="33" a="1"/>
  <c r="V17" i="33"/>
  <c r="BI30" i="33" a="1"/>
  <c r="BJ30" i="33" a="1"/>
  <c r="BK30" i="33" a="1"/>
  <c r="BL30" i="33" a="1"/>
  <c r="BM30" i="33" a="1"/>
  <c r="BN30" i="33" a="1"/>
  <c r="BO30" i="33" a="1"/>
  <c r="BP30" i="33" a="1"/>
  <c r="G30" i="33"/>
  <c r="H30" i="33"/>
  <c r="I30" i="33"/>
  <c r="J30" i="33"/>
  <c r="K30" i="33"/>
  <c r="L30" i="33"/>
  <c r="M30" i="33"/>
  <c r="N30" i="33"/>
  <c r="O30" i="33"/>
  <c r="P30" i="33"/>
  <c r="Q30" i="33"/>
  <c r="R30" i="33"/>
  <c r="S30" i="33"/>
  <c r="T30" i="33"/>
  <c r="U30" i="33"/>
  <c r="V30" i="33"/>
  <c r="W30" i="33"/>
  <c r="X30" i="33"/>
  <c r="Y30" i="33"/>
  <c r="Z30" i="33"/>
  <c r="AA30" i="33"/>
  <c r="AB30" i="33"/>
  <c r="AC30" i="33"/>
  <c r="AD30" i="33"/>
  <c r="AE30" i="33"/>
  <c r="AF30" i="33"/>
  <c r="AG30" i="33"/>
  <c r="AH30" i="33"/>
  <c r="AI30" i="33"/>
  <c r="AJ30" i="33"/>
  <c r="AK30" i="33"/>
  <c r="AL30" i="33"/>
  <c r="AM30" i="33"/>
  <c r="AN30" i="33"/>
  <c r="AO30" i="33"/>
  <c r="AP30" i="33"/>
  <c r="AQ30" i="33"/>
  <c r="AR30" i="33"/>
  <c r="AS30" i="33"/>
  <c r="AT30" i="33"/>
  <c r="AU30" i="33"/>
  <c r="AV30" i="33"/>
  <c r="AW30" i="33"/>
  <c r="AX30" i="33"/>
  <c r="AY30" i="33"/>
  <c r="AZ30" i="33"/>
  <c r="BA30" i="33"/>
  <c r="BB30" i="33"/>
  <c r="BC30" i="33"/>
  <c r="BD30" i="33"/>
  <c r="BE30" i="33"/>
  <c r="BF30" i="33"/>
  <c r="BG30" i="33"/>
  <c r="BH30" i="33"/>
  <c r="BI30" i="33"/>
  <c r="BJ30" i="33"/>
  <c r="BK30" i="33"/>
  <c r="BL30" i="33"/>
  <c r="BM30" i="33"/>
  <c r="BN30" i="33"/>
  <c r="BO30" i="33"/>
  <c r="BP30" i="33"/>
  <c r="AA17" i="33"/>
  <c r="E41" i="33" a="1"/>
  <c r="E41" i="33"/>
  <c r="F41" i="33" a="1"/>
  <c r="F41" i="33"/>
  <c r="G41" i="33" a="1"/>
  <c r="H41" i="33" a="1"/>
  <c r="I41" i="33" a="1"/>
  <c r="J41" i="33" a="1"/>
  <c r="K41" i="33" a="1"/>
  <c r="L41" i="33" a="1"/>
  <c r="M41" i="33" a="1"/>
  <c r="N41" i="33" a="1"/>
  <c r="O41" i="33" a="1"/>
  <c r="P41" i="33" a="1"/>
  <c r="Q41" i="33" a="1"/>
  <c r="R41" i="33" a="1"/>
  <c r="S41" i="33" a="1"/>
  <c r="T41" i="33" a="1"/>
  <c r="U41" i="33" a="1"/>
  <c r="V41" i="33" a="1"/>
  <c r="W41" i="33" a="1"/>
  <c r="X41" i="33" a="1"/>
  <c r="Y41" i="33" a="1"/>
  <c r="Z41" i="33" a="1"/>
  <c r="AA41" i="33" a="1"/>
  <c r="AB41" i="33" a="1"/>
  <c r="AC41" i="33" a="1"/>
  <c r="AD41" i="33" a="1"/>
  <c r="AE41" i="33" a="1"/>
  <c r="AF41" i="33" a="1"/>
  <c r="AG41" i="33" a="1"/>
  <c r="AH41" i="33" a="1"/>
  <c r="AI41" i="33" a="1"/>
  <c r="AJ41" i="33" a="1"/>
  <c r="AK41" i="33" a="1"/>
  <c r="AL41" i="33" a="1"/>
  <c r="AM41" i="33" a="1"/>
  <c r="AN41" i="33" a="1"/>
  <c r="AO41" i="33" a="1"/>
  <c r="AP41" i="33" a="1"/>
  <c r="AQ41" i="33" a="1"/>
  <c r="AR41" i="33" a="1"/>
  <c r="AS41" i="33" a="1"/>
  <c r="AT41" i="33" a="1"/>
  <c r="AU41" i="33" a="1"/>
  <c r="AV41" i="33" a="1"/>
  <c r="AW41" i="33" a="1"/>
  <c r="AX41" i="33" a="1"/>
  <c r="AY41" i="33" a="1"/>
  <c r="AZ41" i="33" a="1"/>
  <c r="BA41" i="33" a="1"/>
  <c r="BB41" i="33" a="1"/>
  <c r="BC41" i="33" a="1"/>
  <c r="BD41" i="33" a="1"/>
  <c r="BE41" i="33" a="1"/>
  <c r="BF41" i="33" a="1"/>
  <c r="BG41" i="33" a="1"/>
  <c r="BH41" i="33" a="1"/>
  <c r="BI41" i="33" a="1"/>
  <c r="BJ41" i="33" a="1"/>
  <c r="BK41" i="33" a="1"/>
  <c r="BL41" i="33" a="1"/>
  <c r="BM41" i="33" a="1"/>
  <c r="BN41" i="33" a="1"/>
  <c r="BO41" i="33" a="1"/>
  <c r="BP41" i="33" a="1"/>
  <c r="G41" i="33"/>
  <c r="H41" i="33"/>
  <c r="I41" i="33"/>
  <c r="J41" i="33"/>
  <c r="K41" i="33"/>
  <c r="L41" i="33"/>
  <c r="M41" i="33"/>
  <c r="N41" i="33"/>
  <c r="O41" i="33"/>
  <c r="P41" i="33"/>
  <c r="Q41" i="33"/>
  <c r="R41" i="33"/>
  <c r="S41" i="33"/>
  <c r="T41" i="33"/>
  <c r="U41" i="33"/>
  <c r="V41" i="33"/>
  <c r="W41" i="33"/>
  <c r="X41" i="33"/>
  <c r="Y41" i="33"/>
  <c r="Z41" i="33"/>
  <c r="AA41" i="33"/>
  <c r="AB41" i="33"/>
  <c r="AC41" i="33"/>
  <c r="AD41" i="33"/>
  <c r="AE41" i="33"/>
  <c r="AF41" i="33"/>
  <c r="AG41" i="33"/>
  <c r="AH41" i="33"/>
  <c r="AI41" i="33"/>
  <c r="AJ41" i="33"/>
  <c r="AK41" i="33"/>
  <c r="AL41" i="33"/>
  <c r="AM41" i="33"/>
  <c r="AN41" i="33"/>
  <c r="AO41" i="33"/>
  <c r="AP41" i="33"/>
  <c r="AQ41" i="33"/>
  <c r="AR41" i="33"/>
  <c r="AS41" i="33"/>
  <c r="AT41" i="33"/>
  <c r="AU41" i="33"/>
  <c r="AV41" i="33"/>
  <c r="AW41" i="33"/>
  <c r="AX41" i="33"/>
  <c r="AY41" i="33"/>
  <c r="AZ41" i="33"/>
  <c r="BA41" i="33"/>
  <c r="BB41" i="33"/>
  <c r="BC41" i="33"/>
  <c r="BD41" i="33"/>
  <c r="BE41" i="33"/>
  <c r="BF41" i="33"/>
  <c r="BG41" i="33"/>
  <c r="BH41" i="33"/>
  <c r="BI41" i="33"/>
  <c r="BJ41" i="33"/>
  <c r="BK41" i="33"/>
  <c r="BL41" i="33"/>
  <c r="BM41" i="33"/>
  <c r="BN41" i="33"/>
  <c r="BO41" i="33"/>
  <c r="BP41" i="33"/>
  <c r="AB17" i="33"/>
  <c r="E52" i="33" a="1"/>
  <c r="E52" i="33"/>
  <c r="F52" i="33" a="1"/>
  <c r="F52" i="33"/>
  <c r="G52" i="33" a="1"/>
  <c r="H52" i="33" a="1"/>
  <c r="I52" i="33" a="1"/>
  <c r="J52" i="33" a="1"/>
  <c r="K52" i="33" a="1"/>
  <c r="L52" i="33" a="1"/>
  <c r="M52" i="33" a="1"/>
  <c r="N52" i="33" a="1"/>
  <c r="O52" i="33" a="1"/>
  <c r="P52" i="33" a="1"/>
  <c r="Q52" i="33" a="1"/>
  <c r="R52" i="33" a="1"/>
  <c r="S52" i="33" a="1"/>
  <c r="T52" i="33" a="1"/>
  <c r="U52" i="33" a="1"/>
  <c r="V52" i="33" a="1"/>
  <c r="W52" i="33" a="1"/>
  <c r="X52" i="33" a="1"/>
  <c r="Y52" i="33" a="1"/>
  <c r="Z52" i="33" a="1"/>
  <c r="AA52" i="33" a="1"/>
  <c r="AB52" i="33" a="1"/>
  <c r="AC52" i="33" a="1"/>
  <c r="AD52" i="33" a="1"/>
  <c r="AE52" i="33" a="1"/>
  <c r="AF52" i="33" a="1"/>
  <c r="AG52" i="33" a="1"/>
  <c r="AH52" i="33" a="1"/>
  <c r="AI52" i="33" a="1"/>
  <c r="AJ52" i="33" a="1"/>
  <c r="AK52" i="33" a="1"/>
  <c r="AL52" i="33" a="1"/>
  <c r="AM52" i="33" a="1"/>
  <c r="AN52" i="33" a="1"/>
  <c r="AO52" i="33" a="1"/>
  <c r="AP52" i="33" a="1"/>
  <c r="AQ52" i="33" a="1"/>
  <c r="AR52" i="33" a="1"/>
  <c r="AS52" i="33" a="1"/>
  <c r="AT52" i="33" a="1"/>
  <c r="AU52" i="33" a="1"/>
  <c r="AV52" i="33" a="1"/>
  <c r="AW52" i="33" a="1"/>
  <c r="AX52" i="33" a="1"/>
  <c r="AY52" i="33" a="1"/>
  <c r="AZ52" i="33" a="1"/>
  <c r="BA52" i="33" a="1"/>
  <c r="BB52" i="33" a="1"/>
  <c r="BC52" i="33" a="1"/>
  <c r="BD52" i="33" a="1"/>
  <c r="BE52" i="33" a="1"/>
  <c r="BF52" i="33" a="1"/>
  <c r="BG52" i="33" a="1"/>
  <c r="BH52" i="33" a="1"/>
  <c r="BI52" i="33" a="1"/>
  <c r="BJ52" i="33" a="1"/>
  <c r="BK52" i="33" a="1"/>
  <c r="BL52" i="33" a="1"/>
  <c r="BM52" i="33" a="1"/>
  <c r="BN52" i="33" a="1"/>
  <c r="BO52" i="33" a="1"/>
  <c r="BP52" i="33" a="1"/>
  <c r="G52" i="33"/>
  <c r="H52" i="33"/>
  <c r="I52" i="33"/>
  <c r="J52" i="33"/>
  <c r="K52" i="33"/>
  <c r="L52" i="33"/>
  <c r="M52" i="33"/>
  <c r="N52" i="33"/>
  <c r="O52" i="33"/>
  <c r="P52" i="33"/>
  <c r="Q52" i="33"/>
  <c r="R52" i="33"/>
  <c r="S52" i="33"/>
  <c r="T52" i="33"/>
  <c r="U52" i="33"/>
  <c r="V52" i="33"/>
  <c r="W52" i="33"/>
  <c r="X52" i="33"/>
  <c r="Y52" i="33"/>
  <c r="Z52" i="33"/>
  <c r="AA52" i="33"/>
  <c r="AB52" i="33"/>
  <c r="AC52" i="33"/>
  <c r="AD52" i="33"/>
  <c r="AE52" i="33"/>
  <c r="AF52" i="33"/>
  <c r="AG52" i="33"/>
  <c r="AH52" i="33"/>
  <c r="AI52" i="33"/>
  <c r="AJ52" i="33"/>
  <c r="AK52" i="33"/>
  <c r="AL52" i="33"/>
  <c r="AM52" i="33"/>
  <c r="AN52" i="33"/>
  <c r="AO52" i="33"/>
  <c r="AP52" i="33"/>
  <c r="AQ52" i="33"/>
  <c r="AR52" i="33"/>
  <c r="AS52" i="33"/>
  <c r="AT52" i="33"/>
  <c r="AU52" i="33"/>
  <c r="AV52" i="33"/>
  <c r="AW52" i="33"/>
  <c r="AX52" i="33"/>
  <c r="AY52" i="33"/>
  <c r="AZ52" i="33"/>
  <c r="BA52" i="33"/>
  <c r="BB52" i="33"/>
  <c r="BC52" i="33"/>
  <c r="BD52" i="33"/>
  <c r="BE52" i="33"/>
  <c r="BF52" i="33"/>
  <c r="BG52" i="33"/>
  <c r="BH52" i="33"/>
  <c r="BI52" i="33"/>
  <c r="BJ52" i="33"/>
  <c r="BK52" i="33"/>
  <c r="BL52" i="33"/>
  <c r="BM52" i="33"/>
  <c r="BN52" i="33"/>
  <c r="BO52" i="33"/>
  <c r="BP52" i="33"/>
  <c r="AC17" i="33"/>
  <c r="W17" i="33"/>
  <c r="M18" i="33"/>
  <c r="N18" i="33" a="1"/>
  <c r="N18" i="33"/>
  <c r="O18" i="33"/>
  <c r="C18" i="33"/>
  <c r="E31" i="33" a="1"/>
  <c r="E31" i="33"/>
  <c r="F31" i="33" a="1"/>
  <c r="F31" i="33"/>
  <c r="G31" i="33" a="1"/>
  <c r="H31" i="33" a="1"/>
  <c r="I31" i="33" a="1"/>
  <c r="J31" i="33" a="1"/>
  <c r="K31" i="33" a="1"/>
  <c r="L31" i="33" a="1"/>
  <c r="P18" i="33"/>
  <c r="M31" i="33" a="1"/>
  <c r="N31" i="33" a="1"/>
  <c r="O31" i="33" a="1"/>
  <c r="P31" i="33" a="1"/>
  <c r="Q31" i="33" a="1"/>
  <c r="R31" i="33" a="1"/>
  <c r="S31" i="33" a="1"/>
  <c r="T31" i="33" a="1"/>
  <c r="Q18" i="33"/>
  <c r="U31" i="33" a="1"/>
  <c r="V31" i="33" a="1"/>
  <c r="W31" i="33" a="1"/>
  <c r="X31" i="33" a="1"/>
  <c r="Y31" i="33" a="1"/>
  <c r="Z31" i="33" a="1"/>
  <c r="AA31" i="33" a="1"/>
  <c r="AB31" i="33" a="1"/>
  <c r="R18" i="33"/>
  <c r="AC31" i="33" a="1"/>
  <c r="AD31" i="33" a="1"/>
  <c r="AE31" i="33" a="1"/>
  <c r="AF31" i="33" a="1"/>
  <c r="AG31" i="33" a="1"/>
  <c r="AH31" i="33" a="1"/>
  <c r="AI31" i="33" a="1"/>
  <c r="AJ31" i="33" a="1"/>
  <c r="S18" i="33"/>
  <c r="AK31" i="33" a="1"/>
  <c r="AL31" i="33" a="1"/>
  <c r="AM31" i="33" a="1"/>
  <c r="AN31" i="33" a="1"/>
  <c r="AO31" i="33" a="1"/>
  <c r="AP31" i="33" a="1"/>
  <c r="AQ31" i="33" a="1"/>
  <c r="AR31" i="33" a="1"/>
  <c r="T18" i="33"/>
  <c r="AS31" i="33" a="1"/>
  <c r="AT31" i="33" a="1"/>
  <c r="AU31" i="33" a="1"/>
  <c r="AV31" i="33" a="1"/>
  <c r="AW31" i="33" a="1"/>
  <c r="AX31" i="33" a="1"/>
  <c r="AY31" i="33" a="1"/>
  <c r="AZ31" i="33" a="1"/>
  <c r="U18" i="33"/>
  <c r="BA31" i="33" a="1"/>
  <c r="BB31" i="33" a="1"/>
  <c r="BC31" i="33" a="1"/>
  <c r="BD31" i="33" a="1"/>
  <c r="BE31" i="33" a="1"/>
  <c r="BF31" i="33" a="1"/>
  <c r="BG31" i="33" a="1"/>
  <c r="BH31" i="33" a="1"/>
  <c r="V18" i="33"/>
  <c r="BI31" i="33" a="1"/>
  <c r="BJ31" i="33" a="1"/>
  <c r="BK31" i="33" a="1"/>
  <c r="BL31" i="33" a="1"/>
  <c r="BM31" i="33" a="1"/>
  <c r="BN31" i="33" a="1"/>
  <c r="BO31" i="33" a="1"/>
  <c r="BP31" i="33" a="1"/>
  <c r="G31" i="33"/>
  <c r="H31" i="33"/>
  <c r="I31" i="33"/>
  <c r="J31" i="33"/>
  <c r="K31" i="33"/>
  <c r="L31" i="33"/>
  <c r="M31" i="33"/>
  <c r="N31" i="33"/>
  <c r="O31" i="33"/>
  <c r="P31" i="33"/>
  <c r="Q31" i="33"/>
  <c r="R31" i="33"/>
  <c r="S31" i="33"/>
  <c r="T31" i="33"/>
  <c r="U31" i="33"/>
  <c r="V31" i="33"/>
  <c r="W31" i="33"/>
  <c r="X31" i="33"/>
  <c r="Y31" i="33"/>
  <c r="Z31" i="33"/>
  <c r="AA31" i="33"/>
  <c r="AB31" i="33"/>
  <c r="AC31" i="33"/>
  <c r="AD31" i="33"/>
  <c r="AE31" i="33"/>
  <c r="AF31" i="33"/>
  <c r="AG31" i="33"/>
  <c r="AH31" i="33"/>
  <c r="AI31" i="33"/>
  <c r="AJ31" i="33"/>
  <c r="AK31" i="33"/>
  <c r="AL31" i="33"/>
  <c r="AM31" i="33"/>
  <c r="AN31" i="33"/>
  <c r="AO31" i="33"/>
  <c r="AP31" i="33"/>
  <c r="AQ31" i="33"/>
  <c r="AR31" i="33"/>
  <c r="AS31" i="33"/>
  <c r="AT31" i="33"/>
  <c r="AU31" i="33"/>
  <c r="AV31" i="33"/>
  <c r="AW31" i="33"/>
  <c r="AX31" i="33"/>
  <c r="AY31" i="33"/>
  <c r="AZ31" i="33"/>
  <c r="BA31" i="33"/>
  <c r="BB31" i="33"/>
  <c r="BC31" i="33"/>
  <c r="BD31" i="33"/>
  <c r="BE31" i="33"/>
  <c r="BF31" i="33"/>
  <c r="BG31" i="33"/>
  <c r="BH31" i="33"/>
  <c r="BI31" i="33"/>
  <c r="BJ31" i="33"/>
  <c r="BK31" i="33"/>
  <c r="BL31" i="33"/>
  <c r="BM31" i="33"/>
  <c r="BN31" i="33"/>
  <c r="BO31" i="33"/>
  <c r="BP31" i="33"/>
  <c r="AA18" i="33"/>
  <c r="E42" i="33" a="1"/>
  <c r="E42" i="33"/>
  <c r="F42" i="33" a="1"/>
  <c r="F42" i="33"/>
  <c r="G42" i="33" a="1"/>
  <c r="H42" i="33" a="1"/>
  <c r="I42" i="33" a="1"/>
  <c r="J42" i="33" a="1"/>
  <c r="K42" i="33" a="1"/>
  <c r="L42" i="33" a="1"/>
  <c r="M42" i="33" a="1"/>
  <c r="N42" i="33" a="1"/>
  <c r="O42" i="33" a="1"/>
  <c r="P42" i="33" a="1"/>
  <c r="Q42" i="33" a="1"/>
  <c r="R42" i="33" a="1"/>
  <c r="S42" i="33" a="1"/>
  <c r="T42" i="33" a="1"/>
  <c r="U42" i="33" a="1"/>
  <c r="V42" i="33" a="1"/>
  <c r="W42" i="33" a="1"/>
  <c r="X42" i="33" a="1"/>
  <c r="Y42" i="33" a="1"/>
  <c r="Z42" i="33" a="1"/>
  <c r="AA42" i="33" a="1"/>
  <c r="AB42" i="33" a="1"/>
  <c r="AC42" i="33" a="1"/>
  <c r="AD42" i="33" a="1"/>
  <c r="AE42" i="33" a="1"/>
  <c r="AF42" i="33" a="1"/>
  <c r="AG42" i="33" a="1"/>
  <c r="AH42" i="33" a="1"/>
  <c r="AI42" i="33" a="1"/>
  <c r="AJ42" i="33" a="1"/>
  <c r="AK42" i="33" a="1"/>
  <c r="AL42" i="33" a="1"/>
  <c r="AM42" i="33" a="1"/>
  <c r="AN42" i="33" a="1"/>
  <c r="AO42" i="33" a="1"/>
  <c r="AP42" i="33" a="1"/>
  <c r="AQ42" i="33" a="1"/>
  <c r="AR42" i="33" a="1"/>
  <c r="AS42" i="33" a="1"/>
  <c r="AT42" i="33" a="1"/>
  <c r="AU42" i="33" a="1"/>
  <c r="AV42" i="33" a="1"/>
  <c r="AW42" i="33" a="1"/>
  <c r="AX42" i="33" a="1"/>
  <c r="AY42" i="33" a="1"/>
  <c r="AZ42" i="33" a="1"/>
  <c r="BA42" i="33" a="1"/>
  <c r="BB42" i="33" a="1"/>
  <c r="BC42" i="33" a="1"/>
  <c r="BD42" i="33" a="1"/>
  <c r="BE42" i="33" a="1"/>
  <c r="BF42" i="33" a="1"/>
  <c r="BG42" i="33" a="1"/>
  <c r="BH42" i="33" a="1"/>
  <c r="BI42" i="33" a="1"/>
  <c r="BJ42" i="33" a="1"/>
  <c r="BK42" i="33" a="1"/>
  <c r="BL42" i="33" a="1"/>
  <c r="BM42" i="33" a="1"/>
  <c r="BN42" i="33" a="1"/>
  <c r="BO42" i="33" a="1"/>
  <c r="BP42" i="33" a="1"/>
  <c r="G42" i="33"/>
  <c r="H42" i="33"/>
  <c r="I42" i="33"/>
  <c r="J42" i="33"/>
  <c r="K42" i="33"/>
  <c r="L42" i="33"/>
  <c r="M42" i="33"/>
  <c r="N42" i="33"/>
  <c r="O42" i="33"/>
  <c r="P42" i="33"/>
  <c r="Q42" i="33"/>
  <c r="R42" i="33"/>
  <c r="S42" i="33"/>
  <c r="T42" i="33"/>
  <c r="U42" i="33"/>
  <c r="V42" i="33"/>
  <c r="W42" i="33"/>
  <c r="X42" i="33"/>
  <c r="Y42" i="33"/>
  <c r="Z42" i="33"/>
  <c r="AA42" i="33"/>
  <c r="AB42" i="33"/>
  <c r="AC42" i="33"/>
  <c r="AD42" i="33"/>
  <c r="AE42" i="33"/>
  <c r="AF42" i="33"/>
  <c r="AG42" i="33"/>
  <c r="AH42" i="33"/>
  <c r="AI42" i="33"/>
  <c r="AJ42" i="33"/>
  <c r="AK42" i="33"/>
  <c r="AL42" i="33"/>
  <c r="AM42" i="33"/>
  <c r="AN42" i="33"/>
  <c r="AO42" i="33"/>
  <c r="AP42" i="33"/>
  <c r="AQ42" i="33"/>
  <c r="AR42" i="33"/>
  <c r="AS42" i="33"/>
  <c r="AT42" i="33"/>
  <c r="AU42" i="33"/>
  <c r="AV42" i="33"/>
  <c r="AW42" i="33"/>
  <c r="AX42" i="33"/>
  <c r="AY42" i="33"/>
  <c r="AZ42" i="33"/>
  <c r="BA42" i="33"/>
  <c r="BB42" i="33"/>
  <c r="BC42" i="33"/>
  <c r="BD42" i="33"/>
  <c r="BE42" i="33"/>
  <c r="BF42" i="33"/>
  <c r="BG42" i="33"/>
  <c r="BH42" i="33"/>
  <c r="BI42" i="33"/>
  <c r="BJ42" i="33"/>
  <c r="BK42" i="33"/>
  <c r="BL42" i="33"/>
  <c r="BM42" i="33"/>
  <c r="BN42" i="33"/>
  <c r="BO42" i="33"/>
  <c r="BP42" i="33"/>
  <c r="AB18" i="33"/>
  <c r="E53" i="33" a="1"/>
  <c r="E53" i="33"/>
  <c r="F53" i="33" a="1"/>
  <c r="F53" i="33"/>
  <c r="G53" i="33" a="1"/>
  <c r="H53" i="33" a="1"/>
  <c r="I53" i="33" a="1"/>
  <c r="J53" i="33" a="1"/>
  <c r="K53" i="33" a="1"/>
  <c r="L53" i="33" a="1"/>
  <c r="M53" i="33" a="1"/>
  <c r="N53" i="33" a="1"/>
  <c r="O53" i="33" a="1"/>
  <c r="P53" i="33" a="1"/>
  <c r="Q53" i="33" a="1"/>
  <c r="R53" i="33" a="1"/>
  <c r="S53" i="33" a="1"/>
  <c r="T53" i="33" a="1"/>
  <c r="U53" i="33" a="1"/>
  <c r="V53" i="33" a="1"/>
  <c r="W53" i="33" a="1"/>
  <c r="X53" i="33" a="1"/>
  <c r="Y53" i="33" a="1"/>
  <c r="Z53" i="33" a="1"/>
  <c r="AA53" i="33" a="1"/>
  <c r="AB53" i="33" a="1"/>
  <c r="AC53" i="33" a="1"/>
  <c r="AD53" i="33" a="1"/>
  <c r="AE53" i="33" a="1"/>
  <c r="AF53" i="33" a="1"/>
  <c r="AG53" i="33" a="1"/>
  <c r="AH53" i="33" a="1"/>
  <c r="AI53" i="33" a="1"/>
  <c r="AJ53" i="33" a="1"/>
  <c r="AK53" i="33" a="1"/>
  <c r="AL53" i="33" a="1"/>
  <c r="AM53" i="33" a="1"/>
  <c r="AN53" i="33" a="1"/>
  <c r="AO53" i="33" a="1"/>
  <c r="AP53" i="33" a="1"/>
  <c r="AQ53" i="33" a="1"/>
  <c r="AR53" i="33" a="1"/>
  <c r="AS53" i="33" a="1"/>
  <c r="AT53" i="33" a="1"/>
  <c r="AU53" i="33" a="1"/>
  <c r="AV53" i="33" a="1"/>
  <c r="AW53" i="33" a="1"/>
  <c r="AX53" i="33" a="1"/>
  <c r="AY53" i="33" a="1"/>
  <c r="AZ53" i="33" a="1"/>
  <c r="BA53" i="33" a="1"/>
  <c r="BB53" i="33" a="1"/>
  <c r="BC53" i="33" a="1"/>
  <c r="BD53" i="33" a="1"/>
  <c r="BE53" i="33" a="1"/>
  <c r="BF53" i="33" a="1"/>
  <c r="BG53" i="33" a="1"/>
  <c r="BH53" i="33" a="1"/>
  <c r="BI53" i="33" a="1"/>
  <c r="BJ53" i="33" a="1"/>
  <c r="BK53" i="33" a="1"/>
  <c r="BL53" i="33" a="1"/>
  <c r="BM53" i="33" a="1"/>
  <c r="BN53" i="33" a="1"/>
  <c r="BO53" i="33" a="1"/>
  <c r="BP53" i="33" a="1"/>
  <c r="G53" i="33"/>
  <c r="H53" i="33"/>
  <c r="I53" i="33"/>
  <c r="J53" i="33"/>
  <c r="K53" i="33"/>
  <c r="L53" i="33"/>
  <c r="M53" i="33"/>
  <c r="N53" i="33"/>
  <c r="O53" i="33"/>
  <c r="P53" i="33"/>
  <c r="Q53" i="33"/>
  <c r="R53" i="33"/>
  <c r="S53" i="33"/>
  <c r="T53" i="33"/>
  <c r="U53" i="33"/>
  <c r="V53" i="33"/>
  <c r="W53" i="33"/>
  <c r="X53" i="33"/>
  <c r="Y53" i="33"/>
  <c r="Z53" i="33"/>
  <c r="AA53" i="33"/>
  <c r="AB53" i="33"/>
  <c r="AC53" i="33"/>
  <c r="AD53" i="33"/>
  <c r="AE53" i="33"/>
  <c r="AF53" i="33"/>
  <c r="AG53" i="33"/>
  <c r="AH53" i="33"/>
  <c r="AI53" i="33"/>
  <c r="AJ53" i="33"/>
  <c r="AK53" i="33"/>
  <c r="AL53" i="33"/>
  <c r="AM53" i="33"/>
  <c r="AN53" i="33"/>
  <c r="AO53" i="33"/>
  <c r="AP53" i="33"/>
  <c r="AQ53" i="33"/>
  <c r="AR53" i="33"/>
  <c r="AS53" i="33"/>
  <c r="AT53" i="33"/>
  <c r="AU53" i="33"/>
  <c r="AV53" i="33"/>
  <c r="AW53" i="33"/>
  <c r="AX53" i="33"/>
  <c r="AY53" i="33"/>
  <c r="AZ53" i="33"/>
  <c r="BA53" i="33"/>
  <c r="BB53" i="33"/>
  <c r="BC53" i="33"/>
  <c r="BD53" i="33"/>
  <c r="BE53" i="33"/>
  <c r="BF53" i="33"/>
  <c r="BG53" i="33"/>
  <c r="BH53" i="33"/>
  <c r="BI53" i="33"/>
  <c r="BJ53" i="33"/>
  <c r="BK53" i="33"/>
  <c r="BL53" i="33"/>
  <c r="BM53" i="33"/>
  <c r="BN53" i="33"/>
  <c r="BO53" i="33"/>
  <c r="BP53" i="33"/>
  <c r="AC18" i="33"/>
  <c r="W18" i="33"/>
  <c r="M19" i="33"/>
  <c r="N19" i="33" a="1"/>
  <c r="N19" i="33"/>
  <c r="O19" i="33"/>
  <c r="C19" i="33"/>
  <c r="E32" i="33" a="1"/>
  <c r="E32" i="33"/>
  <c r="F32" i="33" a="1"/>
  <c r="F32" i="33"/>
  <c r="G32" i="33" a="1"/>
  <c r="H32" i="33" a="1"/>
  <c r="I32" i="33" a="1"/>
  <c r="J32" i="33" a="1"/>
  <c r="K32" i="33" a="1"/>
  <c r="L32" i="33" a="1"/>
  <c r="P19" i="33"/>
  <c r="M32" i="33" a="1"/>
  <c r="N32" i="33" a="1"/>
  <c r="O32" i="33" a="1"/>
  <c r="P32" i="33" a="1"/>
  <c r="Q32" i="33" a="1"/>
  <c r="R32" i="33" a="1"/>
  <c r="S32" i="33" a="1"/>
  <c r="T32" i="33" a="1"/>
  <c r="Q19" i="33"/>
  <c r="U32" i="33" a="1"/>
  <c r="V32" i="33" a="1"/>
  <c r="W32" i="33" a="1"/>
  <c r="X32" i="33" a="1"/>
  <c r="Y32" i="33" a="1"/>
  <c r="Z32" i="33" a="1"/>
  <c r="AA32" i="33" a="1"/>
  <c r="AB32" i="33" a="1"/>
  <c r="R19" i="33"/>
  <c r="AC32" i="33" a="1"/>
  <c r="AD32" i="33" a="1"/>
  <c r="AE32" i="33" a="1"/>
  <c r="AF32" i="33" a="1"/>
  <c r="AG32" i="33" a="1"/>
  <c r="AH32" i="33" a="1"/>
  <c r="AI32" i="33" a="1"/>
  <c r="AJ32" i="33" a="1"/>
  <c r="S19" i="33"/>
  <c r="AK32" i="33" a="1"/>
  <c r="AL32" i="33" a="1"/>
  <c r="AM32" i="33" a="1"/>
  <c r="AN32" i="33" a="1"/>
  <c r="AO32" i="33" a="1"/>
  <c r="AP32" i="33" a="1"/>
  <c r="AQ32" i="33" a="1"/>
  <c r="AR32" i="33" a="1"/>
  <c r="T19" i="33"/>
  <c r="AS32" i="33" a="1"/>
  <c r="AT32" i="33" a="1"/>
  <c r="AU32" i="33" a="1"/>
  <c r="AV32" i="33" a="1"/>
  <c r="AW32" i="33" a="1"/>
  <c r="AX32" i="33" a="1"/>
  <c r="AY32" i="33" a="1"/>
  <c r="AZ32" i="33" a="1"/>
  <c r="U19" i="33"/>
  <c r="BA32" i="33" a="1"/>
  <c r="BB32" i="33" a="1"/>
  <c r="BC32" i="33" a="1"/>
  <c r="BD32" i="33" a="1"/>
  <c r="BE32" i="33" a="1"/>
  <c r="BF32" i="33" a="1"/>
  <c r="BG32" i="33" a="1"/>
  <c r="BH32" i="33" a="1"/>
  <c r="V19" i="33"/>
  <c r="BI32" i="33" a="1"/>
  <c r="BJ32" i="33" a="1"/>
  <c r="BK32" i="33" a="1"/>
  <c r="BL32" i="33" a="1"/>
  <c r="BM32" i="33" a="1"/>
  <c r="BN32" i="33" a="1"/>
  <c r="BO32" i="33" a="1"/>
  <c r="BP32" i="33" a="1"/>
  <c r="G32" i="33"/>
  <c r="H32" i="33"/>
  <c r="I32" i="33"/>
  <c r="J32" i="33"/>
  <c r="K32" i="33"/>
  <c r="L32" i="33"/>
  <c r="M32" i="33"/>
  <c r="N32" i="33"/>
  <c r="O32" i="33"/>
  <c r="P32" i="33"/>
  <c r="Q32" i="33"/>
  <c r="R32" i="33"/>
  <c r="S32" i="33"/>
  <c r="T32" i="33"/>
  <c r="U32" i="33"/>
  <c r="V32" i="33"/>
  <c r="W32" i="33"/>
  <c r="X32" i="33"/>
  <c r="Y32" i="33"/>
  <c r="Z32" i="33"/>
  <c r="AA32" i="33"/>
  <c r="AB32" i="33"/>
  <c r="AC32" i="33"/>
  <c r="AD32" i="33"/>
  <c r="AE32" i="33"/>
  <c r="AF32" i="33"/>
  <c r="AG32" i="33"/>
  <c r="AH32" i="33"/>
  <c r="AI32" i="33"/>
  <c r="AJ32" i="33"/>
  <c r="AK32" i="33"/>
  <c r="AL32" i="33"/>
  <c r="AM32" i="33"/>
  <c r="AN32" i="33"/>
  <c r="AO32" i="33"/>
  <c r="AP32" i="33"/>
  <c r="AQ32" i="33"/>
  <c r="AR32" i="33"/>
  <c r="AS32" i="33"/>
  <c r="AT32" i="33"/>
  <c r="AU32" i="33"/>
  <c r="AV32" i="33"/>
  <c r="AW32" i="33"/>
  <c r="AX32" i="33"/>
  <c r="AY32" i="33"/>
  <c r="AZ32" i="33"/>
  <c r="BA32" i="33"/>
  <c r="BB32" i="33"/>
  <c r="BC32" i="33"/>
  <c r="BD32" i="33"/>
  <c r="BE32" i="33"/>
  <c r="BF32" i="33"/>
  <c r="BG32" i="33"/>
  <c r="BH32" i="33"/>
  <c r="BI32" i="33"/>
  <c r="BJ32" i="33"/>
  <c r="BK32" i="33"/>
  <c r="BL32" i="33"/>
  <c r="BM32" i="33"/>
  <c r="BN32" i="33"/>
  <c r="BO32" i="33"/>
  <c r="BP32" i="33"/>
  <c r="AA19" i="33"/>
  <c r="E43" i="33" a="1"/>
  <c r="E43" i="33"/>
  <c r="F43" i="33" a="1"/>
  <c r="F43" i="33"/>
  <c r="G43" i="33" a="1"/>
  <c r="H43" i="33" a="1"/>
  <c r="I43" i="33" a="1"/>
  <c r="J43" i="33" a="1"/>
  <c r="K43" i="33" a="1"/>
  <c r="L43" i="33" a="1"/>
  <c r="M43" i="33" a="1"/>
  <c r="N43" i="33" a="1"/>
  <c r="O43" i="33" a="1"/>
  <c r="P43" i="33" a="1"/>
  <c r="Q43" i="33" a="1"/>
  <c r="R43" i="33" a="1"/>
  <c r="S43" i="33" a="1"/>
  <c r="T43" i="33" a="1"/>
  <c r="U43" i="33" a="1"/>
  <c r="V43" i="33" a="1"/>
  <c r="W43" i="33" a="1"/>
  <c r="X43" i="33" a="1"/>
  <c r="Y43" i="33" a="1"/>
  <c r="Z43" i="33" a="1"/>
  <c r="AA43" i="33" a="1"/>
  <c r="AB43" i="33" a="1"/>
  <c r="AC43" i="33" a="1"/>
  <c r="AD43" i="33" a="1"/>
  <c r="AE43" i="33" a="1"/>
  <c r="AF43" i="33" a="1"/>
  <c r="AG43" i="33" a="1"/>
  <c r="AH43" i="33" a="1"/>
  <c r="AI43" i="33" a="1"/>
  <c r="AJ43" i="33" a="1"/>
  <c r="AK43" i="33" a="1"/>
  <c r="AL43" i="33" a="1"/>
  <c r="AM43" i="33" a="1"/>
  <c r="AN43" i="33" a="1"/>
  <c r="AO43" i="33" a="1"/>
  <c r="AP43" i="33" a="1"/>
  <c r="AQ43" i="33" a="1"/>
  <c r="AR43" i="33" a="1"/>
  <c r="AS43" i="33" a="1"/>
  <c r="AT43" i="33" a="1"/>
  <c r="AU43" i="33" a="1"/>
  <c r="AV43" i="33" a="1"/>
  <c r="AW43" i="33" a="1"/>
  <c r="AX43" i="33" a="1"/>
  <c r="AY43" i="33" a="1"/>
  <c r="AZ43" i="33" a="1"/>
  <c r="BA43" i="33" a="1"/>
  <c r="BB43" i="33" a="1"/>
  <c r="BC43" i="33" a="1"/>
  <c r="BD43" i="33" a="1"/>
  <c r="BE43" i="33" a="1"/>
  <c r="BF43" i="33" a="1"/>
  <c r="BG43" i="33" a="1"/>
  <c r="BH43" i="33" a="1"/>
  <c r="BI43" i="33" a="1"/>
  <c r="BJ43" i="33" a="1"/>
  <c r="BK43" i="33" a="1"/>
  <c r="BL43" i="33" a="1"/>
  <c r="BM43" i="33" a="1"/>
  <c r="BN43" i="33" a="1"/>
  <c r="BO43" i="33" a="1"/>
  <c r="BP43" i="33" a="1"/>
  <c r="G43" i="33"/>
  <c r="H43" i="33"/>
  <c r="I43" i="33"/>
  <c r="J43" i="33"/>
  <c r="K43" i="33"/>
  <c r="L43" i="33"/>
  <c r="M43" i="33"/>
  <c r="N43" i="33"/>
  <c r="O43" i="33"/>
  <c r="P43" i="33"/>
  <c r="Q43" i="33"/>
  <c r="R43" i="33"/>
  <c r="S43" i="33"/>
  <c r="T43" i="33"/>
  <c r="U43" i="33"/>
  <c r="V43" i="33"/>
  <c r="W43" i="33"/>
  <c r="X43" i="33"/>
  <c r="Y43" i="33"/>
  <c r="Z43" i="33"/>
  <c r="AA43" i="33"/>
  <c r="AB43" i="33"/>
  <c r="AC43" i="33"/>
  <c r="AD43" i="33"/>
  <c r="AE43" i="33"/>
  <c r="AF43" i="33"/>
  <c r="AG43" i="33"/>
  <c r="AH43" i="33"/>
  <c r="AI43" i="33"/>
  <c r="AJ43" i="33"/>
  <c r="AK43" i="33"/>
  <c r="AL43" i="33"/>
  <c r="AM43" i="33"/>
  <c r="AN43" i="33"/>
  <c r="AO43" i="33"/>
  <c r="AP43" i="33"/>
  <c r="AQ43" i="33"/>
  <c r="AR43" i="33"/>
  <c r="AS43" i="33"/>
  <c r="AT43" i="33"/>
  <c r="AU43" i="33"/>
  <c r="AV43" i="33"/>
  <c r="AW43" i="33"/>
  <c r="AX43" i="33"/>
  <c r="AY43" i="33"/>
  <c r="AZ43" i="33"/>
  <c r="BA43" i="33"/>
  <c r="BB43" i="33"/>
  <c r="BC43" i="33"/>
  <c r="BD43" i="33"/>
  <c r="BE43" i="33"/>
  <c r="BF43" i="33"/>
  <c r="BG43" i="33"/>
  <c r="BH43" i="33"/>
  <c r="BI43" i="33"/>
  <c r="BJ43" i="33"/>
  <c r="BK43" i="33"/>
  <c r="BL43" i="33"/>
  <c r="BM43" i="33"/>
  <c r="BN43" i="33"/>
  <c r="BO43" i="33"/>
  <c r="BP43" i="33"/>
  <c r="AB19" i="33"/>
  <c r="E54" i="33" a="1"/>
  <c r="E54" i="33"/>
  <c r="F54" i="33" a="1"/>
  <c r="F54" i="33"/>
  <c r="G54" i="33" a="1"/>
  <c r="H54" i="33" a="1"/>
  <c r="I54" i="33" a="1"/>
  <c r="J54" i="33" a="1"/>
  <c r="K54" i="33" a="1"/>
  <c r="L54" i="33" a="1"/>
  <c r="M54" i="33" a="1"/>
  <c r="N54" i="33" a="1"/>
  <c r="O54" i="33" a="1"/>
  <c r="P54" i="33" a="1"/>
  <c r="Q54" i="33" a="1"/>
  <c r="R54" i="33" a="1"/>
  <c r="S54" i="33" a="1"/>
  <c r="T54" i="33" a="1"/>
  <c r="U54" i="33" a="1"/>
  <c r="V54" i="33" a="1"/>
  <c r="W54" i="33" a="1"/>
  <c r="X54" i="33" a="1"/>
  <c r="Y54" i="33" a="1"/>
  <c r="Z54" i="33" a="1"/>
  <c r="AA54" i="33" a="1"/>
  <c r="AB54" i="33" a="1"/>
  <c r="AC54" i="33" a="1"/>
  <c r="AD54" i="33" a="1"/>
  <c r="AE54" i="33" a="1"/>
  <c r="AF54" i="33" a="1"/>
  <c r="AG54" i="33" a="1"/>
  <c r="AH54" i="33" a="1"/>
  <c r="AI54" i="33" a="1"/>
  <c r="AJ54" i="33" a="1"/>
  <c r="AK54" i="33" a="1"/>
  <c r="AL54" i="33" a="1"/>
  <c r="AM54" i="33" a="1"/>
  <c r="AN54" i="33" a="1"/>
  <c r="AO54" i="33" a="1"/>
  <c r="AP54" i="33" a="1"/>
  <c r="AQ54" i="33" a="1"/>
  <c r="AR54" i="33" a="1"/>
  <c r="AS54" i="33" a="1"/>
  <c r="AT54" i="33" a="1"/>
  <c r="AU54" i="33" a="1"/>
  <c r="AV54" i="33" a="1"/>
  <c r="AW54" i="33" a="1"/>
  <c r="AX54" i="33" a="1"/>
  <c r="AY54" i="33" a="1"/>
  <c r="AZ54" i="33" a="1"/>
  <c r="BA54" i="33" a="1"/>
  <c r="BB54" i="33" a="1"/>
  <c r="BC54" i="33" a="1"/>
  <c r="BD54" i="33" a="1"/>
  <c r="BE54" i="33" a="1"/>
  <c r="BF54" i="33" a="1"/>
  <c r="BG54" i="33" a="1"/>
  <c r="BH54" i="33" a="1"/>
  <c r="BI54" i="33" a="1"/>
  <c r="BJ54" i="33" a="1"/>
  <c r="BK54" i="33" a="1"/>
  <c r="BL54" i="33" a="1"/>
  <c r="BM54" i="33" a="1"/>
  <c r="BN54" i="33" a="1"/>
  <c r="BO54" i="33" a="1"/>
  <c r="BP54" i="33" a="1"/>
  <c r="G54" i="33"/>
  <c r="H54" i="33"/>
  <c r="I54" i="33"/>
  <c r="J54" i="33"/>
  <c r="K54" i="33"/>
  <c r="L54" i="33"/>
  <c r="M54" i="33"/>
  <c r="N54" i="33"/>
  <c r="O54" i="33"/>
  <c r="P54" i="33"/>
  <c r="Q54" i="33"/>
  <c r="R54" i="33"/>
  <c r="S54" i="33"/>
  <c r="T54" i="33"/>
  <c r="U54" i="33"/>
  <c r="V54" i="33"/>
  <c r="W54" i="33"/>
  <c r="X54" i="33"/>
  <c r="Y54" i="33"/>
  <c r="Z54" i="33"/>
  <c r="AA54" i="33"/>
  <c r="AB54" i="33"/>
  <c r="AC54" i="33"/>
  <c r="AD54" i="33"/>
  <c r="AE54" i="33"/>
  <c r="AF54" i="33"/>
  <c r="AG54" i="33"/>
  <c r="AH54" i="33"/>
  <c r="AI54" i="33"/>
  <c r="AJ54" i="33"/>
  <c r="AK54" i="33"/>
  <c r="AL54" i="33"/>
  <c r="AM54" i="33"/>
  <c r="AN54" i="33"/>
  <c r="AO54" i="33"/>
  <c r="AP54" i="33"/>
  <c r="AQ54" i="33"/>
  <c r="AR54" i="33"/>
  <c r="AS54" i="33"/>
  <c r="AT54" i="33"/>
  <c r="AU54" i="33"/>
  <c r="AV54" i="33"/>
  <c r="AW54" i="33"/>
  <c r="AX54" i="33"/>
  <c r="AY54" i="33"/>
  <c r="AZ54" i="33"/>
  <c r="BA54" i="33"/>
  <c r="BB54" i="33"/>
  <c r="BC54" i="33"/>
  <c r="BD54" i="33"/>
  <c r="BE54" i="33"/>
  <c r="BF54" i="33"/>
  <c r="BG54" i="33"/>
  <c r="BH54" i="33"/>
  <c r="BI54" i="33"/>
  <c r="BJ54" i="33"/>
  <c r="BK54" i="33"/>
  <c r="BL54" i="33"/>
  <c r="BM54" i="33"/>
  <c r="BN54" i="33"/>
  <c r="BO54" i="33"/>
  <c r="BP54" i="33"/>
  <c r="AC19" i="33"/>
  <c r="W19" i="33"/>
  <c r="X17" i="33"/>
  <c r="X18" i="33"/>
  <c r="X19" i="33"/>
  <c r="X20" i="33"/>
  <c r="X21" i="33"/>
  <c r="X22" i="33"/>
  <c r="X23" i="33"/>
  <c r="X24" i="33"/>
  <c r="X25" i="33"/>
  <c r="E4" i="33"/>
  <c r="D4" i="33"/>
  <c r="E5" i="33"/>
  <c r="D5" i="33"/>
  <c r="E6" i="33"/>
  <c r="D6" i="33"/>
  <c r="E7" i="33"/>
  <c r="D7" i="33"/>
  <c r="E8" i="33"/>
  <c r="D8" i="33"/>
  <c r="E9" i="33"/>
  <c r="D9" i="33"/>
  <c r="E10" i="33"/>
  <c r="D10" i="33"/>
  <c r="E11" i="33"/>
  <c r="D11" i="33"/>
  <c r="E12" i="33"/>
  <c r="D12" i="33"/>
  <c r="C4" i="33"/>
  <c r="AJ26" i="39"/>
  <c r="AE28" i="39"/>
  <c r="I14" i="39"/>
  <c r="V66" i="44"/>
  <c r="N13" i="6"/>
  <c r="Q64" i="37"/>
  <c r="F4" i="37"/>
  <c r="V64" i="37"/>
  <c r="W64" i="37"/>
  <c r="X64" i="37"/>
  <c r="V65" i="37"/>
  <c r="V66" i="37"/>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W65" i="37"/>
  <c r="X65" i="37"/>
  <c r="W66" i="37"/>
  <c r="X66" i="37"/>
  <c r="W67" i="37"/>
  <c r="X67" i="37"/>
  <c r="W68" i="37"/>
  <c r="X68" i="37"/>
  <c r="W69" i="37"/>
  <c r="X69" i="37"/>
  <c r="W70" i="37"/>
  <c r="X70" i="37"/>
  <c r="W71" i="37"/>
  <c r="X71" i="37"/>
  <c r="W72" i="37"/>
  <c r="X72" i="37"/>
  <c r="W73" i="37"/>
  <c r="X73" i="37"/>
  <c r="W74" i="37"/>
  <c r="X74" i="37"/>
  <c r="W75" i="37"/>
  <c r="X75" i="37"/>
  <c r="W76" i="37"/>
  <c r="X76" i="37"/>
  <c r="W77" i="37"/>
  <c r="X77" i="37"/>
  <c r="W78" i="37"/>
  <c r="X78" i="37"/>
  <c r="W79" i="37"/>
  <c r="X79" i="37"/>
  <c r="W80" i="37"/>
  <c r="X80" i="37"/>
  <c r="W81" i="37"/>
  <c r="X81" i="37"/>
  <c r="W82" i="37"/>
  <c r="X82" i="37"/>
  <c r="W83" i="37"/>
  <c r="X83" i="37"/>
  <c r="W84" i="37"/>
  <c r="X84" i="37"/>
  <c r="W85" i="37"/>
  <c r="X85" i="37"/>
  <c r="W86" i="37"/>
  <c r="X86" i="37"/>
  <c r="W87" i="37"/>
  <c r="X87" i="37"/>
  <c r="W88" i="37"/>
  <c r="X88" i="37"/>
  <c r="W89" i="37"/>
  <c r="X89" i="37"/>
  <c r="W90" i="37"/>
  <c r="X90" i="37"/>
  <c r="W91" i="37"/>
  <c r="X91" i="37"/>
  <c r="W92" i="37"/>
  <c r="X92" i="37"/>
  <c r="W93" i="37"/>
  <c r="X93" i="37"/>
  <c r="W94" i="37"/>
  <c r="X94" i="37"/>
  <c r="W95" i="37"/>
  <c r="X95" i="37"/>
  <c r="W96" i="37"/>
  <c r="X96" i="37"/>
  <c r="W97" i="37"/>
  <c r="X97" i="37"/>
  <c r="W98" i="37"/>
  <c r="X98" i="37"/>
  <c r="W99" i="37"/>
  <c r="X99" i="37"/>
  <c r="W100" i="37"/>
  <c r="X100" i="37"/>
  <c r="W101" i="37"/>
  <c r="X101" i="37"/>
  <c r="W102" i="37"/>
  <c r="X102" i="37"/>
  <c r="W103" i="37"/>
  <c r="X103" i="37"/>
  <c r="W104" i="37"/>
  <c r="X104" i="37"/>
  <c r="W105" i="37"/>
  <c r="X105" i="37"/>
  <c r="W106" i="37"/>
  <c r="X106" i="37"/>
  <c r="W107" i="37"/>
  <c r="X107" i="37"/>
  <c r="W108" i="37"/>
  <c r="X108" i="37"/>
  <c r="Y64" i="37"/>
  <c r="Y65" i="37"/>
  <c r="Y66" i="37"/>
  <c r="Y67" i="37"/>
  <c r="Y68" i="37"/>
  <c r="Y69" i="37"/>
  <c r="Y70" i="37"/>
  <c r="Y71" i="37"/>
  <c r="Y72" i="37"/>
  <c r="Y73" i="37"/>
  <c r="Y74" i="37"/>
  <c r="Y75" i="37"/>
  <c r="Y76" i="37"/>
  <c r="Y77" i="37"/>
  <c r="Y78" i="37"/>
  <c r="Y79" i="37"/>
  <c r="Y80" i="37"/>
  <c r="Y81" i="37"/>
  <c r="Y82" i="37"/>
  <c r="Y83" i="37"/>
  <c r="Y84" i="37"/>
  <c r="Y85" i="37"/>
  <c r="Y86" i="37"/>
  <c r="Y87" i="37"/>
  <c r="Y88" i="37"/>
  <c r="Y89" i="37"/>
  <c r="Y90" i="37"/>
  <c r="Y91" i="37"/>
  <c r="Y92" i="37"/>
  <c r="Y93" i="37"/>
  <c r="Y94" i="37"/>
  <c r="Y95" i="37"/>
  <c r="Y96" i="37"/>
  <c r="Y97" i="37"/>
  <c r="Y98" i="37"/>
  <c r="Y99" i="37"/>
  <c r="Y100" i="37"/>
  <c r="Y101" i="37"/>
  <c r="Y102" i="37"/>
  <c r="Y103" i="37"/>
  <c r="Y104" i="37"/>
  <c r="Y105" i="37"/>
  <c r="Y106" i="37"/>
  <c r="Y107" i="37"/>
  <c r="Y108" i="37"/>
  <c r="K4" i="37"/>
  <c r="N23" i="6"/>
  <c r="Q65" i="37"/>
  <c r="F5" i="37"/>
  <c r="K5" i="37"/>
  <c r="N33" i="6"/>
  <c r="Q66" i="37"/>
  <c r="F6" i="37"/>
  <c r="K6" i="37"/>
  <c r="K7" i="37"/>
  <c r="K8" i="37"/>
  <c r="K9" i="37"/>
  <c r="K10" i="37"/>
  <c r="K11" i="37"/>
  <c r="K12" i="37"/>
  <c r="K13" i="37"/>
  <c r="AA67" i="37"/>
  <c r="AE67" i="37"/>
  <c r="AA79" i="37"/>
  <c r="AE79" i="37"/>
  <c r="AA85" i="37"/>
  <c r="AE85" i="37"/>
  <c r="AA73" i="37"/>
  <c r="AF73" i="37"/>
  <c r="J4" i="37"/>
  <c r="K17" i="37"/>
  <c r="G4" i="37"/>
  <c r="H4" i="37"/>
  <c r="I4" i="37"/>
  <c r="J17" i="37"/>
  <c r="H17" i="37"/>
  <c r="L17" i="37"/>
  <c r="AA74" i="37"/>
  <c r="AE74" i="37"/>
  <c r="AA83" i="37"/>
  <c r="AE83" i="37"/>
  <c r="AA65" i="37"/>
  <c r="AF65" i="37"/>
  <c r="AA92" i="37"/>
  <c r="AF92" i="37"/>
  <c r="J5" i="37"/>
  <c r="K18" i="37"/>
  <c r="G5" i="37"/>
  <c r="H5" i="37"/>
  <c r="I5" i="37"/>
  <c r="J18" i="37"/>
  <c r="H18" i="37"/>
  <c r="L18" i="37"/>
  <c r="AA69" i="37"/>
  <c r="AE69" i="37"/>
  <c r="AA81" i="37"/>
  <c r="AE81" i="37"/>
  <c r="AA87" i="37"/>
  <c r="AE87" i="37"/>
  <c r="AA75" i="37"/>
  <c r="AF75" i="37"/>
  <c r="J6" i="37"/>
  <c r="K19" i="37"/>
  <c r="G6" i="37"/>
  <c r="H6" i="37"/>
  <c r="I6" i="37"/>
  <c r="J19" i="37"/>
  <c r="H19" i="37"/>
  <c r="L19" i="37"/>
  <c r="AA94" i="37"/>
  <c r="AE94" i="37"/>
  <c r="AA95" i="37"/>
  <c r="AE95" i="37"/>
  <c r="AA96" i="37"/>
  <c r="AE96" i="37"/>
  <c r="AA97" i="37"/>
  <c r="AE97" i="37"/>
  <c r="AA64" i="37"/>
  <c r="AE64" i="37"/>
  <c r="AE65" i="37"/>
  <c r="AA66" i="37"/>
  <c r="AE66" i="37"/>
  <c r="AA68" i="37"/>
  <c r="AE68" i="37"/>
  <c r="AA70" i="37"/>
  <c r="AE70" i="37"/>
  <c r="AA71" i="37"/>
  <c r="AE71" i="37"/>
  <c r="AA72" i="37"/>
  <c r="AE72" i="37"/>
  <c r="AE73" i="37"/>
  <c r="AE75" i="37"/>
  <c r="AA76" i="37"/>
  <c r="AE76" i="37"/>
  <c r="AA77" i="37"/>
  <c r="AE77" i="37"/>
  <c r="AA78" i="37"/>
  <c r="AE78" i="37"/>
  <c r="AA80" i="37"/>
  <c r="AE80" i="37"/>
  <c r="AA82" i="37"/>
  <c r="AE82" i="37"/>
  <c r="AA84" i="37"/>
  <c r="AE84" i="37"/>
  <c r="AA86" i="37"/>
  <c r="AE86" i="37"/>
  <c r="AA88" i="37"/>
  <c r="AE88" i="37"/>
  <c r="AA89" i="37"/>
  <c r="AE89" i="37"/>
  <c r="AA90" i="37"/>
  <c r="AE90" i="37"/>
  <c r="AA91" i="37"/>
  <c r="AE91" i="37"/>
  <c r="AE92" i="37"/>
  <c r="AA93" i="37"/>
  <c r="AE93" i="37"/>
  <c r="AA98" i="37"/>
  <c r="AE98" i="37"/>
  <c r="AA99" i="37"/>
  <c r="AE99" i="37"/>
  <c r="AA100" i="37"/>
  <c r="AE100" i="37"/>
  <c r="AA101" i="37"/>
  <c r="AE101" i="37"/>
  <c r="AA102" i="37"/>
  <c r="AE102" i="37"/>
  <c r="AA103" i="37"/>
  <c r="AE103" i="37"/>
  <c r="AA104" i="37"/>
  <c r="AE104" i="37"/>
  <c r="AA105" i="37"/>
  <c r="AE105" i="37"/>
  <c r="AA106" i="37"/>
  <c r="AE106" i="37"/>
  <c r="AA107" i="37"/>
  <c r="AE107" i="37"/>
  <c r="AA108" i="37"/>
  <c r="AE108" i="37"/>
  <c r="AF64" i="37"/>
  <c r="AF66" i="37"/>
  <c r="AF67" i="37"/>
  <c r="AF68" i="37"/>
  <c r="AF69" i="37"/>
  <c r="AF70" i="37"/>
  <c r="AF71" i="37"/>
  <c r="AF72" i="37"/>
  <c r="AF74" i="37"/>
  <c r="AF76" i="37"/>
  <c r="AF77" i="37"/>
  <c r="AF78" i="37"/>
  <c r="AF79" i="37"/>
  <c r="AF80" i="37"/>
  <c r="AF81" i="37"/>
  <c r="AF82" i="37"/>
  <c r="AF83" i="37"/>
  <c r="AF84" i="37"/>
  <c r="AF85" i="37"/>
  <c r="AF86" i="37"/>
  <c r="AF87" i="37"/>
  <c r="AF88" i="37"/>
  <c r="AF89" i="37"/>
  <c r="AF90" i="37"/>
  <c r="AF91" i="37"/>
  <c r="AF93" i="37"/>
  <c r="AF94" i="37"/>
  <c r="AF95" i="37"/>
  <c r="AF96" i="37"/>
  <c r="AF97" i="37"/>
  <c r="AF98" i="37"/>
  <c r="AF99" i="37"/>
  <c r="AF100" i="37"/>
  <c r="AF101" i="37"/>
  <c r="AF102" i="37"/>
  <c r="AF103" i="37"/>
  <c r="AF104" i="37"/>
  <c r="AF105" i="37"/>
  <c r="AF106" i="37"/>
  <c r="AF107" i="37"/>
  <c r="AF108" i="37"/>
  <c r="J7" i="37"/>
  <c r="K20" i="37"/>
  <c r="G7" i="37"/>
  <c r="H7" i="37"/>
  <c r="I7" i="37"/>
  <c r="J20" i="37"/>
  <c r="H20" i="37"/>
  <c r="L20" i="37"/>
  <c r="J8" i="37"/>
  <c r="K21" i="37"/>
  <c r="G8" i="37"/>
  <c r="H8" i="37"/>
  <c r="I8" i="37"/>
  <c r="J21" i="37"/>
  <c r="H21" i="37"/>
  <c r="L21" i="37"/>
  <c r="J9" i="37"/>
  <c r="K22" i="37"/>
  <c r="G9" i="37"/>
  <c r="H9" i="37"/>
  <c r="I9" i="37"/>
  <c r="J22" i="37"/>
  <c r="H22" i="37"/>
  <c r="L22" i="37"/>
  <c r="J10" i="37"/>
  <c r="K23" i="37"/>
  <c r="G10" i="37"/>
  <c r="H10" i="37"/>
  <c r="I10" i="37"/>
  <c r="J23" i="37"/>
  <c r="H23" i="37"/>
  <c r="L23" i="37"/>
  <c r="J11" i="37"/>
  <c r="K24" i="37"/>
  <c r="G11" i="37"/>
  <c r="H11" i="37"/>
  <c r="I11" i="37"/>
  <c r="J24" i="37"/>
  <c r="H24" i="37"/>
  <c r="L24" i="37"/>
  <c r="J12" i="37"/>
  <c r="K25" i="37"/>
  <c r="G12" i="37"/>
  <c r="H12" i="37"/>
  <c r="I12" i="37"/>
  <c r="J25" i="37"/>
  <c r="H25" i="37"/>
  <c r="L25" i="37"/>
  <c r="M17" i="37"/>
  <c r="N17" i="37" a="1"/>
  <c r="N17" i="37"/>
  <c r="O17" i="37"/>
  <c r="C17" i="37"/>
  <c r="E30" i="37" a="1"/>
  <c r="E30" i="37"/>
  <c r="F30" i="37" a="1"/>
  <c r="F30" i="37"/>
  <c r="G30" i="37" a="1"/>
  <c r="H30" i="37" a="1"/>
  <c r="I30" i="37" a="1"/>
  <c r="J30" i="37" a="1"/>
  <c r="K30" i="37" a="1"/>
  <c r="L30" i="37" a="1"/>
  <c r="P17" i="37"/>
  <c r="M30" i="37" a="1"/>
  <c r="N30" i="37" a="1"/>
  <c r="O30" i="37" a="1"/>
  <c r="P30" i="37" a="1"/>
  <c r="Q30" i="37" a="1"/>
  <c r="R30" i="37" a="1"/>
  <c r="S30" i="37" a="1"/>
  <c r="T30" i="37" a="1"/>
  <c r="Q17" i="37"/>
  <c r="U30" i="37" a="1"/>
  <c r="V30" i="37" a="1"/>
  <c r="W30" i="37" a="1"/>
  <c r="X30" i="37" a="1"/>
  <c r="Y30" i="37" a="1"/>
  <c r="Z30" i="37" a="1"/>
  <c r="AA30" i="37" a="1"/>
  <c r="AB30" i="37" a="1"/>
  <c r="R17" i="37"/>
  <c r="AC30" i="37" a="1"/>
  <c r="AD30" i="37" a="1"/>
  <c r="AE30" i="37" a="1"/>
  <c r="AF30" i="37" a="1"/>
  <c r="AG30" i="37" a="1"/>
  <c r="AH30" i="37" a="1"/>
  <c r="AI30" i="37" a="1"/>
  <c r="AJ30" i="37" a="1"/>
  <c r="S17" i="37"/>
  <c r="AK30" i="37" a="1"/>
  <c r="AL30" i="37" a="1"/>
  <c r="AM30" i="37" a="1"/>
  <c r="AN30" i="37" a="1"/>
  <c r="AO30" i="37" a="1"/>
  <c r="AP30" i="37" a="1"/>
  <c r="AQ30" i="37" a="1"/>
  <c r="AR30" i="37" a="1"/>
  <c r="T17" i="37"/>
  <c r="AS30" i="37" a="1"/>
  <c r="AT30" i="37" a="1"/>
  <c r="AU30" i="37" a="1"/>
  <c r="AV30" i="37" a="1"/>
  <c r="AW30" i="37" a="1"/>
  <c r="AX30" i="37" a="1"/>
  <c r="AY30" i="37" a="1"/>
  <c r="AZ30" i="37" a="1"/>
  <c r="U17" i="37"/>
  <c r="BA30" i="37" a="1"/>
  <c r="BB30" i="37" a="1"/>
  <c r="BC30" i="37" a="1"/>
  <c r="BD30" i="37" a="1"/>
  <c r="BE30" i="37" a="1"/>
  <c r="BF30" i="37" a="1"/>
  <c r="BG30" i="37" a="1"/>
  <c r="BH30" i="37" a="1"/>
  <c r="V17" i="37"/>
  <c r="BI30" i="37" a="1"/>
  <c r="BJ30" i="37" a="1"/>
  <c r="BK30" i="37" a="1"/>
  <c r="BL30" i="37" a="1"/>
  <c r="BM30" i="37" a="1"/>
  <c r="BN30" i="37" a="1"/>
  <c r="BO30" i="37" a="1"/>
  <c r="BP30" i="37" a="1"/>
  <c r="G30" i="37"/>
  <c r="H30" i="37"/>
  <c r="I30" i="37"/>
  <c r="J30" i="37"/>
  <c r="K30" i="37"/>
  <c r="L30" i="37"/>
  <c r="M30" i="37"/>
  <c r="N30" i="37"/>
  <c r="O30" i="37"/>
  <c r="P30" i="37"/>
  <c r="Q30" i="37"/>
  <c r="R30" i="37"/>
  <c r="S30" i="37"/>
  <c r="T30" i="37"/>
  <c r="U30" i="37"/>
  <c r="V30" i="37"/>
  <c r="W30" i="37"/>
  <c r="X30" i="37"/>
  <c r="Y30" i="37"/>
  <c r="Z30" i="37"/>
  <c r="AA30" i="37"/>
  <c r="AB30" i="37"/>
  <c r="AC30" i="37"/>
  <c r="AD30" i="37"/>
  <c r="AE30" i="37"/>
  <c r="AF30" i="37"/>
  <c r="AG30" i="37"/>
  <c r="AH30" i="37"/>
  <c r="AI30" i="37"/>
  <c r="AJ30" i="37"/>
  <c r="AK30" i="37"/>
  <c r="AL30" i="37"/>
  <c r="AM30" i="37"/>
  <c r="AN30" i="37"/>
  <c r="AO30" i="37"/>
  <c r="AP30" i="37"/>
  <c r="AQ30" i="37"/>
  <c r="AR30" i="37"/>
  <c r="AS30" i="37"/>
  <c r="AT30" i="37"/>
  <c r="AU30" i="37"/>
  <c r="AV30" i="37"/>
  <c r="AW30" i="37"/>
  <c r="AX30" i="37"/>
  <c r="AY30" i="37"/>
  <c r="AZ30" i="37"/>
  <c r="BA30" i="37"/>
  <c r="BB30" i="37"/>
  <c r="BC30" i="37"/>
  <c r="BD30" i="37"/>
  <c r="BE30" i="37"/>
  <c r="BF30" i="37"/>
  <c r="BG30" i="37"/>
  <c r="BH30" i="37"/>
  <c r="BI30" i="37"/>
  <c r="BJ30" i="37"/>
  <c r="BK30" i="37"/>
  <c r="BL30" i="37"/>
  <c r="BM30" i="37"/>
  <c r="BN30" i="37"/>
  <c r="BO30" i="37"/>
  <c r="BP30" i="37"/>
  <c r="AA17" i="37"/>
  <c r="E41" i="37" a="1"/>
  <c r="E41" i="37"/>
  <c r="F41" i="37" a="1"/>
  <c r="F41" i="37"/>
  <c r="G41" i="37" a="1"/>
  <c r="H41" i="37" a="1"/>
  <c r="I41" i="37" a="1"/>
  <c r="J41" i="37" a="1"/>
  <c r="K41" i="37" a="1"/>
  <c r="L41" i="37" a="1"/>
  <c r="M41" i="37" a="1"/>
  <c r="N41" i="37" a="1"/>
  <c r="O41" i="37" a="1"/>
  <c r="P41" i="37" a="1"/>
  <c r="Q41" i="37" a="1"/>
  <c r="R41" i="37" a="1"/>
  <c r="S41" i="37" a="1"/>
  <c r="T41" i="37" a="1"/>
  <c r="U41" i="37" a="1"/>
  <c r="V41" i="37" a="1"/>
  <c r="W41" i="37" a="1"/>
  <c r="X41" i="37" a="1"/>
  <c r="Y41" i="37" a="1"/>
  <c r="Z41" i="37" a="1"/>
  <c r="AA41" i="37" a="1"/>
  <c r="AB41" i="37" a="1"/>
  <c r="AC41" i="37" a="1"/>
  <c r="AD41" i="37" a="1"/>
  <c r="AE41" i="37" a="1"/>
  <c r="AF41" i="37" a="1"/>
  <c r="AG41" i="37" a="1"/>
  <c r="AH41" i="37" a="1"/>
  <c r="AI41" i="37" a="1"/>
  <c r="AJ41" i="37" a="1"/>
  <c r="AK41" i="37" a="1"/>
  <c r="AL41" i="37" a="1"/>
  <c r="AM41" i="37" a="1"/>
  <c r="AN41" i="37" a="1"/>
  <c r="AO41" i="37" a="1"/>
  <c r="AP41" i="37" a="1"/>
  <c r="AQ41" i="37" a="1"/>
  <c r="AR41" i="37" a="1"/>
  <c r="AS41" i="37" a="1"/>
  <c r="AT41" i="37" a="1"/>
  <c r="AU41" i="37" a="1"/>
  <c r="AV41" i="37" a="1"/>
  <c r="AW41" i="37" a="1"/>
  <c r="AX41" i="37" a="1"/>
  <c r="AY41" i="37" a="1"/>
  <c r="AZ41" i="37" a="1"/>
  <c r="BA41" i="37" a="1"/>
  <c r="BB41" i="37" a="1"/>
  <c r="BC41" i="37" a="1"/>
  <c r="BD41" i="37" a="1"/>
  <c r="BE41" i="37" a="1"/>
  <c r="BF41" i="37" a="1"/>
  <c r="BG41" i="37" a="1"/>
  <c r="BH41" i="37" a="1"/>
  <c r="BI41" i="37" a="1"/>
  <c r="BJ41" i="37" a="1"/>
  <c r="BK41" i="37" a="1"/>
  <c r="BL41" i="37" a="1"/>
  <c r="BM41" i="37" a="1"/>
  <c r="BN41" i="37" a="1"/>
  <c r="BO41" i="37" a="1"/>
  <c r="BP41" i="37" a="1"/>
  <c r="G41" i="37"/>
  <c r="H41" i="37"/>
  <c r="I41" i="37"/>
  <c r="J41" i="37"/>
  <c r="K41" i="37"/>
  <c r="L41" i="37"/>
  <c r="M41" i="37"/>
  <c r="N41" i="37"/>
  <c r="O41" i="37"/>
  <c r="P41" i="37"/>
  <c r="Q41" i="37"/>
  <c r="R41" i="37"/>
  <c r="S41" i="37"/>
  <c r="T41" i="37"/>
  <c r="U41" i="37"/>
  <c r="V41" i="37"/>
  <c r="W41" i="37"/>
  <c r="X41" i="37"/>
  <c r="Y41" i="37"/>
  <c r="Z41" i="37"/>
  <c r="AA41" i="37"/>
  <c r="AB41" i="37"/>
  <c r="AC41" i="37"/>
  <c r="AD41" i="37"/>
  <c r="AE41" i="37"/>
  <c r="AF41" i="37"/>
  <c r="AG41" i="37"/>
  <c r="AH41" i="37"/>
  <c r="AI41" i="37"/>
  <c r="AJ41" i="37"/>
  <c r="AK41" i="37"/>
  <c r="AL41" i="37"/>
  <c r="AM41" i="37"/>
  <c r="AN41" i="37"/>
  <c r="AO41" i="37"/>
  <c r="AP41" i="37"/>
  <c r="AQ41" i="37"/>
  <c r="AR41" i="37"/>
  <c r="AS41" i="37"/>
  <c r="AT41" i="37"/>
  <c r="AU41" i="37"/>
  <c r="AV41" i="37"/>
  <c r="AW41" i="37"/>
  <c r="AX41" i="37"/>
  <c r="AY41" i="37"/>
  <c r="AZ41" i="37"/>
  <c r="BA41" i="37"/>
  <c r="BB41" i="37"/>
  <c r="BC41" i="37"/>
  <c r="BD41" i="37"/>
  <c r="BE41" i="37"/>
  <c r="BF41" i="37"/>
  <c r="BG41" i="37"/>
  <c r="BH41" i="37"/>
  <c r="BI41" i="37"/>
  <c r="BJ41" i="37"/>
  <c r="BK41" i="37"/>
  <c r="BL41" i="37"/>
  <c r="BM41" i="37"/>
  <c r="BN41" i="37"/>
  <c r="BO41" i="37"/>
  <c r="BP41" i="37"/>
  <c r="AB17" i="37"/>
  <c r="E52" i="37" a="1"/>
  <c r="E52" i="37"/>
  <c r="F52" i="37" a="1"/>
  <c r="F52" i="37"/>
  <c r="G52" i="37" a="1"/>
  <c r="H52" i="37" a="1"/>
  <c r="I52" i="37" a="1"/>
  <c r="J52" i="37" a="1"/>
  <c r="K52" i="37" a="1"/>
  <c r="L52" i="37" a="1"/>
  <c r="M52" i="37" a="1"/>
  <c r="N52" i="37" a="1"/>
  <c r="O52" i="37" a="1"/>
  <c r="P52" i="37" a="1"/>
  <c r="Q52" i="37" a="1"/>
  <c r="R52" i="37" a="1"/>
  <c r="S52" i="37" a="1"/>
  <c r="T52" i="37" a="1"/>
  <c r="U52" i="37" a="1"/>
  <c r="V52" i="37" a="1"/>
  <c r="W52" i="37" a="1"/>
  <c r="X52" i="37" a="1"/>
  <c r="Y52" i="37" a="1"/>
  <c r="Z52" i="37" a="1"/>
  <c r="AA52" i="37" a="1"/>
  <c r="AB52" i="37" a="1"/>
  <c r="AC52" i="37" a="1"/>
  <c r="AD52" i="37" a="1"/>
  <c r="AE52" i="37" a="1"/>
  <c r="AF52" i="37" a="1"/>
  <c r="AG52" i="37" a="1"/>
  <c r="AH52" i="37" a="1"/>
  <c r="AI52" i="37" a="1"/>
  <c r="AJ52" i="37" a="1"/>
  <c r="AK52" i="37" a="1"/>
  <c r="AL52" i="37" a="1"/>
  <c r="AM52" i="37" a="1"/>
  <c r="AN52" i="37" a="1"/>
  <c r="AO52" i="37" a="1"/>
  <c r="AP52" i="37" a="1"/>
  <c r="AQ52" i="37" a="1"/>
  <c r="AR52" i="37" a="1"/>
  <c r="AS52" i="37" a="1"/>
  <c r="AT52" i="37" a="1"/>
  <c r="AU52" i="37" a="1"/>
  <c r="AV52" i="37" a="1"/>
  <c r="AW52" i="37" a="1"/>
  <c r="AX52" i="37" a="1"/>
  <c r="AY52" i="37" a="1"/>
  <c r="AZ52" i="37" a="1"/>
  <c r="BA52" i="37" a="1"/>
  <c r="BB52" i="37" a="1"/>
  <c r="BC52" i="37" a="1"/>
  <c r="BD52" i="37" a="1"/>
  <c r="BE52" i="37" a="1"/>
  <c r="BF52" i="37" a="1"/>
  <c r="BG52" i="37" a="1"/>
  <c r="BH52" i="37" a="1"/>
  <c r="BI52" i="37" a="1"/>
  <c r="BJ52" i="37" a="1"/>
  <c r="BK52" i="37" a="1"/>
  <c r="BL52" i="37" a="1"/>
  <c r="BM52" i="37" a="1"/>
  <c r="BN52" i="37" a="1"/>
  <c r="BO52" i="37" a="1"/>
  <c r="BP52" i="37" a="1"/>
  <c r="G52" i="37"/>
  <c r="H52" i="37"/>
  <c r="I52" i="37"/>
  <c r="J52" i="37"/>
  <c r="K52" i="37"/>
  <c r="L52" i="37"/>
  <c r="M52" i="37"/>
  <c r="N52" i="37"/>
  <c r="O52" i="37"/>
  <c r="P52" i="37"/>
  <c r="Q52" i="37"/>
  <c r="R52" i="37"/>
  <c r="S52" i="37"/>
  <c r="T52" i="37"/>
  <c r="U52" i="37"/>
  <c r="V52" i="37"/>
  <c r="W52" i="37"/>
  <c r="X52" i="37"/>
  <c r="Y52" i="37"/>
  <c r="Z52" i="37"/>
  <c r="AA52" i="37"/>
  <c r="AB52" i="37"/>
  <c r="AC52" i="37"/>
  <c r="AD52" i="37"/>
  <c r="AE52" i="37"/>
  <c r="AF52" i="37"/>
  <c r="AG52" i="37"/>
  <c r="AH52" i="37"/>
  <c r="AI52" i="37"/>
  <c r="AJ52" i="37"/>
  <c r="AK52" i="37"/>
  <c r="AL52" i="37"/>
  <c r="AM52" i="37"/>
  <c r="AN52" i="37"/>
  <c r="AO52" i="37"/>
  <c r="AP52" i="37"/>
  <c r="AQ52" i="37"/>
  <c r="AR52" i="37"/>
  <c r="AS52" i="37"/>
  <c r="AT52" i="37"/>
  <c r="AU52" i="37"/>
  <c r="AV52" i="37"/>
  <c r="AW52" i="37"/>
  <c r="AX52" i="37"/>
  <c r="AY52" i="37"/>
  <c r="AZ52" i="37"/>
  <c r="BA52" i="37"/>
  <c r="BB52" i="37"/>
  <c r="BC52" i="37"/>
  <c r="BD52" i="37"/>
  <c r="BE52" i="37"/>
  <c r="BF52" i="37"/>
  <c r="BG52" i="37"/>
  <c r="BH52" i="37"/>
  <c r="BI52" i="37"/>
  <c r="BJ52" i="37"/>
  <c r="BK52" i="37"/>
  <c r="BL52" i="37"/>
  <c r="BM52" i="37"/>
  <c r="BN52" i="37"/>
  <c r="BO52" i="37"/>
  <c r="BP52" i="37"/>
  <c r="AC17" i="37"/>
  <c r="W17" i="37"/>
  <c r="M18" i="37"/>
  <c r="N18" i="37" a="1"/>
  <c r="N18" i="37"/>
  <c r="O18" i="37"/>
  <c r="C18" i="37"/>
  <c r="E31" i="37" a="1"/>
  <c r="E31" i="37"/>
  <c r="F31" i="37" a="1"/>
  <c r="F31" i="37"/>
  <c r="G31" i="37" a="1"/>
  <c r="H31" i="37" a="1"/>
  <c r="I31" i="37" a="1"/>
  <c r="J31" i="37" a="1"/>
  <c r="K31" i="37" a="1"/>
  <c r="L31" i="37" a="1"/>
  <c r="P18" i="37"/>
  <c r="M31" i="37" a="1"/>
  <c r="N31" i="37" a="1"/>
  <c r="O31" i="37" a="1"/>
  <c r="P31" i="37" a="1"/>
  <c r="Q31" i="37" a="1"/>
  <c r="R31" i="37" a="1"/>
  <c r="S31" i="37" a="1"/>
  <c r="T31" i="37" a="1"/>
  <c r="Q18" i="37"/>
  <c r="U31" i="37" a="1"/>
  <c r="V31" i="37" a="1"/>
  <c r="W31" i="37" a="1"/>
  <c r="X31" i="37" a="1"/>
  <c r="Y31" i="37" a="1"/>
  <c r="Z31" i="37" a="1"/>
  <c r="AA31" i="37" a="1"/>
  <c r="AB31" i="37" a="1"/>
  <c r="R18" i="37"/>
  <c r="AC31" i="37" a="1"/>
  <c r="AD31" i="37" a="1"/>
  <c r="AE31" i="37" a="1"/>
  <c r="AF31" i="37" a="1"/>
  <c r="AG31" i="37" a="1"/>
  <c r="AH31" i="37" a="1"/>
  <c r="AI31" i="37" a="1"/>
  <c r="AJ31" i="37" a="1"/>
  <c r="S18" i="37"/>
  <c r="AK31" i="37" a="1"/>
  <c r="AL31" i="37" a="1"/>
  <c r="AM31" i="37" a="1"/>
  <c r="AN31" i="37" a="1"/>
  <c r="AO31" i="37" a="1"/>
  <c r="AP31" i="37" a="1"/>
  <c r="AQ31" i="37" a="1"/>
  <c r="AR31" i="37" a="1"/>
  <c r="T18" i="37"/>
  <c r="AS31" i="37" a="1"/>
  <c r="AT31" i="37" a="1"/>
  <c r="AU31" i="37" a="1"/>
  <c r="AV31" i="37" a="1"/>
  <c r="AW31" i="37" a="1"/>
  <c r="AX31" i="37" a="1"/>
  <c r="AY31" i="37" a="1"/>
  <c r="AZ31" i="37" a="1"/>
  <c r="U18" i="37"/>
  <c r="BA31" i="37" a="1"/>
  <c r="BB31" i="37" a="1"/>
  <c r="BC31" i="37" a="1"/>
  <c r="BD31" i="37" a="1"/>
  <c r="BE31" i="37" a="1"/>
  <c r="BF31" i="37" a="1"/>
  <c r="BG31" i="37" a="1"/>
  <c r="BH31" i="37" a="1"/>
  <c r="V18" i="37"/>
  <c r="BI31" i="37" a="1"/>
  <c r="BJ31" i="37" a="1"/>
  <c r="BK31" i="37" a="1"/>
  <c r="BL31" i="37" a="1"/>
  <c r="BM31" i="37" a="1"/>
  <c r="BN31" i="37" a="1"/>
  <c r="BO31" i="37" a="1"/>
  <c r="BP31" i="37" a="1"/>
  <c r="G31" i="37"/>
  <c r="H31" i="37"/>
  <c r="I31" i="37"/>
  <c r="J31" i="37"/>
  <c r="K31" i="37"/>
  <c r="L31" i="37"/>
  <c r="M31" i="37"/>
  <c r="N31" i="37"/>
  <c r="O31" i="37"/>
  <c r="P31" i="37"/>
  <c r="Q31" i="37"/>
  <c r="R31" i="37"/>
  <c r="S31" i="37"/>
  <c r="T31" i="37"/>
  <c r="U31" i="37"/>
  <c r="V31" i="37"/>
  <c r="W31" i="37"/>
  <c r="X31" i="37"/>
  <c r="Y31" i="37"/>
  <c r="Z31" i="37"/>
  <c r="AA31" i="37"/>
  <c r="AB31" i="37"/>
  <c r="AC31" i="37"/>
  <c r="AD31" i="37"/>
  <c r="AE31" i="37"/>
  <c r="AF31" i="37"/>
  <c r="AG31" i="37"/>
  <c r="AH31" i="37"/>
  <c r="AI31" i="37"/>
  <c r="AJ31" i="37"/>
  <c r="AK31" i="37"/>
  <c r="AL31" i="37"/>
  <c r="AM31" i="37"/>
  <c r="AN31" i="37"/>
  <c r="AO31" i="37"/>
  <c r="AP31" i="37"/>
  <c r="AQ31" i="37"/>
  <c r="AR31" i="37"/>
  <c r="AS31" i="37"/>
  <c r="AT31" i="37"/>
  <c r="AU31" i="37"/>
  <c r="AV31" i="37"/>
  <c r="AW31" i="37"/>
  <c r="AX31" i="37"/>
  <c r="AY31" i="37"/>
  <c r="AZ31" i="37"/>
  <c r="BA31" i="37"/>
  <c r="BB31" i="37"/>
  <c r="BC31" i="37"/>
  <c r="BD31" i="37"/>
  <c r="BE31" i="37"/>
  <c r="BF31" i="37"/>
  <c r="BG31" i="37"/>
  <c r="BH31" i="37"/>
  <c r="BI31" i="37"/>
  <c r="BJ31" i="37"/>
  <c r="BK31" i="37"/>
  <c r="BL31" i="37"/>
  <c r="BM31" i="37"/>
  <c r="BN31" i="37"/>
  <c r="BO31" i="37"/>
  <c r="BP31" i="37"/>
  <c r="AA18" i="37"/>
  <c r="E42" i="37" a="1"/>
  <c r="E42" i="37"/>
  <c r="F42" i="37" a="1"/>
  <c r="F42" i="37"/>
  <c r="G42" i="37" a="1"/>
  <c r="H42" i="37" a="1"/>
  <c r="I42" i="37" a="1"/>
  <c r="J42" i="37" a="1"/>
  <c r="K42" i="37" a="1"/>
  <c r="L42" i="37" a="1"/>
  <c r="M42" i="37" a="1"/>
  <c r="N42" i="37" a="1"/>
  <c r="O42" i="37" a="1"/>
  <c r="P42" i="37" a="1"/>
  <c r="Q42" i="37" a="1"/>
  <c r="R42" i="37" a="1"/>
  <c r="S42" i="37" a="1"/>
  <c r="T42" i="37" a="1"/>
  <c r="U42" i="37" a="1"/>
  <c r="V42" i="37" a="1"/>
  <c r="W42" i="37" a="1"/>
  <c r="X42" i="37" a="1"/>
  <c r="Y42" i="37" a="1"/>
  <c r="Z42" i="37" a="1"/>
  <c r="AA42" i="37" a="1"/>
  <c r="AB42" i="37" a="1"/>
  <c r="AC42" i="37" a="1"/>
  <c r="AD42" i="37" a="1"/>
  <c r="AE42" i="37" a="1"/>
  <c r="AF42" i="37" a="1"/>
  <c r="AG42" i="37" a="1"/>
  <c r="AH42" i="37" a="1"/>
  <c r="AI42" i="37" a="1"/>
  <c r="AJ42" i="37" a="1"/>
  <c r="AK42" i="37" a="1"/>
  <c r="AL42" i="37" a="1"/>
  <c r="AM42" i="37" a="1"/>
  <c r="AN42" i="37" a="1"/>
  <c r="AO42" i="37" a="1"/>
  <c r="AP42" i="37" a="1"/>
  <c r="AQ42" i="37" a="1"/>
  <c r="AR42" i="37" a="1"/>
  <c r="AS42" i="37" a="1"/>
  <c r="AT42" i="37" a="1"/>
  <c r="AU42" i="37" a="1"/>
  <c r="AV42" i="37" a="1"/>
  <c r="AW42" i="37" a="1"/>
  <c r="AX42" i="37" a="1"/>
  <c r="AY42" i="37" a="1"/>
  <c r="AZ42" i="37" a="1"/>
  <c r="BA42" i="37" a="1"/>
  <c r="BB42" i="37" a="1"/>
  <c r="BC42" i="37" a="1"/>
  <c r="BD42" i="37" a="1"/>
  <c r="BE42" i="37" a="1"/>
  <c r="BF42" i="37" a="1"/>
  <c r="BG42" i="37" a="1"/>
  <c r="BH42" i="37" a="1"/>
  <c r="BI42" i="37" a="1"/>
  <c r="BJ42" i="37" a="1"/>
  <c r="BK42" i="37" a="1"/>
  <c r="BL42" i="37" a="1"/>
  <c r="BM42" i="37" a="1"/>
  <c r="BN42" i="37" a="1"/>
  <c r="BO42" i="37" a="1"/>
  <c r="BP42" i="37" a="1"/>
  <c r="G42" i="37"/>
  <c r="H42" i="37"/>
  <c r="I42" i="37"/>
  <c r="J42" i="37"/>
  <c r="K42" i="37"/>
  <c r="L42" i="37"/>
  <c r="M42" i="37"/>
  <c r="N42" i="37"/>
  <c r="O42" i="37"/>
  <c r="P42" i="37"/>
  <c r="Q42" i="37"/>
  <c r="R42" i="37"/>
  <c r="S42" i="37"/>
  <c r="T42" i="37"/>
  <c r="U42" i="37"/>
  <c r="V42" i="37"/>
  <c r="W42" i="37"/>
  <c r="X42" i="37"/>
  <c r="Y42" i="37"/>
  <c r="Z42" i="37"/>
  <c r="AA42" i="37"/>
  <c r="AB42" i="37"/>
  <c r="AC42" i="37"/>
  <c r="AD42" i="37"/>
  <c r="AE42" i="37"/>
  <c r="AF42" i="37"/>
  <c r="AG42" i="37"/>
  <c r="AH42" i="37"/>
  <c r="AI42" i="37"/>
  <c r="AJ42" i="37"/>
  <c r="AK42" i="37"/>
  <c r="AL42" i="37"/>
  <c r="AM42" i="37"/>
  <c r="AN42" i="37"/>
  <c r="AO42" i="37"/>
  <c r="AP42" i="37"/>
  <c r="AQ42" i="37"/>
  <c r="AR42" i="37"/>
  <c r="AS42" i="37"/>
  <c r="AT42" i="37"/>
  <c r="AU42" i="37"/>
  <c r="AV42" i="37"/>
  <c r="AW42" i="37"/>
  <c r="AX42" i="37"/>
  <c r="AY42" i="37"/>
  <c r="AZ42" i="37"/>
  <c r="BA42" i="37"/>
  <c r="BB42" i="37"/>
  <c r="BC42" i="37"/>
  <c r="BD42" i="37"/>
  <c r="BE42" i="37"/>
  <c r="BF42" i="37"/>
  <c r="BG42" i="37"/>
  <c r="BH42" i="37"/>
  <c r="BI42" i="37"/>
  <c r="BJ42" i="37"/>
  <c r="BK42" i="37"/>
  <c r="BL42" i="37"/>
  <c r="BM42" i="37"/>
  <c r="BN42" i="37"/>
  <c r="BO42" i="37"/>
  <c r="BP42" i="37"/>
  <c r="AB18" i="37"/>
  <c r="E53" i="37" a="1"/>
  <c r="E53" i="37"/>
  <c r="F53" i="37" a="1"/>
  <c r="F53" i="37"/>
  <c r="G53" i="37" a="1"/>
  <c r="H53" i="37" a="1"/>
  <c r="I53" i="37" a="1"/>
  <c r="J53" i="37" a="1"/>
  <c r="K53" i="37" a="1"/>
  <c r="L53" i="37" a="1"/>
  <c r="M53" i="37" a="1"/>
  <c r="N53" i="37" a="1"/>
  <c r="O53" i="37" a="1"/>
  <c r="P53" i="37" a="1"/>
  <c r="Q53" i="37" a="1"/>
  <c r="R53" i="37" a="1"/>
  <c r="S53" i="37" a="1"/>
  <c r="T53" i="37" a="1"/>
  <c r="U53" i="37" a="1"/>
  <c r="V53" i="37" a="1"/>
  <c r="W53" i="37" a="1"/>
  <c r="X53" i="37" a="1"/>
  <c r="Y53" i="37" a="1"/>
  <c r="Z53" i="37" a="1"/>
  <c r="AA53" i="37" a="1"/>
  <c r="AB53" i="37" a="1"/>
  <c r="AC53" i="37" a="1"/>
  <c r="AD53" i="37" a="1"/>
  <c r="AE53" i="37" a="1"/>
  <c r="AF53" i="37" a="1"/>
  <c r="AG53" i="37" a="1"/>
  <c r="AH53" i="37" a="1"/>
  <c r="AI53" i="37" a="1"/>
  <c r="AJ53" i="37" a="1"/>
  <c r="AK53" i="37" a="1"/>
  <c r="AL53" i="37" a="1"/>
  <c r="AM53" i="37" a="1"/>
  <c r="AN53" i="37" a="1"/>
  <c r="AO53" i="37" a="1"/>
  <c r="AP53" i="37" a="1"/>
  <c r="AQ53" i="37" a="1"/>
  <c r="AR53" i="37" a="1"/>
  <c r="AS53" i="37" a="1"/>
  <c r="AT53" i="37" a="1"/>
  <c r="AU53" i="37" a="1"/>
  <c r="AV53" i="37" a="1"/>
  <c r="AW53" i="37" a="1"/>
  <c r="AX53" i="37" a="1"/>
  <c r="AY53" i="37" a="1"/>
  <c r="AZ53" i="37" a="1"/>
  <c r="BA53" i="37" a="1"/>
  <c r="BB53" i="37" a="1"/>
  <c r="BC53" i="37" a="1"/>
  <c r="BD53" i="37" a="1"/>
  <c r="BE53" i="37" a="1"/>
  <c r="BF53" i="37" a="1"/>
  <c r="BG53" i="37" a="1"/>
  <c r="BH53" i="37" a="1"/>
  <c r="BI53" i="37" a="1"/>
  <c r="BJ53" i="37" a="1"/>
  <c r="BK53" i="37" a="1"/>
  <c r="BL53" i="37" a="1"/>
  <c r="BM53" i="37" a="1"/>
  <c r="BN53" i="37" a="1"/>
  <c r="BO53" i="37" a="1"/>
  <c r="BP53" i="37" a="1"/>
  <c r="G53" i="37"/>
  <c r="H53" i="37"/>
  <c r="I53" i="37"/>
  <c r="J53" i="37"/>
  <c r="K53" i="37"/>
  <c r="L53" i="37"/>
  <c r="M53" i="37"/>
  <c r="N53" i="37"/>
  <c r="O53" i="37"/>
  <c r="P53" i="37"/>
  <c r="Q53" i="37"/>
  <c r="R53" i="37"/>
  <c r="S53" i="37"/>
  <c r="T53" i="37"/>
  <c r="U53" i="37"/>
  <c r="V53" i="37"/>
  <c r="W53" i="37"/>
  <c r="X53" i="37"/>
  <c r="Y53" i="37"/>
  <c r="Z53" i="37"/>
  <c r="AA53" i="37"/>
  <c r="AB53" i="37"/>
  <c r="AC53" i="37"/>
  <c r="AD53" i="37"/>
  <c r="AE53" i="37"/>
  <c r="AF53" i="37"/>
  <c r="AG53" i="37"/>
  <c r="AH53" i="37"/>
  <c r="AI53" i="37"/>
  <c r="AJ53" i="37"/>
  <c r="AK53" i="37"/>
  <c r="AL53" i="37"/>
  <c r="AM53" i="37"/>
  <c r="AN53" i="37"/>
  <c r="AO53" i="37"/>
  <c r="AP53" i="37"/>
  <c r="AQ53" i="37"/>
  <c r="AR53" i="37"/>
  <c r="AS53" i="37"/>
  <c r="AT53" i="37"/>
  <c r="AU53" i="37"/>
  <c r="AV53" i="37"/>
  <c r="AW53" i="37"/>
  <c r="AX53" i="37"/>
  <c r="AY53" i="37"/>
  <c r="AZ53" i="37"/>
  <c r="BA53" i="37"/>
  <c r="BB53" i="37"/>
  <c r="BC53" i="37"/>
  <c r="BD53" i="37"/>
  <c r="BE53" i="37"/>
  <c r="BF53" i="37"/>
  <c r="BG53" i="37"/>
  <c r="BH53" i="37"/>
  <c r="BI53" i="37"/>
  <c r="BJ53" i="37"/>
  <c r="BK53" i="37"/>
  <c r="BL53" i="37"/>
  <c r="BM53" i="37"/>
  <c r="BN53" i="37"/>
  <c r="BO53" i="37"/>
  <c r="BP53" i="37"/>
  <c r="AC18" i="37"/>
  <c r="W18" i="37"/>
  <c r="M19" i="37"/>
  <c r="N19" i="37" a="1"/>
  <c r="N19" i="37"/>
  <c r="O19" i="37"/>
  <c r="C19" i="37"/>
  <c r="E32" i="37" a="1"/>
  <c r="E32" i="37"/>
  <c r="F32" i="37" a="1"/>
  <c r="F32" i="37"/>
  <c r="G32" i="37" a="1"/>
  <c r="H32" i="37" a="1"/>
  <c r="I32" i="37" a="1"/>
  <c r="J32" i="37" a="1"/>
  <c r="K32" i="37" a="1"/>
  <c r="L32" i="37" a="1"/>
  <c r="P19" i="37"/>
  <c r="M32" i="37" a="1"/>
  <c r="N32" i="37" a="1"/>
  <c r="O32" i="37" a="1"/>
  <c r="P32" i="37" a="1"/>
  <c r="Q32" i="37" a="1"/>
  <c r="R32" i="37" a="1"/>
  <c r="S32" i="37" a="1"/>
  <c r="T32" i="37" a="1"/>
  <c r="Q19" i="37"/>
  <c r="U32" i="37" a="1"/>
  <c r="V32" i="37" a="1"/>
  <c r="W32" i="37" a="1"/>
  <c r="X32" i="37" a="1"/>
  <c r="Y32" i="37" a="1"/>
  <c r="Z32" i="37" a="1"/>
  <c r="AA32" i="37" a="1"/>
  <c r="AB32" i="37" a="1"/>
  <c r="R19" i="37"/>
  <c r="AC32" i="37" a="1"/>
  <c r="AD32" i="37" a="1"/>
  <c r="AE32" i="37" a="1"/>
  <c r="AF32" i="37" a="1"/>
  <c r="AG32" i="37" a="1"/>
  <c r="AH32" i="37" a="1"/>
  <c r="AI32" i="37" a="1"/>
  <c r="AJ32" i="37" a="1"/>
  <c r="S19" i="37"/>
  <c r="AK32" i="37" a="1"/>
  <c r="AL32" i="37" a="1"/>
  <c r="AM32" i="37" a="1"/>
  <c r="AN32" i="37" a="1"/>
  <c r="AO32" i="37" a="1"/>
  <c r="AP32" i="37" a="1"/>
  <c r="AQ32" i="37" a="1"/>
  <c r="AR32" i="37" a="1"/>
  <c r="T19" i="37"/>
  <c r="AS32" i="37" a="1"/>
  <c r="AT32" i="37" a="1"/>
  <c r="AU32" i="37" a="1"/>
  <c r="AV32" i="37" a="1"/>
  <c r="AW32" i="37" a="1"/>
  <c r="AX32" i="37" a="1"/>
  <c r="AY32" i="37" a="1"/>
  <c r="AZ32" i="37" a="1"/>
  <c r="U19" i="37"/>
  <c r="BA32" i="37" a="1"/>
  <c r="BB32" i="37" a="1"/>
  <c r="BC32" i="37" a="1"/>
  <c r="BD32" i="37" a="1"/>
  <c r="BE32" i="37" a="1"/>
  <c r="BF32" i="37" a="1"/>
  <c r="BG32" i="37" a="1"/>
  <c r="BH32" i="37" a="1"/>
  <c r="V19" i="37"/>
  <c r="BI32" i="37" a="1"/>
  <c r="BJ32" i="37" a="1"/>
  <c r="BK32" i="37" a="1"/>
  <c r="BL32" i="37" a="1"/>
  <c r="BM32" i="37" a="1"/>
  <c r="BN32" i="37" a="1"/>
  <c r="BO32" i="37" a="1"/>
  <c r="BP32" i="37" a="1"/>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BF32" i="37"/>
  <c r="BG32" i="37"/>
  <c r="BH32" i="37"/>
  <c r="BI32" i="37"/>
  <c r="BJ32" i="37"/>
  <c r="BK32" i="37"/>
  <c r="BL32" i="37"/>
  <c r="BM32" i="37"/>
  <c r="BN32" i="37"/>
  <c r="BO32" i="37"/>
  <c r="BP32" i="37"/>
  <c r="AA19" i="37"/>
  <c r="E43" i="37" a="1"/>
  <c r="E43" i="37"/>
  <c r="F43" i="37" a="1"/>
  <c r="F43" i="37"/>
  <c r="G43" i="37" a="1"/>
  <c r="H43" i="37" a="1"/>
  <c r="I43" i="37" a="1"/>
  <c r="J43" i="37" a="1"/>
  <c r="K43" i="37" a="1"/>
  <c r="L43" i="37" a="1"/>
  <c r="M43" i="37" a="1"/>
  <c r="N43" i="37" a="1"/>
  <c r="O43" i="37" a="1"/>
  <c r="P43" i="37" a="1"/>
  <c r="Q43" i="37" a="1"/>
  <c r="R43" i="37" a="1"/>
  <c r="S43" i="37" a="1"/>
  <c r="T43" i="37" a="1"/>
  <c r="U43" i="37" a="1"/>
  <c r="V43" i="37" a="1"/>
  <c r="W43" i="37" a="1"/>
  <c r="X43" i="37" a="1"/>
  <c r="Y43" i="37" a="1"/>
  <c r="Z43" i="37" a="1"/>
  <c r="AA43" i="37" a="1"/>
  <c r="AB43" i="37" a="1"/>
  <c r="AC43" i="37" a="1"/>
  <c r="AD43" i="37" a="1"/>
  <c r="AE43" i="37" a="1"/>
  <c r="AF43" i="37" a="1"/>
  <c r="AG43" i="37" a="1"/>
  <c r="AH43" i="37" a="1"/>
  <c r="AI43" i="37" a="1"/>
  <c r="AJ43" i="37" a="1"/>
  <c r="AK43" i="37" a="1"/>
  <c r="AL43" i="37" a="1"/>
  <c r="AM43" i="37" a="1"/>
  <c r="AN43" i="37" a="1"/>
  <c r="AO43" i="37" a="1"/>
  <c r="AP43" i="37" a="1"/>
  <c r="AQ43" i="37" a="1"/>
  <c r="AR43" i="37" a="1"/>
  <c r="AS43" i="37" a="1"/>
  <c r="AT43" i="37" a="1"/>
  <c r="AU43" i="37" a="1"/>
  <c r="AV43" i="37" a="1"/>
  <c r="AW43" i="37" a="1"/>
  <c r="AX43" i="37" a="1"/>
  <c r="AY43" i="37" a="1"/>
  <c r="AZ43" i="37" a="1"/>
  <c r="BA43" i="37" a="1"/>
  <c r="BB43" i="37" a="1"/>
  <c r="BC43" i="37" a="1"/>
  <c r="BD43" i="37" a="1"/>
  <c r="BE43" i="37" a="1"/>
  <c r="BF43" i="37" a="1"/>
  <c r="BG43" i="37" a="1"/>
  <c r="BH43" i="37" a="1"/>
  <c r="BI43" i="37" a="1"/>
  <c r="BJ43" i="37" a="1"/>
  <c r="BK43" i="37" a="1"/>
  <c r="BL43" i="37" a="1"/>
  <c r="BM43" i="37" a="1"/>
  <c r="BN43" i="37" a="1"/>
  <c r="BO43" i="37" a="1"/>
  <c r="BP43" i="37" a="1"/>
  <c r="G43" i="37"/>
  <c r="H43" i="37"/>
  <c r="I43" i="37"/>
  <c r="J43" i="37"/>
  <c r="K43" i="37"/>
  <c r="L43" i="37"/>
  <c r="M43" i="37"/>
  <c r="N43" i="37"/>
  <c r="O43" i="37"/>
  <c r="P43" i="37"/>
  <c r="Q43" i="37"/>
  <c r="R43" i="37"/>
  <c r="S43" i="37"/>
  <c r="T43" i="37"/>
  <c r="U43" i="37"/>
  <c r="V43" i="37"/>
  <c r="W43" i="37"/>
  <c r="X43" i="37"/>
  <c r="Y43" i="37"/>
  <c r="Z43" i="37"/>
  <c r="AA43" i="37"/>
  <c r="AB43" i="37"/>
  <c r="AC43" i="37"/>
  <c r="AD43" i="37"/>
  <c r="AE43" i="37"/>
  <c r="AF43" i="37"/>
  <c r="AG43" i="37"/>
  <c r="AH43" i="37"/>
  <c r="AI43" i="37"/>
  <c r="AJ43" i="37"/>
  <c r="AK43" i="37"/>
  <c r="AL43" i="37"/>
  <c r="AM43" i="37"/>
  <c r="AN43" i="37"/>
  <c r="AO43" i="37"/>
  <c r="AP43" i="37"/>
  <c r="AQ43" i="37"/>
  <c r="AR43" i="37"/>
  <c r="AS43" i="37"/>
  <c r="AT43" i="37"/>
  <c r="AU43" i="37"/>
  <c r="AV43" i="37"/>
  <c r="AW43" i="37"/>
  <c r="AX43" i="37"/>
  <c r="AY43" i="37"/>
  <c r="AZ43" i="37"/>
  <c r="BA43" i="37"/>
  <c r="BB43" i="37"/>
  <c r="BC43" i="37"/>
  <c r="BD43" i="37"/>
  <c r="BE43" i="37"/>
  <c r="BF43" i="37"/>
  <c r="BG43" i="37"/>
  <c r="BH43" i="37"/>
  <c r="BI43" i="37"/>
  <c r="BJ43" i="37"/>
  <c r="BK43" i="37"/>
  <c r="BL43" i="37"/>
  <c r="BM43" i="37"/>
  <c r="BN43" i="37"/>
  <c r="BO43" i="37"/>
  <c r="BP43" i="37"/>
  <c r="AB19" i="37"/>
  <c r="E54" i="37" a="1"/>
  <c r="E54" i="37"/>
  <c r="F54" i="37" a="1"/>
  <c r="F54" i="37"/>
  <c r="G54" i="37" a="1"/>
  <c r="H54" i="37" a="1"/>
  <c r="I54" i="37" a="1"/>
  <c r="J54" i="37" a="1"/>
  <c r="K54" i="37" a="1"/>
  <c r="L54" i="37" a="1"/>
  <c r="M54" i="37" a="1"/>
  <c r="N54" i="37" a="1"/>
  <c r="O54" i="37" a="1"/>
  <c r="P54" i="37" a="1"/>
  <c r="Q54" i="37" a="1"/>
  <c r="R54" i="37" a="1"/>
  <c r="S54" i="37" a="1"/>
  <c r="T54" i="37" a="1"/>
  <c r="U54" i="37" a="1"/>
  <c r="V54" i="37" a="1"/>
  <c r="W54" i="37" a="1"/>
  <c r="X54" i="37" a="1"/>
  <c r="Y54" i="37" a="1"/>
  <c r="Z54" i="37" a="1"/>
  <c r="AA54" i="37" a="1"/>
  <c r="AB54" i="37" a="1"/>
  <c r="AC54" i="37" a="1"/>
  <c r="AD54" i="37" a="1"/>
  <c r="AE54" i="37" a="1"/>
  <c r="AF54" i="37" a="1"/>
  <c r="AG54" i="37" a="1"/>
  <c r="AH54" i="37" a="1"/>
  <c r="AI54" i="37" a="1"/>
  <c r="AJ54" i="37" a="1"/>
  <c r="AK54" i="37" a="1"/>
  <c r="AL54" i="37" a="1"/>
  <c r="AM54" i="37" a="1"/>
  <c r="AN54" i="37" a="1"/>
  <c r="AO54" i="37" a="1"/>
  <c r="AP54" i="37" a="1"/>
  <c r="AQ54" i="37" a="1"/>
  <c r="AR54" i="37" a="1"/>
  <c r="AS54" i="37" a="1"/>
  <c r="AT54" i="37" a="1"/>
  <c r="AU54" i="37" a="1"/>
  <c r="AV54" i="37" a="1"/>
  <c r="AW54" i="37" a="1"/>
  <c r="AX54" i="37" a="1"/>
  <c r="AY54" i="37" a="1"/>
  <c r="AZ54" i="37" a="1"/>
  <c r="BA54" i="37" a="1"/>
  <c r="BB54" i="37" a="1"/>
  <c r="BC54" i="37" a="1"/>
  <c r="BD54" i="37" a="1"/>
  <c r="BE54" i="37" a="1"/>
  <c r="BF54" i="37" a="1"/>
  <c r="BG54" i="37" a="1"/>
  <c r="BH54" i="37" a="1"/>
  <c r="BI54" i="37" a="1"/>
  <c r="BJ54" i="37" a="1"/>
  <c r="BK54" i="37" a="1"/>
  <c r="BL54" i="37" a="1"/>
  <c r="BM54" i="37" a="1"/>
  <c r="BN54" i="37" a="1"/>
  <c r="BO54" i="37" a="1"/>
  <c r="BP54" i="37" a="1"/>
  <c r="G54" i="37"/>
  <c r="H54" i="37"/>
  <c r="I54" i="37"/>
  <c r="J54" i="37"/>
  <c r="K54" i="37"/>
  <c r="L54" i="37"/>
  <c r="M54" i="37"/>
  <c r="N54" i="37"/>
  <c r="O54" i="37"/>
  <c r="P54" i="37"/>
  <c r="Q54" i="37"/>
  <c r="R54" i="37"/>
  <c r="S54" i="37"/>
  <c r="T54" i="37"/>
  <c r="U54" i="37"/>
  <c r="V54" i="37"/>
  <c r="W54" i="37"/>
  <c r="X54" i="37"/>
  <c r="Y54" i="37"/>
  <c r="Z54" i="37"/>
  <c r="AA54" i="37"/>
  <c r="AB54" i="37"/>
  <c r="AC54" i="37"/>
  <c r="AD54" i="37"/>
  <c r="AE54" i="37"/>
  <c r="AF54" i="37"/>
  <c r="AG54" i="37"/>
  <c r="AH54" i="37"/>
  <c r="AI54" i="37"/>
  <c r="AJ54" i="37"/>
  <c r="AK54" i="37"/>
  <c r="AL54" i="37"/>
  <c r="AM54" i="37"/>
  <c r="AN54" i="37"/>
  <c r="AO54" i="37"/>
  <c r="AP54" i="37"/>
  <c r="AQ54" i="37"/>
  <c r="AR54" i="37"/>
  <c r="AS54" i="37"/>
  <c r="AT54" i="37"/>
  <c r="AU54" i="37"/>
  <c r="AV54" i="37"/>
  <c r="AW54" i="37"/>
  <c r="AX54" i="37"/>
  <c r="AY54" i="37"/>
  <c r="AZ54" i="37"/>
  <c r="BA54" i="37"/>
  <c r="BB54" i="37"/>
  <c r="BC54" i="37"/>
  <c r="BD54" i="37"/>
  <c r="BE54" i="37"/>
  <c r="BF54" i="37"/>
  <c r="BG54" i="37"/>
  <c r="BH54" i="37"/>
  <c r="BI54" i="37"/>
  <c r="BJ54" i="37"/>
  <c r="BK54" i="37"/>
  <c r="BL54" i="37"/>
  <c r="BM54" i="37"/>
  <c r="BN54" i="37"/>
  <c r="BO54" i="37"/>
  <c r="BP54" i="37"/>
  <c r="AC19" i="37"/>
  <c r="W19" i="37"/>
  <c r="X17" i="37"/>
  <c r="X18" i="37"/>
  <c r="X19" i="37"/>
  <c r="X20" i="37"/>
  <c r="X21" i="37"/>
  <c r="X22" i="37"/>
  <c r="X23" i="37"/>
  <c r="X24" i="37"/>
  <c r="X25" i="37"/>
  <c r="E4" i="37"/>
  <c r="D4" i="37"/>
  <c r="E5" i="37"/>
  <c r="D5" i="37"/>
  <c r="E6" i="37"/>
  <c r="D6" i="37"/>
  <c r="E7" i="37"/>
  <c r="D7" i="37"/>
  <c r="E8" i="37"/>
  <c r="D8" i="37"/>
  <c r="E9" i="37"/>
  <c r="D9" i="37"/>
  <c r="E10" i="37"/>
  <c r="D10" i="37"/>
  <c r="E11" i="37"/>
  <c r="D11" i="37"/>
  <c r="E12" i="37"/>
  <c r="D12" i="37"/>
  <c r="C4" i="37"/>
  <c r="C5" i="37"/>
  <c r="C6" i="37"/>
  <c r="AJ19" i="39"/>
  <c r="AE20" i="39"/>
  <c r="I15" i="39"/>
  <c r="V67" i="44"/>
  <c r="N12" i="6"/>
  <c r="Q64" i="45"/>
  <c r="F4" i="45"/>
  <c r="V64" i="45"/>
  <c r="W64" i="45"/>
  <c r="X64" i="45"/>
  <c r="V65"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7" i="45"/>
  <c r="V98" i="45"/>
  <c r="V99" i="45"/>
  <c r="V100" i="45"/>
  <c r="V101" i="45"/>
  <c r="V102" i="45"/>
  <c r="V103" i="45"/>
  <c r="V104" i="45"/>
  <c r="V105" i="45"/>
  <c r="V106" i="45"/>
  <c r="V107" i="45"/>
  <c r="V108" i="45"/>
  <c r="W65" i="45"/>
  <c r="X65" i="45"/>
  <c r="W66" i="45"/>
  <c r="X66" i="45"/>
  <c r="W67" i="45"/>
  <c r="X67" i="45"/>
  <c r="W68" i="45"/>
  <c r="X68" i="45"/>
  <c r="W69" i="45"/>
  <c r="X69" i="45"/>
  <c r="W70" i="45"/>
  <c r="X70" i="45"/>
  <c r="W71" i="45"/>
  <c r="X71" i="45"/>
  <c r="W72" i="45"/>
  <c r="X72" i="45"/>
  <c r="W73" i="45"/>
  <c r="X73" i="45"/>
  <c r="W74" i="45"/>
  <c r="X74" i="45"/>
  <c r="W75" i="45"/>
  <c r="X75" i="45"/>
  <c r="W76" i="45"/>
  <c r="X76" i="45"/>
  <c r="W77" i="45"/>
  <c r="X77" i="45"/>
  <c r="W78" i="45"/>
  <c r="X78" i="45"/>
  <c r="W79" i="45"/>
  <c r="X79" i="45"/>
  <c r="W80" i="45"/>
  <c r="X80" i="45"/>
  <c r="W81" i="45"/>
  <c r="X81" i="45"/>
  <c r="W82" i="45"/>
  <c r="X82" i="45"/>
  <c r="W83" i="45"/>
  <c r="X83" i="45"/>
  <c r="W84" i="45"/>
  <c r="X84" i="45"/>
  <c r="W85" i="45"/>
  <c r="X85" i="45"/>
  <c r="W86" i="45"/>
  <c r="X86" i="45"/>
  <c r="W87" i="45"/>
  <c r="X87" i="45"/>
  <c r="W88" i="45"/>
  <c r="X88" i="45"/>
  <c r="W89" i="45"/>
  <c r="X89" i="45"/>
  <c r="W90" i="45"/>
  <c r="X90" i="45"/>
  <c r="W91" i="45"/>
  <c r="X91" i="45"/>
  <c r="W92" i="45"/>
  <c r="X92" i="45"/>
  <c r="W93" i="45"/>
  <c r="X93" i="45"/>
  <c r="W94" i="45"/>
  <c r="X94" i="45"/>
  <c r="W95" i="45"/>
  <c r="X95" i="45"/>
  <c r="W96" i="45"/>
  <c r="X96" i="45"/>
  <c r="W97" i="45"/>
  <c r="X97" i="45"/>
  <c r="W98" i="45"/>
  <c r="X98" i="45"/>
  <c r="W99" i="45"/>
  <c r="X99" i="45"/>
  <c r="W100" i="45"/>
  <c r="X100" i="45"/>
  <c r="W101" i="45"/>
  <c r="X101" i="45"/>
  <c r="W102" i="45"/>
  <c r="X102" i="45"/>
  <c r="W103" i="45"/>
  <c r="X103" i="45"/>
  <c r="W104" i="45"/>
  <c r="X104" i="45"/>
  <c r="W105" i="45"/>
  <c r="X105" i="45"/>
  <c r="W106" i="45"/>
  <c r="X106" i="45"/>
  <c r="W107" i="45"/>
  <c r="X107" i="45"/>
  <c r="W108" i="45"/>
  <c r="X108" i="45"/>
  <c r="Y64" i="45"/>
  <c r="Y65" i="45"/>
  <c r="Y66" i="45"/>
  <c r="Y67" i="45"/>
  <c r="Y68" i="45"/>
  <c r="Y69" i="45"/>
  <c r="Y70" i="45"/>
  <c r="Y71" i="45"/>
  <c r="Y72" i="45"/>
  <c r="Y73" i="45"/>
  <c r="Y74" i="45"/>
  <c r="Y75" i="45"/>
  <c r="Y76" i="45"/>
  <c r="Y77" i="45"/>
  <c r="Y78" i="45"/>
  <c r="Y79" i="45"/>
  <c r="Y80" i="45"/>
  <c r="Y81" i="45"/>
  <c r="Y82" i="45"/>
  <c r="Y83" i="45"/>
  <c r="Y84" i="45"/>
  <c r="Y85" i="45"/>
  <c r="Y86" i="45"/>
  <c r="Y87" i="45"/>
  <c r="Y88" i="45"/>
  <c r="Y89" i="45"/>
  <c r="Y90" i="45"/>
  <c r="Y91" i="45"/>
  <c r="Y92" i="45"/>
  <c r="Y93" i="45"/>
  <c r="Y94" i="45"/>
  <c r="Y95" i="45"/>
  <c r="Y96" i="45"/>
  <c r="Y97" i="45"/>
  <c r="Y98" i="45"/>
  <c r="Y99" i="45"/>
  <c r="Y100" i="45"/>
  <c r="Y101" i="45"/>
  <c r="Y102" i="45"/>
  <c r="Y103" i="45"/>
  <c r="Y104" i="45"/>
  <c r="Y105" i="45"/>
  <c r="Y106" i="45"/>
  <c r="Y107" i="45"/>
  <c r="Y108" i="45"/>
  <c r="K4" i="45"/>
  <c r="N22" i="6"/>
  <c r="Q65" i="45"/>
  <c r="F5" i="45"/>
  <c r="K5" i="45"/>
  <c r="N32" i="6"/>
  <c r="Q66" i="45"/>
  <c r="F6" i="45"/>
  <c r="K6" i="45"/>
  <c r="K7" i="45"/>
  <c r="K8" i="45"/>
  <c r="K9" i="45"/>
  <c r="K10" i="45"/>
  <c r="K11" i="45"/>
  <c r="K12" i="45"/>
  <c r="K13" i="45"/>
  <c r="AA73" i="45"/>
  <c r="AE73" i="45"/>
  <c r="AA82" i="45"/>
  <c r="AE82" i="45"/>
  <c r="AA64" i="45"/>
  <c r="AF64" i="45"/>
  <c r="AA91" i="45"/>
  <c r="AF91" i="45"/>
  <c r="J4" i="45"/>
  <c r="K17" i="45"/>
  <c r="G4" i="45"/>
  <c r="H4" i="45"/>
  <c r="I4" i="45"/>
  <c r="J17" i="45"/>
  <c r="H17" i="45"/>
  <c r="L17" i="45"/>
  <c r="AA89" i="45"/>
  <c r="AE89" i="45"/>
  <c r="AA68" i="45"/>
  <c r="AF68" i="45"/>
  <c r="AA77" i="45"/>
  <c r="AF77" i="45"/>
  <c r="AA83" i="45"/>
  <c r="AF83" i="45"/>
  <c r="J5" i="45"/>
  <c r="K18" i="45"/>
  <c r="G5" i="45"/>
  <c r="H5" i="45"/>
  <c r="I5" i="45"/>
  <c r="J18" i="45"/>
  <c r="H18" i="45"/>
  <c r="L18" i="45"/>
  <c r="AA75" i="45"/>
  <c r="AE75" i="45"/>
  <c r="AA84" i="45"/>
  <c r="AE84" i="45"/>
  <c r="AA66" i="45"/>
  <c r="AF66" i="45"/>
  <c r="AA93" i="45"/>
  <c r="AF93" i="45"/>
  <c r="J6" i="45"/>
  <c r="K19" i="45"/>
  <c r="G6" i="45"/>
  <c r="H6" i="45"/>
  <c r="I6" i="45"/>
  <c r="J19" i="45"/>
  <c r="H19" i="45"/>
  <c r="L19" i="45"/>
  <c r="AA94" i="45"/>
  <c r="AE94" i="45"/>
  <c r="AA95" i="45"/>
  <c r="AE95" i="45"/>
  <c r="AA96" i="45"/>
  <c r="AE96" i="45"/>
  <c r="AA97" i="45"/>
  <c r="AE97" i="45"/>
  <c r="AE64" i="45"/>
  <c r="AA65" i="45"/>
  <c r="AE65" i="45"/>
  <c r="AE66" i="45"/>
  <c r="AA67" i="45"/>
  <c r="AE67" i="45"/>
  <c r="AE68" i="45"/>
  <c r="AA69" i="45"/>
  <c r="AE69" i="45"/>
  <c r="AA70" i="45"/>
  <c r="AE70" i="45"/>
  <c r="AA71" i="45"/>
  <c r="AE71" i="45"/>
  <c r="AA72" i="45"/>
  <c r="AE72" i="45"/>
  <c r="AA74" i="45"/>
  <c r="AE74" i="45"/>
  <c r="AA76" i="45"/>
  <c r="AE76" i="45"/>
  <c r="AE77" i="45"/>
  <c r="AA78" i="45"/>
  <c r="AE78" i="45"/>
  <c r="AA79" i="45"/>
  <c r="AE79" i="45"/>
  <c r="AA80" i="45"/>
  <c r="AE80" i="45"/>
  <c r="AA81" i="45"/>
  <c r="AE81" i="45"/>
  <c r="AE83" i="45"/>
  <c r="AA85" i="45"/>
  <c r="AE85" i="45"/>
  <c r="AA86" i="45"/>
  <c r="AE86" i="45"/>
  <c r="AA87" i="45"/>
  <c r="AE87" i="45"/>
  <c r="AA88" i="45"/>
  <c r="AE88" i="45"/>
  <c r="AA90" i="45"/>
  <c r="AE90" i="45"/>
  <c r="AE91" i="45"/>
  <c r="AA92" i="45"/>
  <c r="AE92" i="45"/>
  <c r="AE93" i="45"/>
  <c r="AA98" i="45"/>
  <c r="AE98" i="45"/>
  <c r="AA99" i="45"/>
  <c r="AE99" i="45"/>
  <c r="AA100" i="45"/>
  <c r="AE100" i="45"/>
  <c r="AA101" i="45"/>
  <c r="AE101" i="45"/>
  <c r="AA102" i="45"/>
  <c r="AE102" i="45"/>
  <c r="AA103" i="45"/>
  <c r="AE103" i="45"/>
  <c r="AA104" i="45"/>
  <c r="AE104" i="45"/>
  <c r="AA105" i="45"/>
  <c r="AE105" i="45"/>
  <c r="AA106" i="45"/>
  <c r="AE106" i="45"/>
  <c r="AA107" i="45"/>
  <c r="AE107" i="45"/>
  <c r="AA108" i="45"/>
  <c r="AE108" i="45"/>
  <c r="AF65" i="45"/>
  <c r="AF67" i="45"/>
  <c r="AF69" i="45"/>
  <c r="AF70" i="45"/>
  <c r="AF71" i="45"/>
  <c r="AF72" i="45"/>
  <c r="AF73" i="45"/>
  <c r="AF74" i="45"/>
  <c r="AF75" i="45"/>
  <c r="AF76" i="45"/>
  <c r="AF78" i="45"/>
  <c r="AF79" i="45"/>
  <c r="AF80" i="45"/>
  <c r="AF81" i="45"/>
  <c r="AF82" i="45"/>
  <c r="AF84" i="45"/>
  <c r="AF85" i="45"/>
  <c r="AF86" i="45"/>
  <c r="AF87" i="45"/>
  <c r="AF88" i="45"/>
  <c r="AF89" i="45"/>
  <c r="AF90" i="45"/>
  <c r="AF92" i="45"/>
  <c r="AF94" i="45"/>
  <c r="AF95" i="45"/>
  <c r="AF96" i="45"/>
  <c r="AF97" i="45"/>
  <c r="AF98" i="45"/>
  <c r="AF99" i="45"/>
  <c r="AF100" i="45"/>
  <c r="AF101" i="45"/>
  <c r="AF102" i="45"/>
  <c r="AF103" i="45"/>
  <c r="AF104" i="45"/>
  <c r="AF105" i="45"/>
  <c r="AF106" i="45"/>
  <c r="AF107" i="45"/>
  <c r="AF108" i="45"/>
  <c r="J7" i="45"/>
  <c r="K20" i="45"/>
  <c r="G7" i="45"/>
  <c r="H7" i="45"/>
  <c r="I7" i="45"/>
  <c r="J20" i="45"/>
  <c r="H20" i="45"/>
  <c r="L20" i="45"/>
  <c r="J8" i="45"/>
  <c r="K21" i="45"/>
  <c r="G8" i="45"/>
  <c r="H8" i="45"/>
  <c r="I8" i="45"/>
  <c r="J21" i="45"/>
  <c r="H21" i="45"/>
  <c r="L21" i="45"/>
  <c r="J9" i="45"/>
  <c r="K22" i="45"/>
  <c r="G9" i="45"/>
  <c r="H9" i="45"/>
  <c r="I9" i="45"/>
  <c r="J22" i="45"/>
  <c r="H22" i="45"/>
  <c r="L22" i="45"/>
  <c r="J10" i="45"/>
  <c r="K23" i="45"/>
  <c r="G10" i="45"/>
  <c r="H10" i="45"/>
  <c r="I10" i="45"/>
  <c r="J23" i="45"/>
  <c r="H23" i="45"/>
  <c r="L23" i="45"/>
  <c r="J11" i="45"/>
  <c r="K24" i="45"/>
  <c r="G11" i="45"/>
  <c r="H11" i="45"/>
  <c r="I11" i="45"/>
  <c r="J24" i="45"/>
  <c r="H24" i="45"/>
  <c r="L24" i="45"/>
  <c r="J12" i="45"/>
  <c r="K25" i="45"/>
  <c r="G12" i="45"/>
  <c r="H12" i="45"/>
  <c r="I12" i="45"/>
  <c r="J25" i="45"/>
  <c r="H25" i="45"/>
  <c r="L25" i="45"/>
  <c r="M17" i="45"/>
  <c r="N17" i="45" a="1"/>
  <c r="N17" i="45"/>
  <c r="O17" i="45"/>
  <c r="C17" i="45"/>
  <c r="E30" i="45" a="1"/>
  <c r="E30" i="45"/>
  <c r="F30" i="45" a="1"/>
  <c r="F30" i="45"/>
  <c r="G30" i="45" a="1"/>
  <c r="H30" i="45" a="1"/>
  <c r="I30" i="45" a="1"/>
  <c r="J30" i="45" a="1"/>
  <c r="K30" i="45" a="1"/>
  <c r="L30" i="45" a="1"/>
  <c r="P17" i="45"/>
  <c r="M30" i="45" a="1"/>
  <c r="N30" i="45" a="1"/>
  <c r="O30" i="45" a="1"/>
  <c r="P30" i="45" a="1"/>
  <c r="Q30" i="45" a="1"/>
  <c r="R30" i="45" a="1"/>
  <c r="S30" i="45" a="1"/>
  <c r="T30" i="45" a="1"/>
  <c r="Q17" i="45"/>
  <c r="U30" i="45" a="1"/>
  <c r="V30" i="45" a="1"/>
  <c r="W30" i="45" a="1"/>
  <c r="X30" i="45" a="1"/>
  <c r="Y30" i="45" a="1"/>
  <c r="Z30" i="45" a="1"/>
  <c r="AA30" i="45" a="1"/>
  <c r="AB30" i="45" a="1"/>
  <c r="R17" i="45"/>
  <c r="AC30" i="45" a="1"/>
  <c r="AD30" i="45" a="1"/>
  <c r="AE30" i="45" a="1"/>
  <c r="AF30" i="45" a="1"/>
  <c r="AG30" i="45" a="1"/>
  <c r="AH30" i="45" a="1"/>
  <c r="AI30" i="45" a="1"/>
  <c r="AJ30" i="45" a="1"/>
  <c r="S17" i="45"/>
  <c r="AK30" i="45" a="1"/>
  <c r="AL30" i="45" a="1"/>
  <c r="AM30" i="45" a="1"/>
  <c r="AN30" i="45" a="1"/>
  <c r="AO30" i="45" a="1"/>
  <c r="AP30" i="45" a="1"/>
  <c r="AQ30" i="45" a="1"/>
  <c r="AR30" i="45" a="1"/>
  <c r="T17" i="45"/>
  <c r="AS30" i="45" a="1"/>
  <c r="AT30" i="45" a="1"/>
  <c r="AU30" i="45" a="1"/>
  <c r="AV30" i="45" a="1"/>
  <c r="AW30" i="45" a="1"/>
  <c r="AX30" i="45" a="1"/>
  <c r="AY30" i="45" a="1"/>
  <c r="AZ30" i="45" a="1"/>
  <c r="U17" i="45"/>
  <c r="BA30" i="45" a="1"/>
  <c r="BB30" i="45" a="1"/>
  <c r="BC30" i="45" a="1"/>
  <c r="BD30" i="45" a="1"/>
  <c r="BE30" i="45" a="1"/>
  <c r="BF30" i="45" a="1"/>
  <c r="BG30" i="45" a="1"/>
  <c r="BH30" i="45" a="1"/>
  <c r="V17" i="45"/>
  <c r="BI30" i="45" a="1"/>
  <c r="BJ30" i="45" a="1"/>
  <c r="BK30" i="45" a="1"/>
  <c r="BL30" i="45" a="1"/>
  <c r="BM30" i="45" a="1"/>
  <c r="BN30" i="45" a="1"/>
  <c r="BO30" i="45" a="1"/>
  <c r="BP30" i="45" a="1"/>
  <c r="G30" i="45"/>
  <c r="H30" i="45"/>
  <c r="I30" i="45"/>
  <c r="J30" i="45"/>
  <c r="K30" i="45"/>
  <c r="L30" i="45"/>
  <c r="M30" i="45"/>
  <c r="N30" i="45"/>
  <c r="O30" i="45"/>
  <c r="P30" i="45"/>
  <c r="Q30" i="45"/>
  <c r="R30" i="45"/>
  <c r="S30" i="45"/>
  <c r="T30" i="45"/>
  <c r="U30" i="45"/>
  <c r="V30" i="45"/>
  <c r="W30" i="45"/>
  <c r="X30" i="45"/>
  <c r="Y30" i="45"/>
  <c r="Z30" i="45"/>
  <c r="AA30" i="45"/>
  <c r="AB30" i="45"/>
  <c r="AC30" i="45"/>
  <c r="AD30" i="45"/>
  <c r="AE30" i="45"/>
  <c r="AF30" i="45"/>
  <c r="AG30" i="45"/>
  <c r="AH30" i="45"/>
  <c r="AI30" i="45"/>
  <c r="AJ30" i="45"/>
  <c r="AK30" i="45"/>
  <c r="AL30" i="45"/>
  <c r="AM30" i="45"/>
  <c r="AN30" i="45"/>
  <c r="AO30" i="45"/>
  <c r="AP30" i="45"/>
  <c r="AQ30" i="45"/>
  <c r="AR30" i="45"/>
  <c r="AS30" i="45"/>
  <c r="AT30" i="45"/>
  <c r="AU30" i="45"/>
  <c r="AV30" i="45"/>
  <c r="AW30" i="45"/>
  <c r="AX30" i="45"/>
  <c r="AY30" i="45"/>
  <c r="AZ30" i="45"/>
  <c r="BA30" i="45"/>
  <c r="BB30" i="45"/>
  <c r="BC30" i="45"/>
  <c r="BD30" i="45"/>
  <c r="BE30" i="45"/>
  <c r="BF30" i="45"/>
  <c r="BG30" i="45"/>
  <c r="BH30" i="45"/>
  <c r="BI30" i="45"/>
  <c r="BJ30" i="45"/>
  <c r="BK30" i="45"/>
  <c r="BL30" i="45"/>
  <c r="BM30" i="45"/>
  <c r="BN30" i="45"/>
  <c r="BO30" i="45"/>
  <c r="BP30" i="45"/>
  <c r="AA17" i="45"/>
  <c r="E41" i="45" a="1"/>
  <c r="E41" i="45"/>
  <c r="F41" i="45" a="1"/>
  <c r="F41" i="45"/>
  <c r="G41" i="45" a="1"/>
  <c r="H41" i="45" a="1"/>
  <c r="I41" i="45" a="1"/>
  <c r="J41" i="45" a="1"/>
  <c r="K41" i="45" a="1"/>
  <c r="L41" i="45" a="1"/>
  <c r="M41" i="45" a="1"/>
  <c r="N41" i="45" a="1"/>
  <c r="O41" i="45" a="1"/>
  <c r="P41" i="45" a="1"/>
  <c r="Q41" i="45" a="1"/>
  <c r="R41" i="45" a="1"/>
  <c r="S41" i="45" a="1"/>
  <c r="T41" i="45" a="1"/>
  <c r="U41" i="45" a="1"/>
  <c r="V41" i="45" a="1"/>
  <c r="W41" i="45" a="1"/>
  <c r="X41" i="45" a="1"/>
  <c r="Y41" i="45" a="1"/>
  <c r="Z41" i="45" a="1"/>
  <c r="AA41" i="45" a="1"/>
  <c r="AB41" i="45" a="1"/>
  <c r="AC41" i="45" a="1"/>
  <c r="AD41" i="45" a="1"/>
  <c r="AE41" i="45" a="1"/>
  <c r="AF41" i="45" a="1"/>
  <c r="AG41" i="45" a="1"/>
  <c r="AH41" i="45" a="1"/>
  <c r="AI41" i="45" a="1"/>
  <c r="AJ41" i="45" a="1"/>
  <c r="AK41" i="45" a="1"/>
  <c r="AL41" i="45" a="1"/>
  <c r="AM41" i="45" a="1"/>
  <c r="AN41" i="45" a="1"/>
  <c r="AO41" i="45" a="1"/>
  <c r="AP41" i="45" a="1"/>
  <c r="AQ41" i="45" a="1"/>
  <c r="AR41" i="45" a="1"/>
  <c r="AS41" i="45" a="1"/>
  <c r="AT41" i="45" a="1"/>
  <c r="AU41" i="45" a="1"/>
  <c r="AV41" i="45" a="1"/>
  <c r="AW41" i="45" a="1"/>
  <c r="AX41" i="45" a="1"/>
  <c r="AY41" i="45" a="1"/>
  <c r="AZ41" i="45" a="1"/>
  <c r="BA41" i="45" a="1"/>
  <c r="BB41" i="45" a="1"/>
  <c r="BC41" i="45" a="1"/>
  <c r="BD41" i="45" a="1"/>
  <c r="BE41" i="45" a="1"/>
  <c r="BF41" i="45" a="1"/>
  <c r="BG41" i="45" a="1"/>
  <c r="BH41" i="45" a="1"/>
  <c r="BI41" i="45" a="1"/>
  <c r="BJ41" i="45" a="1"/>
  <c r="BK41" i="45" a="1"/>
  <c r="BL41" i="45" a="1"/>
  <c r="BM41" i="45" a="1"/>
  <c r="BN41" i="45" a="1"/>
  <c r="BO41" i="45" a="1"/>
  <c r="BP41" i="45" a="1"/>
  <c r="G41" i="45"/>
  <c r="H41" i="45"/>
  <c r="I41" i="45"/>
  <c r="J41" i="45"/>
  <c r="K41" i="45"/>
  <c r="L41" i="45"/>
  <c r="M41" i="45"/>
  <c r="N41" i="45"/>
  <c r="O41" i="45"/>
  <c r="P41" i="45"/>
  <c r="Q41" i="45"/>
  <c r="R41" i="45"/>
  <c r="S41" i="45"/>
  <c r="T41" i="45"/>
  <c r="U41" i="45"/>
  <c r="V41" i="45"/>
  <c r="W41" i="45"/>
  <c r="X41" i="45"/>
  <c r="Y41" i="45"/>
  <c r="Z41" i="45"/>
  <c r="AA41" i="45"/>
  <c r="AB41" i="45"/>
  <c r="AC41" i="45"/>
  <c r="AD41" i="45"/>
  <c r="AE41" i="45"/>
  <c r="AF41" i="45"/>
  <c r="AG41" i="45"/>
  <c r="AH41" i="45"/>
  <c r="AI41" i="45"/>
  <c r="AJ41" i="45"/>
  <c r="AK41" i="45"/>
  <c r="AL41" i="45"/>
  <c r="AM41" i="45"/>
  <c r="AN41" i="45"/>
  <c r="AO41" i="45"/>
  <c r="AP41" i="45"/>
  <c r="AQ41" i="45"/>
  <c r="AR41" i="45"/>
  <c r="AS41" i="45"/>
  <c r="AT41" i="45"/>
  <c r="AU41" i="45"/>
  <c r="AV41" i="45"/>
  <c r="AW41" i="45"/>
  <c r="AX41" i="45"/>
  <c r="AY41" i="45"/>
  <c r="AZ41" i="45"/>
  <c r="BA41" i="45"/>
  <c r="BB41" i="45"/>
  <c r="BC41" i="45"/>
  <c r="BD41" i="45"/>
  <c r="BE41" i="45"/>
  <c r="BF41" i="45"/>
  <c r="BG41" i="45"/>
  <c r="BH41" i="45"/>
  <c r="BI41" i="45"/>
  <c r="BJ41" i="45"/>
  <c r="BK41" i="45"/>
  <c r="BL41" i="45"/>
  <c r="BM41" i="45"/>
  <c r="BN41" i="45"/>
  <c r="BO41" i="45"/>
  <c r="BP41" i="45"/>
  <c r="AB17" i="45"/>
  <c r="E52" i="45" a="1"/>
  <c r="E52" i="45"/>
  <c r="F52" i="45" a="1"/>
  <c r="F52" i="45"/>
  <c r="G52" i="45" a="1"/>
  <c r="H52" i="45" a="1"/>
  <c r="I52" i="45" a="1"/>
  <c r="J52" i="45" a="1"/>
  <c r="K52" i="45" a="1"/>
  <c r="L52" i="45" a="1"/>
  <c r="M52" i="45" a="1"/>
  <c r="N52" i="45" a="1"/>
  <c r="O52" i="45" a="1"/>
  <c r="P52" i="45" a="1"/>
  <c r="Q52" i="45" a="1"/>
  <c r="R52" i="45" a="1"/>
  <c r="S52" i="45" a="1"/>
  <c r="T52" i="45" a="1"/>
  <c r="U52" i="45" a="1"/>
  <c r="V52" i="45" a="1"/>
  <c r="W52" i="45" a="1"/>
  <c r="X52" i="45" a="1"/>
  <c r="Y52" i="45" a="1"/>
  <c r="Z52" i="45" a="1"/>
  <c r="AA52" i="45" a="1"/>
  <c r="AB52" i="45" a="1"/>
  <c r="AC52" i="45" a="1"/>
  <c r="AD52" i="45" a="1"/>
  <c r="AE52" i="45" a="1"/>
  <c r="AF52" i="45" a="1"/>
  <c r="AG52" i="45" a="1"/>
  <c r="AH52" i="45" a="1"/>
  <c r="AI52" i="45" a="1"/>
  <c r="AJ52" i="45" a="1"/>
  <c r="AK52" i="45" a="1"/>
  <c r="AL52" i="45" a="1"/>
  <c r="AM52" i="45" a="1"/>
  <c r="AN52" i="45" a="1"/>
  <c r="AO52" i="45" a="1"/>
  <c r="AP52" i="45" a="1"/>
  <c r="AQ52" i="45" a="1"/>
  <c r="AR52" i="45" a="1"/>
  <c r="AS52" i="45" a="1"/>
  <c r="AT52" i="45" a="1"/>
  <c r="AU52" i="45" a="1"/>
  <c r="AV52" i="45" a="1"/>
  <c r="AW52" i="45" a="1"/>
  <c r="AX52" i="45" a="1"/>
  <c r="AY52" i="45" a="1"/>
  <c r="AZ52" i="45" a="1"/>
  <c r="BA52" i="45" a="1"/>
  <c r="BB52" i="45" a="1"/>
  <c r="BC52" i="45" a="1"/>
  <c r="BD52" i="45" a="1"/>
  <c r="BE52" i="45" a="1"/>
  <c r="BF52" i="45" a="1"/>
  <c r="BG52" i="45" a="1"/>
  <c r="BH52" i="45" a="1"/>
  <c r="BI52" i="45" a="1"/>
  <c r="BJ52" i="45" a="1"/>
  <c r="BK52" i="45" a="1"/>
  <c r="BL52" i="45" a="1"/>
  <c r="BM52" i="45" a="1"/>
  <c r="BN52" i="45" a="1"/>
  <c r="BO52" i="45" a="1"/>
  <c r="BP52" i="45" a="1"/>
  <c r="G52" i="45"/>
  <c r="H52" i="45"/>
  <c r="I52" i="45"/>
  <c r="J52" i="45"/>
  <c r="K52" i="45"/>
  <c r="L52" i="45"/>
  <c r="M52" i="45"/>
  <c r="N52" i="45"/>
  <c r="O52" i="45"/>
  <c r="P52" i="45"/>
  <c r="Q52" i="45"/>
  <c r="R52" i="45"/>
  <c r="S52" i="45"/>
  <c r="T52" i="45"/>
  <c r="U52" i="45"/>
  <c r="V52" i="45"/>
  <c r="W52" i="45"/>
  <c r="X52" i="45"/>
  <c r="Y52" i="45"/>
  <c r="Z52" i="45"/>
  <c r="AA52" i="45"/>
  <c r="AB52" i="45"/>
  <c r="AC52" i="45"/>
  <c r="AD52" i="45"/>
  <c r="AE52" i="45"/>
  <c r="AF52" i="45"/>
  <c r="AG52" i="45"/>
  <c r="AH52" i="45"/>
  <c r="AI52" i="45"/>
  <c r="AJ52" i="45"/>
  <c r="AK52" i="45"/>
  <c r="AL52" i="45"/>
  <c r="AM52" i="45"/>
  <c r="AN52" i="45"/>
  <c r="AO52" i="45"/>
  <c r="AP52" i="45"/>
  <c r="AQ52" i="45"/>
  <c r="AR52" i="45"/>
  <c r="AS52" i="45"/>
  <c r="AT52" i="45"/>
  <c r="AU52" i="45"/>
  <c r="AV52" i="45"/>
  <c r="AW52" i="45"/>
  <c r="AX52" i="45"/>
  <c r="AY52" i="45"/>
  <c r="AZ52" i="45"/>
  <c r="BA52" i="45"/>
  <c r="BB52" i="45"/>
  <c r="BC52" i="45"/>
  <c r="BD52" i="45"/>
  <c r="BE52" i="45"/>
  <c r="BF52" i="45"/>
  <c r="BG52" i="45"/>
  <c r="BH52" i="45"/>
  <c r="BI52" i="45"/>
  <c r="BJ52" i="45"/>
  <c r="BK52" i="45"/>
  <c r="BL52" i="45"/>
  <c r="BM52" i="45"/>
  <c r="BN52" i="45"/>
  <c r="BO52" i="45"/>
  <c r="BP52" i="45"/>
  <c r="AC17" i="45"/>
  <c r="W17" i="45"/>
  <c r="M18" i="45"/>
  <c r="N18" i="45" a="1"/>
  <c r="N18" i="45"/>
  <c r="O18" i="45"/>
  <c r="C18" i="45"/>
  <c r="E31" i="45" a="1"/>
  <c r="E31" i="45"/>
  <c r="F31" i="45" a="1"/>
  <c r="F31" i="45"/>
  <c r="G31" i="45" a="1"/>
  <c r="H31" i="45" a="1"/>
  <c r="I31" i="45" a="1"/>
  <c r="J31" i="45" a="1"/>
  <c r="K31" i="45" a="1"/>
  <c r="L31" i="45" a="1"/>
  <c r="P18" i="45"/>
  <c r="M31" i="45" a="1"/>
  <c r="N31" i="45" a="1"/>
  <c r="O31" i="45" a="1"/>
  <c r="P31" i="45" a="1"/>
  <c r="Q31" i="45" a="1"/>
  <c r="R31" i="45" a="1"/>
  <c r="S31" i="45" a="1"/>
  <c r="T31" i="45" a="1"/>
  <c r="Q18" i="45"/>
  <c r="U31" i="45" a="1"/>
  <c r="V31" i="45" a="1"/>
  <c r="W31" i="45" a="1"/>
  <c r="X31" i="45" a="1"/>
  <c r="Y31" i="45" a="1"/>
  <c r="Z31" i="45" a="1"/>
  <c r="AA31" i="45" a="1"/>
  <c r="AB31" i="45" a="1"/>
  <c r="R18" i="45"/>
  <c r="AC31" i="45" a="1"/>
  <c r="AD31" i="45" a="1"/>
  <c r="AE31" i="45" a="1"/>
  <c r="AF31" i="45" a="1"/>
  <c r="AG31" i="45" a="1"/>
  <c r="AH31" i="45" a="1"/>
  <c r="AI31" i="45" a="1"/>
  <c r="AJ31" i="45" a="1"/>
  <c r="S18" i="45"/>
  <c r="AK31" i="45" a="1"/>
  <c r="AL31" i="45" a="1"/>
  <c r="AM31" i="45" a="1"/>
  <c r="AN31" i="45" a="1"/>
  <c r="AO31" i="45" a="1"/>
  <c r="AP31" i="45" a="1"/>
  <c r="AQ31" i="45" a="1"/>
  <c r="AR31" i="45" a="1"/>
  <c r="T18" i="45"/>
  <c r="AS31" i="45" a="1"/>
  <c r="AT31" i="45" a="1"/>
  <c r="AU31" i="45" a="1"/>
  <c r="AV31" i="45" a="1"/>
  <c r="AW31" i="45" a="1"/>
  <c r="AX31" i="45" a="1"/>
  <c r="AY31" i="45" a="1"/>
  <c r="AZ31" i="45" a="1"/>
  <c r="U18" i="45"/>
  <c r="BA31" i="45" a="1"/>
  <c r="BB31" i="45" a="1"/>
  <c r="BC31" i="45" a="1"/>
  <c r="BD31" i="45" a="1"/>
  <c r="BE31" i="45" a="1"/>
  <c r="BF31" i="45" a="1"/>
  <c r="BG31" i="45" a="1"/>
  <c r="BH31" i="45" a="1"/>
  <c r="V18" i="45"/>
  <c r="BI31" i="45" a="1"/>
  <c r="BJ31" i="45" a="1"/>
  <c r="BK31" i="45" a="1"/>
  <c r="BL31" i="45" a="1"/>
  <c r="BM31" i="45" a="1"/>
  <c r="BN31" i="45" a="1"/>
  <c r="BO31" i="45" a="1"/>
  <c r="BP31" i="45" a="1"/>
  <c r="G31" i="45"/>
  <c r="H31" i="45"/>
  <c r="I31" i="45"/>
  <c r="J31" i="45"/>
  <c r="K31" i="45"/>
  <c r="L31" i="45"/>
  <c r="M31" i="45"/>
  <c r="N31" i="45"/>
  <c r="O31" i="45"/>
  <c r="P31" i="45"/>
  <c r="Q31" i="45"/>
  <c r="R31" i="45"/>
  <c r="S31" i="45"/>
  <c r="T31" i="45"/>
  <c r="U31" i="45"/>
  <c r="V31" i="45"/>
  <c r="W31" i="45"/>
  <c r="X31" i="45"/>
  <c r="Y31" i="45"/>
  <c r="Z31" i="45"/>
  <c r="AA31" i="45"/>
  <c r="AB31" i="45"/>
  <c r="AC31" i="45"/>
  <c r="AD31" i="45"/>
  <c r="AE31" i="45"/>
  <c r="AF31" i="45"/>
  <c r="AG31" i="45"/>
  <c r="AH31" i="45"/>
  <c r="AI31" i="45"/>
  <c r="AJ31" i="45"/>
  <c r="AK31" i="45"/>
  <c r="AL31" i="45"/>
  <c r="AM31" i="45"/>
  <c r="AN31" i="45"/>
  <c r="AO31" i="45"/>
  <c r="AP31" i="45"/>
  <c r="AQ31" i="45"/>
  <c r="AR31" i="45"/>
  <c r="AS31" i="45"/>
  <c r="AT31" i="45"/>
  <c r="AU31" i="45"/>
  <c r="AV31" i="45"/>
  <c r="AW31" i="45"/>
  <c r="AX31" i="45"/>
  <c r="AY31" i="45"/>
  <c r="AZ31" i="45"/>
  <c r="BA31" i="45"/>
  <c r="BB31" i="45"/>
  <c r="BC31" i="45"/>
  <c r="BD31" i="45"/>
  <c r="BE31" i="45"/>
  <c r="BF31" i="45"/>
  <c r="BG31" i="45"/>
  <c r="BH31" i="45"/>
  <c r="BI31" i="45"/>
  <c r="BJ31" i="45"/>
  <c r="BK31" i="45"/>
  <c r="BL31" i="45"/>
  <c r="BM31" i="45"/>
  <c r="BN31" i="45"/>
  <c r="BO31" i="45"/>
  <c r="BP31" i="45"/>
  <c r="AA18" i="45"/>
  <c r="E42" i="45" a="1"/>
  <c r="E42" i="45"/>
  <c r="F42" i="45" a="1"/>
  <c r="F42" i="45"/>
  <c r="G42" i="45" a="1"/>
  <c r="H42" i="45" a="1"/>
  <c r="I42" i="45" a="1"/>
  <c r="J42" i="45" a="1"/>
  <c r="K42" i="45" a="1"/>
  <c r="L42" i="45" a="1"/>
  <c r="M42" i="45" a="1"/>
  <c r="N42" i="45" a="1"/>
  <c r="O42" i="45" a="1"/>
  <c r="P42" i="45" a="1"/>
  <c r="Q42" i="45" a="1"/>
  <c r="R42" i="45" a="1"/>
  <c r="S42" i="45" a="1"/>
  <c r="T42" i="45" a="1"/>
  <c r="U42" i="45" a="1"/>
  <c r="V42" i="45" a="1"/>
  <c r="W42" i="45" a="1"/>
  <c r="X42" i="45" a="1"/>
  <c r="Y42" i="45" a="1"/>
  <c r="Z42" i="45" a="1"/>
  <c r="AA42" i="45" a="1"/>
  <c r="AB42" i="45" a="1"/>
  <c r="AC42" i="45" a="1"/>
  <c r="AD42" i="45" a="1"/>
  <c r="AE42" i="45" a="1"/>
  <c r="AF42" i="45" a="1"/>
  <c r="AG42" i="45" a="1"/>
  <c r="AH42" i="45" a="1"/>
  <c r="AI42" i="45" a="1"/>
  <c r="AJ42" i="45" a="1"/>
  <c r="AK42" i="45" a="1"/>
  <c r="AL42" i="45" a="1"/>
  <c r="AM42" i="45" a="1"/>
  <c r="AN42" i="45" a="1"/>
  <c r="AO42" i="45" a="1"/>
  <c r="AP42" i="45" a="1"/>
  <c r="AQ42" i="45" a="1"/>
  <c r="AR42" i="45" a="1"/>
  <c r="AS42" i="45" a="1"/>
  <c r="AT42" i="45" a="1"/>
  <c r="AU42" i="45" a="1"/>
  <c r="AV42" i="45" a="1"/>
  <c r="AW42" i="45" a="1"/>
  <c r="AX42" i="45" a="1"/>
  <c r="AY42" i="45" a="1"/>
  <c r="AZ42" i="45" a="1"/>
  <c r="BA42" i="45" a="1"/>
  <c r="BB42" i="45" a="1"/>
  <c r="BC42" i="45" a="1"/>
  <c r="BD42" i="45" a="1"/>
  <c r="BE42" i="45" a="1"/>
  <c r="BF42" i="45" a="1"/>
  <c r="BG42" i="45" a="1"/>
  <c r="BH42" i="45" a="1"/>
  <c r="BI42" i="45" a="1"/>
  <c r="BJ42" i="45" a="1"/>
  <c r="BK42" i="45" a="1"/>
  <c r="BL42" i="45" a="1"/>
  <c r="BM42" i="45" a="1"/>
  <c r="BN42" i="45" a="1"/>
  <c r="BO42" i="45" a="1"/>
  <c r="BP42" i="45" a="1"/>
  <c r="G42" i="45"/>
  <c r="H42" i="45"/>
  <c r="I42" i="45"/>
  <c r="J42" i="45"/>
  <c r="K42" i="45"/>
  <c r="L42" i="45"/>
  <c r="M42" i="45"/>
  <c r="N42" i="45"/>
  <c r="O42" i="45"/>
  <c r="P42" i="45"/>
  <c r="Q42" i="45"/>
  <c r="R42" i="45"/>
  <c r="S42" i="45"/>
  <c r="T42" i="45"/>
  <c r="U42" i="45"/>
  <c r="V42" i="45"/>
  <c r="W42" i="45"/>
  <c r="X42" i="45"/>
  <c r="Y42" i="45"/>
  <c r="Z42" i="45"/>
  <c r="AA42" i="45"/>
  <c r="AB42" i="45"/>
  <c r="AC42" i="45"/>
  <c r="AD42" i="45"/>
  <c r="AE42" i="45"/>
  <c r="AF42" i="45"/>
  <c r="AG42" i="45"/>
  <c r="AH42" i="45"/>
  <c r="AI42" i="45"/>
  <c r="AJ42" i="45"/>
  <c r="AK42" i="45"/>
  <c r="AL42" i="45"/>
  <c r="AM42" i="45"/>
  <c r="AN42" i="45"/>
  <c r="AO42" i="45"/>
  <c r="AP42" i="45"/>
  <c r="AQ42" i="45"/>
  <c r="AR42" i="45"/>
  <c r="AS42" i="45"/>
  <c r="AT42" i="45"/>
  <c r="AU42" i="45"/>
  <c r="AV42" i="45"/>
  <c r="AW42" i="45"/>
  <c r="AX42" i="45"/>
  <c r="AY42" i="45"/>
  <c r="AZ42" i="45"/>
  <c r="BA42" i="45"/>
  <c r="BB42" i="45"/>
  <c r="BC42" i="45"/>
  <c r="BD42" i="45"/>
  <c r="BE42" i="45"/>
  <c r="BF42" i="45"/>
  <c r="BG42" i="45"/>
  <c r="BH42" i="45"/>
  <c r="BI42" i="45"/>
  <c r="BJ42" i="45"/>
  <c r="BK42" i="45"/>
  <c r="BL42" i="45"/>
  <c r="BM42" i="45"/>
  <c r="BN42" i="45"/>
  <c r="BO42" i="45"/>
  <c r="BP42" i="45"/>
  <c r="AB18" i="45"/>
  <c r="E53" i="45" a="1"/>
  <c r="E53" i="45"/>
  <c r="F53" i="45" a="1"/>
  <c r="F53" i="45"/>
  <c r="G53" i="45" a="1"/>
  <c r="H53" i="45" a="1"/>
  <c r="I53" i="45" a="1"/>
  <c r="J53" i="45" a="1"/>
  <c r="K53" i="45" a="1"/>
  <c r="L53" i="45" a="1"/>
  <c r="M53" i="45" a="1"/>
  <c r="N53" i="45" a="1"/>
  <c r="O53" i="45" a="1"/>
  <c r="P53" i="45" a="1"/>
  <c r="Q53" i="45" a="1"/>
  <c r="R53" i="45" a="1"/>
  <c r="S53" i="45" a="1"/>
  <c r="T53" i="45" a="1"/>
  <c r="U53" i="45" a="1"/>
  <c r="V53" i="45" a="1"/>
  <c r="W53" i="45" a="1"/>
  <c r="X53" i="45" a="1"/>
  <c r="Y53" i="45" a="1"/>
  <c r="Z53" i="45" a="1"/>
  <c r="AA53" i="45" a="1"/>
  <c r="AB53" i="45" a="1"/>
  <c r="AC53" i="45" a="1"/>
  <c r="AD53" i="45" a="1"/>
  <c r="AE53" i="45" a="1"/>
  <c r="AF53" i="45" a="1"/>
  <c r="AG53" i="45" a="1"/>
  <c r="AH53" i="45" a="1"/>
  <c r="AI53" i="45" a="1"/>
  <c r="AJ53" i="45" a="1"/>
  <c r="AK53" i="45" a="1"/>
  <c r="AL53" i="45" a="1"/>
  <c r="AM53" i="45" a="1"/>
  <c r="AN53" i="45" a="1"/>
  <c r="AO53" i="45" a="1"/>
  <c r="AP53" i="45" a="1"/>
  <c r="AQ53" i="45" a="1"/>
  <c r="AR53" i="45" a="1"/>
  <c r="AS53" i="45" a="1"/>
  <c r="AT53" i="45" a="1"/>
  <c r="AU53" i="45" a="1"/>
  <c r="AV53" i="45" a="1"/>
  <c r="AW53" i="45" a="1"/>
  <c r="AX53" i="45" a="1"/>
  <c r="AY53" i="45" a="1"/>
  <c r="AZ53" i="45" a="1"/>
  <c r="BA53" i="45" a="1"/>
  <c r="BB53" i="45" a="1"/>
  <c r="BC53" i="45" a="1"/>
  <c r="BD53" i="45" a="1"/>
  <c r="BE53" i="45" a="1"/>
  <c r="BF53" i="45" a="1"/>
  <c r="BG53" i="45" a="1"/>
  <c r="BH53" i="45" a="1"/>
  <c r="BI53" i="45" a="1"/>
  <c r="BJ53" i="45" a="1"/>
  <c r="BK53" i="45" a="1"/>
  <c r="BL53" i="45" a="1"/>
  <c r="BM53" i="45" a="1"/>
  <c r="BN53" i="45" a="1"/>
  <c r="BO53" i="45" a="1"/>
  <c r="BP53" i="45" a="1"/>
  <c r="G53" i="45"/>
  <c r="H53" i="45"/>
  <c r="I53" i="45"/>
  <c r="J53" i="45"/>
  <c r="K53" i="45"/>
  <c r="L53" i="45"/>
  <c r="M53" i="45"/>
  <c r="N53" i="45"/>
  <c r="O53" i="45"/>
  <c r="P53" i="45"/>
  <c r="Q53" i="45"/>
  <c r="R53" i="45"/>
  <c r="S53" i="45"/>
  <c r="T53" i="45"/>
  <c r="U53" i="45"/>
  <c r="V53" i="45"/>
  <c r="W53" i="45"/>
  <c r="X53" i="45"/>
  <c r="Y53" i="45"/>
  <c r="Z53" i="45"/>
  <c r="AA53" i="45"/>
  <c r="AB53" i="45"/>
  <c r="AC53" i="45"/>
  <c r="AD53" i="45"/>
  <c r="AE53" i="45"/>
  <c r="AF53" i="45"/>
  <c r="AG53" i="45"/>
  <c r="AH53" i="45"/>
  <c r="AI53" i="45"/>
  <c r="AJ53" i="45"/>
  <c r="AK53" i="45"/>
  <c r="AL53" i="45"/>
  <c r="AM53" i="45"/>
  <c r="AN53" i="45"/>
  <c r="AO53" i="45"/>
  <c r="AP53" i="45"/>
  <c r="AQ53" i="45"/>
  <c r="AR53" i="45"/>
  <c r="AS53" i="45"/>
  <c r="AT53" i="45"/>
  <c r="AU53" i="45"/>
  <c r="AV53" i="45"/>
  <c r="AW53" i="45"/>
  <c r="AX53" i="45"/>
  <c r="AY53" i="45"/>
  <c r="AZ53" i="45"/>
  <c r="BA53" i="45"/>
  <c r="BB53" i="45"/>
  <c r="BC53" i="45"/>
  <c r="BD53" i="45"/>
  <c r="BE53" i="45"/>
  <c r="BF53" i="45"/>
  <c r="BG53" i="45"/>
  <c r="BH53" i="45"/>
  <c r="BI53" i="45"/>
  <c r="BJ53" i="45"/>
  <c r="BK53" i="45"/>
  <c r="BL53" i="45"/>
  <c r="BM53" i="45"/>
  <c r="BN53" i="45"/>
  <c r="BO53" i="45"/>
  <c r="BP53" i="45"/>
  <c r="AC18" i="45"/>
  <c r="W18" i="45"/>
  <c r="M19" i="45"/>
  <c r="N19" i="45" a="1"/>
  <c r="N19" i="45"/>
  <c r="O19" i="45"/>
  <c r="C19" i="45"/>
  <c r="E32" i="45" a="1"/>
  <c r="E32" i="45"/>
  <c r="F32" i="45" a="1"/>
  <c r="F32" i="45"/>
  <c r="G32" i="45" a="1"/>
  <c r="H32" i="45" a="1"/>
  <c r="I32" i="45" a="1"/>
  <c r="J32" i="45" a="1"/>
  <c r="K32" i="45" a="1"/>
  <c r="L32" i="45" a="1"/>
  <c r="P19" i="45"/>
  <c r="M32" i="45" a="1"/>
  <c r="N32" i="45" a="1"/>
  <c r="O32" i="45" a="1"/>
  <c r="P32" i="45" a="1"/>
  <c r="Q32" i="45" a="1"/>
  <c r="R32" i="45" a="1"/>
  <c r="S32" i="45" a="1"/>
  <c r="T32" i="45" a="1"/>
  <c r="Q19" i="45"/>
  <c r="U32" i="45" a="1"/>
  <c r="V32" i="45" a="1"/>
  <c r="W32" i="45" a="1"/>
  <c r="X32" i="45" a="1"/>
  <c r="Y32" i="45" a="1"/>
  <c r="Z32" i="45" a="1"/>
  <c r="AA32" i="45" a="1"/>
  <c r="AB32" i="45" a="1"/>
  <c r="R19" i="45"/>
  <c r="AC32" i="45" a="1"/>
  <c r="AD32" i="45" a="1"/>
  <c r="AE32" i="45" a="1"/>
  <c r="AF32" i="45" a="1"/>
  <c r="AG32" i="45" a="1"/>
  <c r="AH32" i="45" a="1"/>
  <c r="AI32" i="45" a="1"/>
  <c r="AJ32" i="45" a="1"/>
  <c r="S19" i="45"/>
  <c r="AK32" i="45" a="1"/>
  <c r="AL32" i="45" a="1"/>
  <c r="AM32" i="45" a="1"/>
  <c r="AN32" i="45" a="1"/>
  <c r="AO32" i="45" a="1"/>
  <c r="AP32" i="45" a="1"/>
  <c r="AQ32" i="45" a="1"/>
  <c r="AR32" i="45" a="1"/>
  <c r="T19" i="45"/>
  <c r="AS32" i="45" a="1"/>
  <c r="AT32" i="45" a="1"/>
  <c r="AU32" i="45" a="1"/>
  <c r="AV32" i="45" a="1"/>
  <c r="AW32" i="45" a="1"/>
  <c r="AX32" i="45" a="1"/>
  <c r="AY32" i="45" a="1"/>
  <c r="AZ32" i="45" a="1"/>
  <c r="U19" i="45"/>
  <c r="BA32" i="45" a="1"/>
  <c r="BB32" i="45" a="1"/>
  <c r="BC32" i="45" a="1"/>
  <c r="BD32" i="45" a="1"/>
  <c r="BE32" i="45" a="1"/>
  <c r="BF32" i="45" a="1"/>
  <c r="BG32" i="45" a="1"/>
  <c r="BH32" i="45" a="1"/>
  <c r="V19" i="45"/>
  <c r="BI32" i="45" a="1"/>
  <c r="BJ32" i="45" a="1"/>
  <c r="BK32" i="45" a="1"/>
  <c r="BL32" i="45" a="1"/>
  <c r="BM32" i="45" a="1"/>
  <c r="BN32" i="45" a="1"/>
  <c r="BO32" i="45" a="1"/>
  <c r="BP32" i="45" a="1"/>
  <c r="G32" i="45"/>
  <c r="H32" i="45"/>
  <c r="I32" i="45"/>
  <c r="J32" i="45"/>
  <c r="K32" i="45"/>
  <c r="L32" i="45"/>
  <c r="M32" i="45"/>
  <c r="N32" i="45"/>
  <c r="O32" i="45"/>
  <c r="P32" i="45"/>
  <c r="Q32" i="45"/>
  <c r="R32" i="45"/>
  <c r="S32" i="45"/>
  <c r="T32" i="45"/>
  <c r="U32" i="45"/>
  <c r="V32" i="45"/>
  <c r="W32" i="45"/>
  <c r="X32" i="45"/>
  <c r="Y32" i="45"/>
  <c r="Z32" i="45"/>
  <c r="AA32" i="45"/>
  <c r="AB32" i="45"/>
  <c r="AC32" i="45"/>
  <c r="AD32" i="45"/>
  <c r="AE32" i="45"/>
  <c r="AF32" i="45"/>
  <c r="AG32" i="45"/>
  <c r="AH32" i="45"/>
  <c r="AI32" i="45"/>
  <c r="AJ32" i="45"/>
  <c r="AK32" i="45"/>
  <c r="AL32" i="45"/>
  <c r="AM32" i="45"/>
  <c r="AN32" i="45"/>
  <c r="AO32" i="45"/>
  <c r="AP32" i="45"/>
  <c r="AQ32" i="45"/>
  <c r="AR32" i="45"/>
  <c r="AS32" i="45"/>
  <c r="AT32" i="45"/>
  <c r="AU32" i="45"/>
  <c r="AV32" i="45"/>
  <c r="AW32" i="45"/>
  <c r="AX32" i="45"/>
  <c r="AY32" i="45"/>
  <c r="AZ32" i="45"/>
  <c r="BA32" i="45"/>
  <c r="BB32" i="45"/>
  <c r="BC32" i="45"/>
  <c r="BD32" i="45"/>
  <c r="BE32" i="45"/>
  <c r="BF32" i="45"/>
  <c r="BG32" i="45"/>
  <c r="BH32" i="45"/>
  <c r="BI32" i="45"/>
  <c r="BJ32" i="45"/>
  <c r="BK32" i="45"/>
  <c r="BL32" i="45"/>
  <c r="BM32" i="45"/>
  <c r="BN32" i="45"/>
  <c r="BO32" i="45"/>
  <c r="BP32" i="45"/>
  <c r="AA19" i="45"/>
  <c r="E43" i="45" a="1"/>
  <c r="E43" i="45"/>
  <c r="F43" i="45" a="1"/>
  <c r="F43" i="45"/>
  <c r="G43" i="45" a="1"/>
  <c r="H43" i="45" a="1"/>
  <c r="I43" i="45" a="1"/>
  <c r="J43" i="45" a="1"/>
  <c r="K43" i="45" a="1"/>
  <c r="L43" i="45" a="1"/>
  <c r="M43" i="45" a="1"/>
  <c r="N43" i="45" a="1"/>
  <c r="O43" i="45" a="1"/>
  <c r="P43" i="45" a="1"/>
  <c r="Q43" i="45" a="1"/>
  <c r="R43" i="45" a="1"/>
  <c r="S43" i="45" a="1"/>
  <c r="T43" i="45" a="1"/>
  <c r="U43" i="45" a="1"/>
  <c r="V43" i="45" a="1"/>
  <c r="W43" i="45" a="1"/>
  <c r="X43" i="45" a="1"/>
  <c r="Y43" i="45" a="1"/>
  <c r="Z43" i="45" a="1"/>
  <c r="AA43" i="45" a="1"/>
  <c r="AB43" i="45" a="1"/>
  <c r="AC43" i="45" a="1"/>
  <c r="AD43" i="45" a="1"/>
  <c r="AE43" i="45" a="1"/>
  <c r="AF43" i="45" a="1"/>
  <c r="AG43" i="45" a="1"/>
  <c r="AH43" i="45" a="1"/>
  <c r="AI43" i="45" a="1"/>
  <c r="AJ43" i="45" a="1"/>
  <c r="AK43" i="45" a="1"/>
  <c r="AL43" i="45" a="1"/>
  <c r="AM43" i="45" a="1"/>
  <c r="AN43" i="45" a="1"/>
  <c r="AO43" i="45" a="1"/>
  <c r="AP43" i="45" a="1"/>
  <c r="AQ43" i="45" a="1"/>
  <c r="AR43" i="45" a="1"/>
  <c r="AS43" i="45" a="1"/>
  <c r="AT43" i="45" a="1"/>
  <c r="AU43" i="45" a="1"/>
  <c r="AV43" i="45" a="1"/>
  <c r="AW43" i="45" a="1"/>
  <c r="AX43" i="45" a="1"/>
  <c r="AY43" i="45" a="1"/>
  <c r="AZ43" i="45" a="1"/>
  <c r="BA43" i="45" a="1"/>
  <c r="BB43" i="45" a="1"/>
  <c r="BC43" i="45" a="1"/>
  <c r="BD43" i="45" a="1"/>
  <c r="BE43" i="45" a="1"/>
  <c r="BF43" i="45" a="1"/>
  <c r="BG43" i="45" a="1"/>
  <c r="BH43" i="45" a="1"/>
  <c r="BI43" i="45" a="1"/>
  <c r="BJ43" i="45" a="1"/>
  <c r="BK43" i="45" a="1"/>
  <c r="BL43" i="45" a="1"/>
  <c r="BM43" i="45" a="1"/>
  <c r="BN43" i="45" a="1"/>
  <c r="BO43" i="45" a="1"/>
  <c r="BP43" i="45" a="1"/>
  <c r="G43" i="45"/>
  <c r="H43" i="45"/>
  <c r="I43" i="45"/>
  <c r="J43" i="45"/>
  <c r="K43" i="45"/>
  <c r="L43" i="45"/>
  <c r="M43" i="45"/>
  <c r="N43" i="45"/>
  <c r="O43" i="45"/>
  <c r="P43" i="45"/>
  <c r="Q43" i="45"/>
  <c r="R43" i="45"/>
  <c r="S43" i="45"/>
  <c r="T43" i="45"/>
  <c r="U43" i="45"/>
  <c r="V43" i="45"/>
  <c r="W43" i="45"/>
  <c r="X43" i="45"/>
  <c r="Y43" i="45"/>
  <c r="Z43" i="45"/>
  <c r="AA43" i="45"/>
  <c r="AB43" i="45"/>
  <c r="AC43" i="45"/>
  <c r="AD43" i="45"/>
  <c r="AE43" i="45"/>
  <c r="AF43" i="45"/>
  <c r="AG43" i="45"/>
  <c r="AH43" i="45"/>
  <c r="AI43" i="45"/>
  <c r="AJ43" i="45"/>
  <c r="AK43" i="45"/>
  <c r="AL43" i="45"/>
  <c r="AM43" i="45"/>
  <c r="AN43" i="45"/>
  <c r="AO43" i="45"/>
  <c r="AP43" i="45"/>
  <c r="AQ43" i="45"/>
  <c r="AR43" i="45"/>
  <c r="AS43" i="45"/>
  <c r="AT43" i="45"/>
  <c r="AU43" i="45"/>
  <c r="AV43" i="45"/>
  <c r="AW43" i="45"/>
  <c r="AX43" i="45"/>
  <c r="AY43" i="45"/>
  <c r="AZ43" i="45"/>
  <c r="BA43" i="45"/>
  <c r="BB43" i="45"/>
  <c r="BC43" i="45"/>
  <c r="BD43" i="45"/>
  <c r="BE43" i="45"/>
  <c r="BF43" i="45"/>
  <c r="BG43" i="45"/>
  <c r="BH43" i="45"/>
  <c r="BI43" i="45"/>
  <c r="BJ43" i="45"/>
  <c r="BK43" i="45"/>
  <c r="BL43" i="45"/>
  <c r="BM43" i="45"/>
  <c r="BN43" i="45"/>
  <c r="BO43" i="45"/>
  <c r="BP43" i="45"/>
  <c r="AB19" i="45"/>
  <c r="E54" i="45" a="1"/>
  <c r="E54" i="45"/>
  <c r="F54" i="45" a="1"/>
  <c r="F54" i="45"/>
  <c r="G54" i="45" a="1"/>
  <c r="H54" i="45" a="1"/>
  <c r="I54" i="45" a="1"/>
  <c r="J54" i="45" a="1"/>
  <c r="K54" i="45" a="1"/>
  <c r="L54" i="45" a="1"/>
  <c r="M54" i="45" a="1"/>
  <c r="N54" i="45" a="1"/>
  <c r="O54" i="45" a="1"/>
  <c r="P54" i="45" a="1"/>
  <c r="Q54" i="45" a="1"/>
  <c r="R54" i="45" a="1"/>
  <c r="S54" i="45" a="1"/>
  <c r="T54" i="45" a="1"/>
  <c r="U54" i="45" a="1"/>
  <c r="V54" i="45" a="1"/>
  <c r="W54" i="45" a="1"/>
  <c r="X54" i="45" a="1"/>
  <c r="Y54" i="45" a="1"/>
  <c r="Z54" i="45" a="1"/>
  <c r="AA54" i="45" a="1"/>
  <c r="AB54" i="45" a="1"/>
  <c r="AC54" i="45" a="1"/>
  <c r="AD54" i="45" a="1"/>
  <c r="AE54" i="45" a="1"/>
  <c r="AF54" i="45" a="1"/>
  <c r="AG54" i="45" a="1"/>
  <c r="AH54" i="45" a="1"/>
  <c r="AI54" i="45" a="1"/>
  <c r="AJ54" i="45" a="1"/>
  <c r="AK54" i="45" a="1"/>
  <c r="AL54" i="45" a="1"/>
  <c r="AM54" i="45" a="1"/>
  <c r="AN54" i="45" a="1"/>
  <c r="AO54" i="45" a="1"/>
  <c r="AP54" i="45" a="1"/>
  <c r="AQ54" i="45" a="1"/>
  <c r="AR54" i="45" a="1"/>
  <c r="AS54" i="45" a="1"/>
  <c r="AT54" i="45" a="1"/>
  <c r="AU54" i="45" a="1"/>
  <c r="AV54" i="45" a="1"/>
  <c r="AW54" i="45" a="1"/>
  <c r="AX54" i="45" a="1"/>
  <c r="AY54" i="45" a="1"/>
  <c r="AZ54" i="45" a="1"/>
  <c r="BA54" i="45" a="1"/>
  <c r="BB54" i="45" a="1"/>
  <c r="BC54" i="45" a="1"/>
  <c r="BD54" i="45" a="1"/>
  <c r="BE54" i="45" a="1"/>
  <c r="BF54" i="45" a="1"/>
  <c r="BG54" i="45" a="1"/>
  <c r="BH54" i="45" a="1"/>
  <c r="BI54" i="45" a="1"/>
  <c r="BJ54" i="45" a="1"/>
  <c r="BK54" i="45" a="1"/>
  <c r="BL54" i="45" a="1"/>
  <c r="BM54" i="45" a="1"/>
  <c r="BN54" i="45" a="1"/>
  <c r="BO54" i="45" a="1"/>
  <c r="BP54" i="45" a="1"/>
  <c r="G54" i="45"/>
  <c r="H54" i="45"/>
  <c r="I54" i="45"/>
  <c r="J54" i="45"/>
  <c r="K54" i="45"/>
  <c r="L54" i="45"/>
  <c r="M54" i="45"/>
  <c r="N54" i="45"/>
  <c r="O54" i="45"/>
  <c r="P54" i="45"/>
  <c r="Q54" i="45"/>
  <c r="R54" i="45"/>
  <c r="S54" i="45"/>
  <c r="T54" i="45"/>
  <c r="U54" i="45"/>
  <c r="V54" i="45"/>
  <c r="W54" i="45"/>
  <c r="X54" i="45"/>
  <c r="Y54" i="45"/>
  <c r="Z54" i="45"/>
  <c r="AA54" i="45"/>
  <c r="AB54" i="45"/>
  <c r="AC54" i="45"/>
  <c r="AD54" i="45"/>
  <c r="AE54" i="45"/>
  <c r="AF54" i="45"/>
  <c r="AG54" i="45"/>
  <c r="AH54" i="45"/>
  <c r="AI54" i="45"/>
  <c r="AJ54" i="45"/>
  <c r="AK54" i="45"/>
  <c r="AL54" i="45"/>
  <c r="AM54" i="45"/>
  <c r="AN54" i="45"/>
  <c r="AO54" i="45"/>
  <c r="AP54" i="45"/>
  <c r="AQ54" i="45"/>
  <c r="AR54" i="45"/>
  <c r="AS54" i="45"/>
  <c r="AT54" i="45"/>
  <c r="AU54" i="45"/>
  <c r="AV54" i="45"/>
  <c r="AW54" i="45"/>
  <c r="AX54" i="45"/>
  <c r="AY54" i="45"/>
  <c r="AZ54" i="45"/>
  <c r="BA54" i="45"/>
  <c r="BB54" i="45"/>
  <c r="BC54" i="45"/>
  <c r="BD54" i="45"/>
  <c r="BE54" i="45"/>
  <c r="BF54" i="45"/>
  <c r="BG54" i="45"/>
  <c r="BH54" i="45"/>
  <c r="BI54" i="45"/>
  <c r="BJ54" i="45"/>
  <c r="BK54" i="45"/>
  <c r="BL54" i="45"/>
  <c r="BM54" i="45"/>
  <c r="BN54" i="45"/>
  <c r="BO54" i="45"/>
  <c r="BP54" i="45"/>
  <c r="AC19" i="45"/>
  <c r="W19" i="45"/>
  <c r="X17" i="45"/>
  <c r="X18" i="45"/>
  <c r="X19" i="45"/>
  <c r="X20" i="45"/>
  <c r="X21" i="45"/>
  <c r="X22" i="45"/>
  <c r="X23" i="45"/>
  <c r="X24" i="45"/>
  <c r="X25" i="45"/>
  <c r="E4" i="45"/>
  <c r="D4" i="45"/>
  <c r="E5" i="45"/>
  <c r="D5" i="45"/>
  <c r="E6" i="45"/>
  <c r="D6" i="45"/>
  <c r="E7" i="45"/>
  <c r="D7" i="45"/>
  <c r="E8" i="45"/>
  <c r="D8" i="45"/>
  <c r="E9" i="45"/>
  <c r="D9" i="45"/>
  <c r="E10" i="45"/>
  <c r="D10" i="45"/>
  <c r="E11" i="45"/>
  <c r="D11" i="45"/>
  <c r="E12" i="45"/>
  <c r="D12" i="45"/>
  <c r="C4" i="45"/>
  <c r="C5" i="45"/>
  <c r="C6" i="45"/>
  <c r="AJ12" i="39"/>
  <c r="AE12" i="39"/>
  <c r="I16" i="39"/>
  <c r="V68" i="44"/>
  <c r="C5" i="47"/>
  <c r="AJ37" i="39"/>
  <c r="AE37" i="39"/>
  <c r="I17" i="39"/>
  <c r="V69" i="44"/>
  <c r="N15" i="6"/>
  <c r="Q64" i="46"/>
  <c r="F4" i="46"/>
  <c r="V64" i="46"/>
  <c r="W64" i="46"/>
  <c r="X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W65" i="46"/>
  <c r="X65" i="46"/>
  <c r="W66" i="46"/>
  <c r="X66" i="46"/>
  <c r="W67" i="46"/>
  <c r="X67" i="46"/>
  <c r="W68" i="46"/>
  <c r="X68" i="46"/>
  <c r="W69" i="46"/>
  <c r="X69" i="46"/>
  <c r="W70" i="46"/>
  <c r="X70" i="46"/>
  <c r="W71" i="46"/>
  <c r="X71" i="46"/>
  <c r="W72" i="46"/>
  <c r="X72" i="46"/>
  <c r="W73" i="46"/>
  <c r="X73" i="46"/>
  <c r="W74" i="46"/>
  <c r="X74" i="46"/>
  <c r="W75" i="46"/>
  <c r="X75" i="46"/>
  <c r="W76" i="46"/>
  <c r="X76" i="46"/>
  <c r="W77" i="46"/>
  <c r="X77" i="46"/>
  <c r="W78" i="46"/>
  <c r="X78" i="46"/>
  <c r="W79" i="46"/>
  <c r="X79" i="46"/>
  <c r="W80" i="46"/>
  <c r="X80" i="46"/>
  <c r="W81" i="46"/>
  <c r="X81" i="46"/>
  <c r="W82" i="46"/>
  <c r="X82" i="46"/>
  <c r="W83" i="46"/>
  <c r="X83" i="46"/>
  <c r="W84" i="46"/>
  <c r="X84" i="46"/>
  <c r="W85" i="46"/>
  <c r="X85" i="46"/>
  <c r="W86" i="46"/>
  <c r="X86" i="46"/>
  <c r="W87" i="46"/>
  <c r="X87" i="46"/>
  <c r="W88" i="46"/>
  <c r="X88" i="46"/>
  <c r="W89" i="46"/>
  <c r="X89" i="46"/>
  <c r="W90" i="46"/>
  <c r="X90" i="46"/>
  <c r="W91" i="46"/>
  <c r="X91" i="46"/>
  <c r="W92" i="46"/>
  <c r="X92" i="46"/>
  <c r="W93" i="46"/>
  <c r="X93" i="46"/>
  <c r="W94" i="46"/>
  <c r="X94" i="46"/>
  <c r="W95" i="46"/>
  <c r="X95" i="46"/>
  <c r="W96" i="46"/>
  <c r="X96" i="46"/>
  <c r="W97" i="46"/>
  <c r="X97" i="46"/>
  <c r="W98" i="46"/>
  <c r="X98" i="46"/>
  <c r="W99" i="46"/>
  <c r="X99" i="46"/>
  <c r="W100" i="46"/>
  <c r="X100" i="46"/>
  <c r="W101" i="46"/>
  <c r="X101" i="46"/>
  <c r="W102" i="46"/>
  <c r="X102" i="46"/>
  <c r="W103" i="46"/>
  <c r="X103" i="46"/>
  <c r="W104" i="46"/>
  <c r="X104" i="46"/>
  <c r="W105" i="46"/>
  <c r="X105" i="46"/>
  <c r="W106" i="46"/>
  <c r="X106" i="46"/>
  <c r="W107" i="46"/>
  <c r="X107" i="46"/>
  <c r="W108" i="46"/>
  <c r="X108" i="46"/>
  <c r="Y64" i="46"/>
  <c r="Y65" i="46"/>
  <c r="Y66" i="46"/>
  <c r="Y67" i="46"/>
  <c r="Y68" i="46"/>
  <c r="Y69" i="46"/>
  <c r="Y70" i="46"/>
  <c r="Y71" i="46"/>
  <c r="Y72" i="46"/>
  <c r="Y73" i="46"/>
  <c r="Y74" i="46"/>
  <c r="Y75" i="46"/>
  <c r="Y76" i="46"/>
  <c r="Y77" i="46"/>
  <c r="Y78" i="46"/>
  <c r="Y79" i="46"/>
  <c r="Y80" i="46"/>
  <c r="Y81" i="46"/>
  <c r="Y82" i="46"/>
  <c r="Y83" i="46"/>
  <c r="Y84" i="46"/>
  <c r="Y85" i="46"/>
  <c r="Y86" i="46"/>
  <c r="Y87" i="46"/>
  <c r="Y88" i="46"/>
  <c r="Y89" i="46"/>
  <c r="Y90" i="46"/>
  <c r="Y91" i="46"/>
  <c r="Y92" i="46"/>
  <c r="Y93" i="46"/>
  <c r="Y94" i="46"/>
  <c r="Y95" i="46"/>
  <c r="Y96" i="46"/>
  <c r="Y97" i="46"/>
  <c r="Y98" i="46"/>
  <c r="Y99" i="46"/>
  <c r="Y100" i="46"/>
  <c r="Y101" i="46"/>
  <c r="Y102" i="46"/>
  <c r="Y103" i="46"/>
  <c r="Y104" i="46"/>
  <c r="Y105" i="46"/>
  <c r="Y106" i="46"/>
  <c r="Y107" i="46"/>
  <c r="Y108" i="46"/>
  <c r="K4" i="46"/>
  <c r="N25" i="6"/>
  <c r="Q65" i="46"/>
  <c r="F5" i="46"/>
  <c r="K5" i="46"/>
  <c r="N35" i="6"/>
  <c r="Q66" i="46"/>
  <c r="F6" i="46"/>
  <c r="K6" i="46"/>
  <c r="K7" i="46"/>
  <c r="K8" i="46"/>
  <c r="K9" i="46"/>
  <c r="K10" i="46"/>
  <c r="K11" i="46"/>
  <c r="K12" i="46"/>
  <c r="K13" i="46"/>
  <c r="AA88" i="46"/>
  <c r="AE88" i="46"/>
  <c r="AA67" i="46"/>
  <c r="AF67" i="46"/>
  <c r="AA76" i="46"/>
  <c r="AF76" i="46"/>
  <c r="AA82" i="46"/>
  <c r="AF82" i="46"/>
  <c r="J4" i="46"/>
  <c r="K17" i="46"/>
  <c r="G4" i="46"/>
  <c r="H4" i="46"/>
  <c r="I4" i="46"/>
  <c r="J17" i="46"/>
  <c r="H17" i="46"/>
  <c r="L17" i="46"/>
  <c r="AA65" i="46"/>
  <c r="AE65" i="46"/>
  <c r="AA71" i="46"/>
  <c r="AE71" i="46"/>
  <c r="AA80" i="46"/>
  <c r="AF80" i="46"/>
  <c r="AA89" i="46"/>
  <c r="AF89" i="46"/>
  <c r="J5" i="46"/>
  <c r="K18" i="46"/>
  <c r="G5" i="46"/>
  <c r="H5" i="46"/>
  <c r="I5" i="46"/>
  <c r="J18" i="46"/>
  <c r="H18" i="46"/>
  <c r="L18" i="46"/>
  <c r="AA90" i="46"/>
  <c r="AE90" i="46"/>
  <c r="AA69" i="46"/>
  <c r="AF69" i="46"/>
  <c r="AA78" i="46"/>
  <c r="AF78" i="46"/>
  <c r="AA84" i="46"/>
  <c r="AF84" i="46"/>
  <c r="J6" i="46"/>
  <c r="K19" i="46"/>
  <c r="G6" i="46"/>
  <c r="H6" i="46"/>
  <c r="I6" i="46"/>
  <c r="J19" i="46"/>
  <c r="H19" i="46"/>
  <c r="L19" i="46"/>
  <c r="AA94" i="46"/>
  <c r="AE94" i="46"/>
  <c r="AA95" i="46"/>
  <c r="AE95" i="46"/>
  <c r="AA96" i="46"/>
  <c r="AE96" i="46"/>
  <c r="AA97" i="46"/>
  <c r="AE97" i="46"/>
  <c r="AA64" i="46"/>
  <c r="AE64" i="46"/>
  <c r="AA66" i="46"/>
  <c r="AE66" i="46"/>
  <c r="AE67" i="46"/>
  <c r="AA68" i="46"/>
  <c r="AE68" i="46"/>
  <c r="AE69" i="46"/>
  <c r="AA70" i="46"/>
  <c r="AE70" i="46"/>
  <c r="AA72" i="46"/>
  <c r="AE72" i="46"/>
  <c r="AA73" i="46"/>
  <c r="AE73" i="46"/>
  <c r="AA74" i="46"/>
  <c r="AE74" i="46"/>
  <c r="AA75" i="46"/>
  <c r="AE75" i="46"/>
  <c r="AE76" i="46"/>
  <c r="AA77" i="46"/>
  <c r="AE77" i="46"/>
  <c r="AE78" i="46"/>
  <c r="AA79" i="46"/>
  <c r="AE79" i="46"/>
  <c r="AE80" i="46"/>
  <c r="AA81" i="46"/>
  <c r="AE81" i="46"/>
  <c r="AE82" i="46"/>
  <c r="AA83" i="46"/>
  <c r="AE83" i="46"/>
  <c r="AE84" i="46"/>
  <c r="AA85" i="46"/>
  <c r="AE85" i="46"/>
  <c r="AA86" i="46"/>
  <c r="AE86" i="46"/>
  <c r="AA87" i="46"/>
  <c r="AE87" i="46"/>
  <c r="AE89" i="46"/>
  <c r="AA91" i="46"/>
  <c r="AE91" i="46"/>
  <c r="AA92" i="46"/>
  <c r="AE92" i="46"/>
  <c r="AA93" i="46"/>
  <c r="AE93" i="46"/>
  <c r="AA98" i="46"/>
  <c r="AE98" i="46"/>
  <c r="AA99" i="46"/>
  <c r="AE99" i="46"/>
  <c r="AA100" i="46"/>
  <c r="AE100" i="46"/>
  <c r="AA101" i="46"/>
  <c r="AE101" i="46"/>
  <c r="AA102" i="46"/>
  <c r="AE102" i="46"/>
  <c r="AA103" i="46"/>
  <c r="AE103" i="46"/>
  <c r="AA104" i="46"/>
  <c r="AE104" i="46"/>
  <c r="AA105" i="46"/>
  <c r="AE105" i="46"/>
  <c r="AA106" i="46"/>
  <c r="AE106" i="46"/>
  <c r="AA107" i="46"/>
  <c r="AE107" i="46"/>
  <c r="AA108" i="46"/>
  <c r="AE108" i="46"/>
  <c r="AF64" i="46"/>
  <c r="AF65" i="46"/>
  <c r="AF66" i="46"/>
  <c r="AF68" i="46"/>
  <c r="AF70" i="46"/>
  <c r="AF71" i="46"/>
  <c r="AF72" i="46"/>
  <c r="AF73" i="46"/>
  <c r="AF74" i="46"/>
  <c r="AF75" i="46"/>
  <c r="AF77" i="46"/>
  <c r="AF79" i="46"/>
  <c r="AF81" i="46"/>
  <c r="AF83" i="46"/>
  <c r="AF85" i="46"/>
  <c r="AF86" i="46"/>
  <c r="AF87" i="46"/>
  <c r="AF88" i="46"/>
  <c r="AF90" i="46"/>
  <c r="AF91" i="46"/>
  <c r="AF92" i="46"/>
  <c r="AF93" i="46"/>
  <c r="AF94" i="46"/>
  <c r="AF95" i="46"/>
  <c r="AF96" i="46"/>
  <c r="AF97" i="46"/>
  <c r="AF98" i="46"/>
  <c r="AF99" i="46"/>
  <c r="AF100" i="46"/>
  <c r="AF101" i="46"/>
  <c r="AF102" i="46"/>
  <c r="AF103" i="46"/>
  <c r="AF104" i="46"/>
  <c r="AF105" i="46"/>
  <c r="AF106" i="46"/>
  <c r="AF107" i="46"/>
  <c r="AF108" i="46"/>
  <c r="J7" i="46"/>
  <c r="K20" i="46"/>
  <c r="G7" i="46"/>
  <c r="H7" i="46"/>
  <c r="I7" i="46"/>
  <c r="J20" i="46"/>
  <c r="H20" i="46"/>
  <c r="L20" i="46"/>
  <c r="J8" i="46"/>
  <c r="K21" i="46"/>
  <c r="G8" i="46"/>
  <c r="H8" i="46"/>
  <c r="I8" i="46"/>
  <c r="J21" i="46"/>
  <c r="H21" i="46"/>
  <c r="L21" i="46"/>
  <c r="J9" i="46"/>
  <c r="K22" i="46"/>
  <c r="G9" i="46"/>
  <c r="H9" i="46"/>
  <c r="I9" i="46"/>
  <c r="J22" i="46"/>
  <c r="H22" i="46"/>
  <c r="L22" i="46"/>
  <c r="J10" i="46"/>
  <c r="K23" i="46"/>
  <c r="G10" i="46"/>
  <c r="H10" i="46"/>
  <c r="I10" i="46"/>
  <c r="J23" i="46"/>
  <c r="H23" i="46"/>
  <c r="L23" i="46"/>
  <c r="J11" i="46"/>
  <c r="K24" i="46"/>
  <c r="G11" i="46"/>
  <c r="H11" i="46"/>
  <c r="I11" i="46"/>
  <c r="J24" i="46"/>
  <c r="H24" i="46"/>
  <c r="L24" i="46"/>
  <c r="J12" i="46"/>
  <c r="K25" i="46"/>
  <c r="G12" i="46"/>
  <c r="H12" i="46"/>
  <c r="I12" i="46"/>
  <c r="J25" i="46"/>
  <c r="H25" i="46"/>
  <c r="L25" i="46"/>
  <c r="M17" i="46"/>
  <c r="N17" i="46" a="1"/>
  <c r="N17" i="46"/>
  <c r="O17" i="46"/>
  <c r="C17" i="46"/>
  <c r="E30" i="46" a="1"/>
  <c r="E30" i="46"/>
  <c r="F30" i="46" a="1"/>
  <c r="F30" i="46"/>
  <c r="G30" i="46" a="1"/>
  <c r="H30" i="46" a="1"/>
  <c r="I30" i="46" a="1"/>
  <c r="J30" i="46" a="1"/>
  <c r="K30" i="46" a="1"/>
  <c r="L30" i="46" a="1"/>
  <c r="P17" i="46"/>
  <c r="M30" i="46" a="1"/>
  <c r="N30" i="46" a="1"/>
  <c r="O30" i="46" a="1"/>
  <c r="P30" i="46" a="1"/>
  <c r="Q30" i="46" a="1"/>
  <c r="R30" i="46" a="1"/>
  <c r="S30" i="46" a="1"/>
  <c r="T30" i="46" a="1"/>
  <c r="Q17" i="46"/>
  <c r="U30" i="46" a="1"/>
  <c r="V30" i="46" a="1"/>
  <c r="W30" i="46" a="1"/>
  <c r="X30" i="46" a="1"/>
  <c r="Y30" i="46" a="1"/>
  <c r="Z30" i="46" a="1"/>
  <c r="AA30" i="46" a="1"/>
  <c r="AB30" i="46" a="1"/>
  <c r="R17" i="46"/>
  <c r="AC30" i="46" a="1"/>
  <c r="AD30" i="46" a="1"/>
  <c r="AE30" i="46" a="1"/>
  <c r="AF30" i="46" a="1"/>
  <c r="AG30" i="46" a="1"/>
  <c r="AH30" i="46" a="1"/>
  <c r="AI30" i="46" a="1"/>
  <c r="AJ30" i="46" a="1"/>
  <c r="S17" i="46"/>
  <c r="AK30" i="46" a="1"/>
  <c r="AL30" i="46" a="1"/>
  <c r="AM30" i="46" a="1"/>
  <c r="AN30" i="46" a="1"/>
  <c r="AO30" i="46" a="1"/>
  <c r="AP30" i="46" a="1"/>
  <c r="AQ30" i="46" a="1"/>
  <c r="AR30" i="46" a="1"/>
  <c r="T17" i="46"/>
  <c r="AS30" i="46" a="1"/>
  <c r="AT30" i="46" a="1"/>
  <c r="AU30" i="46" a="1"/>
  <c r="AV30" i="46" a="1"/>
  <c r="AW30" i="46" a="1"/>
  <c r="AX30" i="46" a="1"/>
  <c r="AY30" i="46" a="1"/>
  <c r="AZ30" i="46" a="1"/>
  <c r="U17" i="46"/>
  <c r="BA30" i="46" a="1"/>
  <c r="BB30" i="46" a="1"/>
  <c r="BC30" i="46" a="1"/>
  <c r="BD30" i="46" a="1"/>
  <c r="BE30" i="46" a="1"/>
  <c r="BF30" i="46" a="1"/>
  <c r="BG30" i="46" a="1"/>
  <c r="BH30" i="46" a="1"/>
  <c r="V17" i="46"/>
  <c r="BI30" i="46" a="1"/>
  <c r="BJ30" i="46" a="1"/>
  <c r="BK30" i="46" a="1"/>
  <c r="BL30" i="46" a="1"/>
  <c r="BM30" i="46" a="1"/>
  <c r="BN30" i="46" a="1"/>
  <c r="BO30" i="46" a="1"/>
  <c r="BP30" i="46" a="1"/>
  <c r="G30" i="46"/>
  <c r="H30" i="46"/>
  <c r="I30" i="46"/>
  <c r="J30" i="46"/>
  <c r="K30" i="46"/>
  <c r="L30" i="46"/>
  <c r="M30" i="46"/>
  <c r="N30" i="46"/>
  <c r="O30" i="46"/>
  <c r="P30" i="46"/>
  <c r="Q30" i="46"/>
  <c r="R30" i="46"/>
  <c r="S30" i="46"/>
  <c r="T30" i="46"/>
  <c r="U30" i="46"/>
  <c r="V30" i="46"/>
  <c r="W30" i="46"/>
  <c r="X30" i="46"/>
  <c r="Y30" i="46"/>
  <c r="Z30" i="46"/>
  <c r="AA30" i="46"/>
  <c r="AB30" i="46"/>
  <c r="AC30" i="46"/>
  <c r="AD30" i="46"/>
  <c r="AE30" i="46"/>
  <c r="AF30" i="46"/>
  <c r="AG30" i="46"/>
  <c r="AH30" i="46"/>
  <c r="AI30" i="46"/>
  <c r="AJ30" i="46"/>
  <c r="AK30" i="46"/>
  <c r="AL30" i="46"/>
  <c r="AM30" i="46"/>
  <c r="AN30" i="46"/>
  <c r="AO30" i="46"/>
  <c r="AP30" i="46"/>
  <c r="AQ30" i="46"/>
  <c r="AR30" i="46"/>
  <c r="AS30" i="46"/>
  <c r="AT30" i="46"/>
  <c r="AU30" i="46"/>
  <c r="AV30" i="46"/>
  <c r="AW30" i="46"/>
  <c r="AX30" i="46"/>
  <c r="AY30" i="46"/>
  <c r="AZ30" i="46"/>
  <c r="BA30" i="46"/>
  <c r="BB30" i="46"/>
  <c r="BC30" i="46"/>
  <c r="BD30" i="46"/>
  <c r="BE30" i="46"/>
  <c r="BF30" i="46"/>
  <c r="BG30" i="46"/>
  <c r="BH30" i="46"/>
  <c r="BI30" i="46"/>
  <c r="BJ30" i="46"/>
  <c r="BK30" i="46"/>
  <c r="BL30" i="46"/>
  <c r="BM30" i="46"/>
  <c r="BN30" i="46"/>
  <c r="BO30" i="46"/>
  <c r="BP30" i="46"/>
  <c r="AA17" i="46"/>
  <c r="E41" i="46" a="1"/>
  <c r="E41" i="46"/>
  <c r="F41" i="46" a="1"/>
  <c r="F41" i="46"/>
  <c r="G41" i="46" a="1"/>
  <c r="H41" i="46" a="1"/>
  <c r="I41" i="46" a="1"/>
  <c r="J41" i="46" a="1"/>
  <c r="K41" i="46" a="1"/>
  <c r="L41" i="46" a="1"/>
  <c r="M41" i="46" a="1"/>
  <c r="N41" i="46" a="1"/>
  <c r="O41" i="46" a="1"/>
  <c r="P41" i="46" a="1"/>
  <c r="Q41" i="46" a="1"/>
  <c r="R41" i="46" a="1"/>
  <c r="S41" i="46" a="1"/>
  <c r="T41" i="46" a="1"/>
  <c r="U41" i="46" a="1"/>
  <c r="V41" i="46" a="1"/>
  <c r="W41" i="46" a="1"/>
  <c r="X41" i="46" a="1"/>
  <c r="Y41" i="46" a="1"/>
  <c r="Z41" i="46" a="1"/>
  <c r="AA41" i="46" a="1"/>
  <c r="AB41" i="46" a="1"/>
  <c r="AC41" i="46" a="1"/>
  <c r="AD41" i="46" a="1"/>
  <c r="AE41" i="46" a="1"/>
  <c r="AF41" i="46" a="1"/>
  <c r="AG41" i="46" a="1"/>
  <c r="AH41" i="46" a="1"/>
  <c r="AI41" i="46" a="1"/>
  <c r="AJ41" i="46" a="1"/>
  <c r="AK41" i="46" a="1"/>
  <c r="AL41" i="46" a="1"/>
  <c r="AM41" i="46" a="1"/>
  <c r="AN41" i="46" a="1"/>
  <c r="AO41" i="46" a="1"/>
  <c r="AP41" i="46" a="1"/>
  <c r="AQ41" i="46" a="1"/>
  <c r="AR41" i="46" a="1"/>
  <c r="AS41" i="46" a="1"/>
  <c r="AT41" i="46" a="1"/>
  <c r="AU41" i="46" a="1"/>
  <c r="AV41" i="46" a="1"/>
  <c r="AW41" i="46" a="1"/>
  <c r="AX41" i="46" a="1"/>
  <c r="AY41" i="46" a="1"/>
  <c r="AZ41" i="46" a="1"/>
  <c r="BA41" i="46" a="1"/>
  <c r="BB41" i="46" a="1"/>
  <c r="BC41" i="46" a="1"/>
  <c r="BD41" i="46" a="1"/>
  <c r="BE41" i="46" a="1"/>
  <c r="BF41" i="46" a="1"/>
  <c r="BG41" i="46" a="1"/>
  <c r="BH41" i="46" a="1"/>
  <c r="BI41" i="46" a="1"/>
  <c r="BJ41" i="46" a="1"/>
  <c r="BK41" i="46" a="1"/>
  <c r="BL41" i="46" a="1"/>
  <c r="BM41" i="46" a="1"/>
  <c r="BN41" i="46" a="1"/>
  <c r="BO41" i="46" a="1"/>
  <c r="BP41" i="46" a="1"/>
  <c r="G41" i="46"/>
  <c r="H41" i="46"/>
  <c r="I41" i="46"/>
  <c r="J41" i="46"/>
  <c r="K41" i="46"/>
  <c r="L41" i="46"/>
  <c r="M41" i="46"/>
  <c r="N41" i="46"/>
  <c r="O41" i="46"/>
  <c r="P41" i="46"/>
  <c r="Q41" i="46"/>
  <c r="R41" i="46"/>
  <c r="S41" i="46"/>
  <c r="T41" i="46"/>
  <c r="U41" i="46"/>
  <c r="V41" i="46"/>
  <c r="W41" i="46"/>
  <c r="X41" i="46"/>
  <c r="Y41" i="46"/>
  <c r="Z41" i="46"/>
  <c r="AA41" i="46"/>
  <c r="AB41" i="46"/>
  <c r="AC41" i="46"/>
  <c r="AD41" i="46"/>
  <c r="AE41" i="46"/>
  <c r="AF41" i="46"/>
  <c r="AG41" i="46"/>
  <c r="AH41" i="46"/>
  <c r="AI41" i="46"/>
  <c r="AJ41" i="46"/>
  <c r="AK41" i="46"/>
  <c r="AL41" i="46"/>
  <c r="AM41" i="46"/>
  <c r="AN41" i="46"/>
  <c r="AO41" i="46"/>
  <c r="AP41" i="46"/>
  <c r="AQ41" i="46"/>
  <c r="AR41" i="46"/>
  <c r="AS41" i="46"/>
  <c r="AT41" i="46"/>
  <c r="AU41" i="46"/>
  <c r="AV41" i="46"/>
  <c r="AW41" i="46"/>
  <c r="AX41" i="46"/>
  <c r="AY41" i="46"/>
  <c r="AZ41" i="46"/>
  <c r="BA41" i="46"/>
  <c r="BB41" i="46"/>
  <c r="BC41" i="46"/>
  <c r="BD41" i="46"/>
  <c r="BE41" i="46"/>
  <c r="BF41" i="46"/>
  <c r="BG41" i="46"/>
  <c r="BH41" i="46"/>
  <c r="BI41" i="46"/>
  <c r="BJ41" i="46"/>
  <c r="BK41" i="46"/>
  <c r="BL41" i="46"/>
  <c r="BM41" i="46"/>
  <c r="BN41" i="46"/>
  <c r="BO41" i="46"/>
  <c r="BP41" i="46"/>
  <c r="AB17" i="46"/>
  <c r="E52" i="46" a="1"/>
  <c r="E52" i="46"/>
  <c r="F52" i="46" a="1"/>
  <c r="F52" i="46"/>
  <c r="G52" i="46" a="1"/>
  <c r="H52" i="46" a="1"/>
  <c r="I52" i="46" a="1"/>
  <c r="J52" i="46" a="1"/>
  <c r="K52" i="46" a="1"/>
  <c r="L52" i="46" a="1"/>
  <c r="M52" i="46" a="1"/>
  <c r="N52" i="46" a="1"/>
  <c r="O52" i="46" a="1"/>
  <c r="P52" i="46" a="1"/>
  <c r="Q52" i="46" a="1"/>
  <c r="R52" i="46" a="1"/>
  <c r="S52" i="46" a="1"/>
  <c r="T52" i="46" a="1"/>
  <c r="U52" i="46" a="1"/>
  <c r="V52" i="46" a="1"/>
  <c r="W52" i="46" a="1"/>
  <c r="X52" i="46" a="1"/>
  <c r="Y52" i="46" a="1"/>
  <c r="Z52" i="46" a="1"/>
  <c r="AA52" i="46" a="1"/>
  <c r="AB52" i="46" a="1"/>
  <c r="AC52" i="46" a="1"/>
  <c r="AD52" i="46" a="1"/>
  <c r="AE52" i="46" a="1"/>
  <c r="AF52" i="46" a="1"/>
  <c r="AG52" i="46" a="1"/>
  <c r="AH52" i="46" a="1"/>
  <c r="AI52" i="46" a="1"/>
  <c r="AJ52" i="46" a="1"/>
  <c r="AK52" i="46" a="1"/>
  <c r="AL52" i="46" a="1"/>
  <c r="AM52" i="46" a="1"/>
  <c r="AN52" i="46" a="1"/>
  <c r="AO52" i="46" a="1"/>
  <c r="AP52" i="46" a="1"/>
  <c r="AQ52" i="46" a="1"/>
  <c r="AR52" i="46" a="1"/>
  <c r="AS52" i="46" a="1"/>
  <c r="AT52" i="46" a="1"/>
  <c r="AU52" i="46" a="1"/>
  <c r="AV52" i="46" a="1"/>
  <c r="AW52" i="46" a="1"/>
  <c r="AX52" i="46" a="1"/>
  <c r="AY52" i="46" a="1"/>
  <c r="AZ52" i="46" a="1"/>
  <c r="BA52" i="46" a="1"/>
  <c r="BB52" i="46" a="1"/>
  <c r="BC52" i="46" a="1"/>
  <c r="BD52" i="46" a="1"/>
  <c r="BE52" i="46" a="1"/>
  <c r="BF52" i="46" a="1"/>
  <c r="BG52" i="46" a="1"/>
  <c r="BH52" i="46" a="1"/>
  <c r="BI52" i="46" a="1"/>
  <c r="BJ52" i="46" a="1"/>
  <c r="BK52" i="46" a="1"/>
  <c r="BL52" i="46" a="1"/>
  <c r="BM52" i="46" a="1"/>
  <c r="BN52" i="46" a="1"/>
  <c r="BO52" i="46" a="1"/>
  <c r="BP52" i="46" a="1"/>
  <c r="G52" i="46"/>
  <c r="H52" i="46"/>
  <c r="I52" i="46"/>
  <c r="J52" i="46"/>
  <c r="K52" i="46"/>
  <c r="L52" i="46"/>
  <c r="M52" i="46"/>
  <c r="N52" i="46"/>
  <c r="O52" i="46"/>
  <c r="P52" i="46"/>
  <c r="Q52" i="46"/>
  <c r="R52" i="46"/>
  <c r="S52" i="46"/>
  <c r="T52" i="46"/>
  <c r="U52" i="46"/>
  <c r="V52" i="46"/>
  <c r="W52" i="46"/>
  <c r="X52" i="46"/>
  <c r="Y52" i="46"/>
  <c r="Z52" i="46"/>
  <c r="AA52" i="46"/>
  <c r="AB52" i="46"/>
  <c r="AC52" i="46"/>
  <c r="AD52" i="46"/>
  <c r="AE52" i="46"/>
  <c r="AF52" i="46"/>
  <c r="AG52" i="46"/>
  <c r="AH52" i="46"/>
  <c r="AI52" i="46"/>
  <c r="AJ52" i="46"/>
  <c r="AK52" i="46"/>
  <c r="AL52" i="46"/>
  <c r="AM52" i="46"/>
  <c r="AN52" i="46"/>
  <c r="AO52" i="46"/>
  <c r="AP52" i="46"/>
  <c r="AQ52" i="46"/>
  <c r="AR52" i="46"/>
  <c r="AS52" i="46"/>
  <c r="AT52" i="46"/>
  <c r="AU52" i="46"/>
  <c r="AV52" i="46"/>
  <c r="AW52" i="46"/>
  <c r="AX52" i="46"/>
  <c r="AY52" i="46"/>
  <c r="AZ52" i="46"/>
  <c r="BA52" i="46"/>
  <c r="BB52" i="46"/>
  <c r="BC52" i="46"/>
  <c r="BD52" i="46"/>
  <c r="BE52" i="46"/>
  <c r="BF52" i="46"/>
  <c r="BG52" i="46"/>
  <c r="BH52" i="46"/>
  <c r="BI52" i="46"/>
  <c r="BJ52" i="46"/>
  <c r="BK52" i="46"/>
  <c r="BL52" i="46"/>
  <c r="BM52" i="46"/>
  <c r="BN52" i="46"/>
  <c r="BO52" i="46"/>
  <c r="BP52" i="46"/>
  <c r="AC17" i="46"/>
  <c r="W17" i="46"/>
  <c r="M18" i="46"/>
  <c r="N18" i="46" a="1"/>
  <c r="N18" i="46"/>
  <c r="O18" i="46"/>
  <c r="C18" i="46"/>
  <c r="E31" i="46" a="1"/>
  <c r="E31" i="46"/>
  <c r="F31" i="46" a="1"/>
  <c r="F31" i="46"/>
  <c r="G31" i="46" a="1"/>
  <c r="H31" i="46" a="1"/>
  <c r="I31" i="46" a="1"/>
  <c r="J31" i="46" a="1"/>
  <c r="K31" i="46" a="1"/>
  <c r="L31" i="46" a="1"/>
  <c r="P18" i="46"/>
  <c r="M31" i="46" a="1"/>
  <c r="N31" i="46" a="1"/>
  <c r="O31" i="46" a="1"/>
  <c r="P31" i="46" a="1"/>
  <c r="Q31" i="46" a="1"/>
  <c r="R31" i="46" a="1"/>
  <c r="S31" i="46" a="1"/>
  <c r="T31" i="46" a="1"/>
  <c r="Q18" i="46"/>
  <c r="U31" i="46" a="1"/>
  <c r="V31" i="46" a="1"/>
  <c r="W31" i="46" a="1"/>
  <c r="X31" i="46" a="1"/>
  <c r="Y31" i="46" a="1"/>
  <c r="Z31" i="46" a="1"/>
  <c r="AA31" i="46" a="1"/>
  <c r="AB31" i="46" a="1"/>
  <c r="R18" i="46"/>
  <c r="AC31" i="46" a="1"/>
  <c r="AD31" i="46" a="1"/>
  <c r="AE31" i="46" a="1"/>
  <c r="AF31" i="46" a="1"/>
  <c r="AG31" i="46" a="1"/>
  <c r="AH31" i="46" a="1"/>
  <c r="AI31" i="46" a="1"/>
  <c r="AJ31" i="46" a="1"/>
  <c r="S18" i="46"/>
  <c r="AK31" i="46" a="1"/>
  <c r="AL31" i="46" a="1"/>
  <c r="AM31" i="46" a="1"/>
  <c r="AN31" i="46" a="1"/>
  <c r="AO31" i="46" a="1"/>
  <c r="AP31" i="46" a="1"/>
  <c r="AQ31" i="46" a="1"/>
  <c r="AR31" i="46" a="1"/>
  <c r="T18" i="46"/>
  <c r="AS31" i="46" a="1"/>
  <c r="AT31" i="46" a="1"/>
  <c r="AU31" i="46" a="1"/>
  <c r="AV31" i="46" a="1"/>
  <c r="AW31" i="46" a="1"/>
  <c r="AX31" i="46" a="1"/>
  <c r="AY31" i="46" a="1"/>
  <c r="AZ31" i="46" a="1"/>
  <c r="U18" i="46"/>
  <c r="BA31" i="46" a="1"/>
  <c r="BB31" i="46" a="1"/>
  <c r="BC31" i="46" a="1"/>
  <c r="BD31" i="46" a="1"/>
  <c r="BE31" i="46" a="1"/>
  <c r="BF31" i="46" a="1"/>
  <c r="BG31" i="46" a="1"/>
  <c r="BH31" i="46" a="1"/>
  <c r="V18" i="46"/>
  <c r="BI31" i="46" a="1"/>
  <c r="BJ31" i="46" a="1"/>
  <c r="BK31" i="46" a="1"/>
  <c r="BL31" i="46" a="1"/>
  <c r="BM31" i="46" a="1"/>
  <c r="BN31" i="46" a="1"/>
  <c r="BO31" i="46" a="1"/>
  <c r="BP31" i="46" a="1"/>
  <c r="G31" i="46"/>
  <c r="H31" i="46"/>
  <c r="I31" i="46"/>
  <c r="J31" i="46"/>
  <c r="K31" i="46"/>
  <c r="L31" i="46"/>
  <c r="M31" i="46"/>
  <c r="N31" i="46"/>
  <c r="O31" i="46"/>
  <c r="P31" i="46"/>
  <c r="Q31" i="46"/>
  <c r="R31" i="46"/>
  <c r="S31" i="46"/>
  <c r="T31" i="46"/>
  <c r="U31" i="46"/>
  <c r="V31" i="46"/>
  <c r="W31" i="46"/>
  <c r="X31" i="46"/>
  <c r="Y31" i="46"/>
  <c r="Z31" i="46"/>
  <c r="AA31" i="46"/>
  <c r="AB31" i="46"/>
  <c r="AC31" i="46"/>
  <c r="AD31" i="46"/>
  <c r="AE31" i="46"/>
  <c r="AF31" i="46"/>
  <c r="AG31" i="46"/>
  <c r="AH31" i="46"/>
  <c r="AI31" i="46"/>
  <c r="AJ31" i="46"/>
  <c r="AK31" i="46"/>
  <c r="AL31" i="46"/>
  <c r="AM31" i="46"/>
  <c r="AN31" i="46"/>
  <c r="AO31" i="46"/>
  <c r="AP31" i="46"/>
  <c r="AQ31" i="46"/>
  <c r="AR31" i="46"/>
  <c r="AS31" i="46"/>
  <c r="AT31" i="46"/>
  <c r="AU31" i="46"/>
  <c r="AV31" i="46"/>
  <c r="AW31" i="46"/>
  <c r="AX31" i="46"/>
  <c r="AY31" i="46"/>
  <c r="AZ31" i="46"/>
  <c r="BA31" i="46"/>
  <c r="BB31" i="46"/>
  <c r="BC31" i="46"/>
  <c r="BD31" i="46"/>
  <c r="BE31" i="46"/>
  <c r="BF31" i="46"/>
  <c r="BG31" i="46"/>
  <c r="BH31" i="46"/>
  <c r="BI31" i="46"/>
  <c r="BJ31" i="46"/>
  <c r="BK31" i="46"/>
  <c r="BL31" i="46"/>
  <c r="BM31" i="46"/>
  <c r="BN31" i="46"/>
  <c r="BO31" i="46"/>
  <c r="BP31" i="46"/>
  <c r="AA18" i="46"/>
  <c r="E42" i="46" a="1"/>
  <c r="E42" i="46"/>
  <c r="F42" i="46" a="1"/>
  <c r="F42" i="46"/>
  <c r="G42" i="46" a="1"/>
  <c r="H42" i="46" a="1"/>
  <c r="I42" i="46" a="1"/>
  <c r="J42" i="46" a="1"/>
  <c r="K42" i="46" a="1"/>
  <c r="L42" i="46" a="1"/>
  <c r="M42" i="46" a="1"/>
  <c r="N42" i="46" a="1"/>
  <c r="O42" i="46" a="1"/>
  <c r="P42" i="46" a="1"/>
  <c r="Q42" i="46" a="1"/>
  <c r="R42" i="46" a="1"/>
  <c r="S42" i="46" a="1"/>
  <c r="T42" i="46" a="1"/>
  <c r="U42" i="46" a="1"/>
  <c r="V42" i="46" a="1"/>
  <c r="W42" i="46" a="1"/>
  <c r="X42" i="46" a="1"/>
  <c r="Y42" i="46" a="1"/>
  <c r="Z42" i="46" a="1"/>
  <c r="AA42" i="46" a="1"/>
  <c r="AB42" i="46" a="1"/>
  <c r="AC42" i="46" a="1"/>
  <c r="AD42" i="46" a="1"/>
  <c r="AE42" i="46" a="1"/>
  <c r="AF42" i="46" a="1"/>
  <c r="AG42" i="46" a="1"/>
  <c r="AH42" i="46" a="1"/>
  <c r="AI42" i="46" a="1"/>
  <c r="AJ42" i="46" a="1"/>
  <c r="AK42" i="46" a="1"/>
  <c r="AL42" i="46" a="1"/>
  <c r="AM42" i="46" a="1"/>
  <c r="AN42" i="46" a="1"/>
  <c r="AO42" i="46" a="1"/>
  <c r="AP42" i="46" a="1"/>
  <c r="AQ42" i="46" a="1"/>
  <c r="AR42" i="46" a="1"/>
  <c r="AS42" i="46" a="1"/>
  <c r="AT42" i="46" a="1"/>
  <c r="AU42" i="46" a="1"/>
  <c r="AV42" i="46" a="1"/>
  <c r="AW42" i="46" a="1"/>
  <c r="AX42" i="46" a="1"/>
  <c r="AY42" i="46" a="1"/>
  <c r="AZ42" i="46" a="1"/>
  <c r="BA42" i="46" a="1"/>
  <c r="BB42" i="46" a="1"/>
  <c r="BC42" i="46" a="1"/>
  <c r="BD42" i="46" a="1"/>
  <c r="BE42" i="46" a="1"/>
  <c r="BF42" i="46" a="1"/>
  <c r="BG42" i="46" a="1"/>
  <c r="BH42" i="46" a="1"/>
  <c r="BI42" i="46" a="1"/>
  <c r="BJ42" i="46" a="1"/>
  <c r="BK42" i="46" a="1"/>
  <c r="BL42" i="46" a="1"/>
  <c r="BM42" i="46" a="1"/>
  <c r="BN42" i="46" a="1"/>
  <c r="BO42" i="46" a="1"/>
  <c r="BP42" i="46" a="1"/>
  <c r="G42" i="46"/>
  <c r="H42" i="46"/>
  <c r="I42" i="46"/>
  <c r="J42" i="46"/>
  <c r="K42" i="46"/>
  <c r="L42" i="46"/>
  <c r="M42" i="46"/>
  <c r="N42" i="46"/>
  <c r="O42" i="46"/>
  <c r="P42" i="46"/>
  <c r="Q42" i="46"/>
  <c r="R42" i="46"/>
  <c r="S42" i="46"/>
  <c r="T42" i="46"/>
  <c r="U42" i="46"/>
  <c r="V42" i="46"/>
  <c r="W42" i="46"/>
  <c r="X42" i="46"/>
  <c r="Y42" i="46"/>
  <c r="Z42" i="46"/>
  <c r="AA42" i="46"/>
  <c r="AB42" i="46"/>
  <c r="AC42" i="46"/>
  <c r="AD42" i="46"/>
  <c r="AE42" i="46"/>
  <c r="AF42" i="46"/>
  <c r="AG42" i="46"/>
  <c r="AH42" i="46"/>
  <c r="AI42" i="46"/>
  <c r="AJ42" i="46"/>
  <c r="AK42" i="46"/>
  <c r="AL42" i="46"/>
  <c r="AM42" i="46"/>
  <c r="AN42" i="46"/>
  <c r="AO42" i="46"/>
  <c r="AP42" i="46"/>
  <c r="AQ42" i="46"/>
  <c r="AR42" i="46"/>
  <c r="AS42" i="46"/>
  <c r="AT42" i="46"/>
  <c r="AU42" i="46"/>
  <c r="AV42" i="46"/>
  <c r="AW42" i="46"/>
  <c r="AX42" i="46"/>
  <c r="AY42" i="46"/>
  <c r="AZ42" i="46"/>
  <c r="BA42" i="46"/>
  <c r="BB42" i="46"/>
  <c r="BC42" i="46"/>
  <c r="BD42" i="46"/>
  <c r="BE42" i="46"/>
  <c r="BF42" i="46"/>
  <c r="BG42" i="46"/>
  <c r="BH42" i="46"/>
  <c r="BI42" i="46"/>
  <c r="BJ42" i="46"/>
  <c r="BK42" i="46"/>
  <c r="BL42" i="46"/>
  <c r="BM42" i="46"/>
  <c r="BN42" i="46"/>
  <c r="BO42" i="46"/>
  <c r="BP42" i="46"/>
  <c r="AB18" i="46"/>
  <c r="E53" i="46" a="1"/>
  <c r="E53" i="46"/>
  <c r="F53" i="46" a="1"/>
  <c r="F53" i="46"/>
  <c r="G53" i="46" a="1"/>
  <c r="H53" i="46" a="1"/>
  <c r="I53" i="46" a="1"/>
  <c r="J53" i="46" a="1"/>
  <c r="K53" i="46" a="1"/>
  <c r="L53" i="46" a="1"/>
  <c r="M53" i="46" a="1"/>
  <c r="N53" i="46" a="1"/>
  <c r="O53" i="46" a="1"/>
  <c r="P53" i="46" a="1"/>
  <c r="Q53" i="46" a="1"/>
  <c r="R53" i="46" a="1"/>
  <c r="S53" i="46" a="1"/>
  <c r="T53" i="46" a="1"/>
  <c r="U53" i="46" a="1"/>
  <c r="V53" i="46" a="1"/>
  <c r="W53" i="46" a="1"/>
  <c r="X53" i="46" a="1"/>
  <c r="Y53" i="46" a="1"/>
  <c r="Z53" i="46" a="1"/>
  <c r="AA53" i="46" a="1"/>
  <c r="AB53" i="46" a="1"/>
  <c r="AC53" i="46" a="1"/>
  <c r="AD53" i="46" a="1"/>
  <c r="AE53" i="46" a="1"/>
  <c r="AF53" i="46" a="1"/>
  <c r="AG53" i="46" a="1"/>
  <c r="AH53" i="46" a="1"/>
  <c r="AI53" i="46" a="1"/>
  <c r="AJ53" i="46" a="1"/>
  <c r="AK53" i="46" a="1"/>
  <c r="AL53" i="46" a="1"/>
  <c r="AM53" i="46" a="1"/>
  <c r="AN53" i="46" a="1"/>
  <c r="AO53" i="46" a="1"/>
  <c r="AP53" i="46" a="1"/>
  <c r="AQ53" i="46" a="1"/>
  <c r="AR53" i="46" a="1"/>
  <c r="AS53" i="46" a="1"/>
  <c r="AT53" i="46" a="1"/>
  <c r="AU53" i="46" a="1"/>
  <c r="AV53" i="46" a="1"/>
  <c r="AW53" i="46" a="1"/>
  <c r="AX53" i="46" a="1"/>
  <c r="AY53" i="46" a="1"/>
  <c r="AZ53" i="46" a="1"/>
  <c r="BA53" i="46" a="1"/>
  <c r="BB53" i="46" a="1"/>
  <c r="BC53" i="46" a="1"/>
  <c r="BD53" i="46" a="1"/>
  <c r="BE53" i="46" a="1"/>
  <c r="BF53" i="46" a="1"/>
  <c r="BG53" i="46" a="1"/>
  <c r="BH53" i="46" a="1"/>
  <c r="BI53" i="46" a="1"/>
  <c r="BJ53" i="46" a="1"/>
  <c r="BK53" i="46" a="1"/>
  <c r="BL53" i="46" a="1"/>
  <c r="BM53" i="46" a="1"/>
  <c r="BN53" i="46" a="1"/>
  <c r="BO53" i="46" a="1"/>
  <c r="BP53" i="46" a="1"/>
  <c r="G53" i="46"/>
  <c r="H53" i="46"/>
  <c r="I53" i="46"/>
  <c r="J53" i="46"/>
  <c r="K53" i="46"/>
  <c r="L53" i="46"/>
  <c r="M53" i="46"/>
  <c r="N53" i="46"/>
  <c r="O53" i="46"/>
  <c r="P53" i="46"/>
  <c r="Q53" i="46"/>
  <c r="R53" i="46"/>
  <c r="S53" i="46"/>
  <c r="T53" i="46"/>
  <c r="U53" i="46"/>
  <c r="V53" i="46"/>
  <c r="W53" i="46"/>
  <c r="X53" i="46"/>
  <c r="Y53" i="46"/>
  <c r="Z53" i="46"/>
  <c r="AA53" i="46"/>
  <c r="AB53" i="46"/>
  <c r="AC53" i="46"/>
  <c r="AD53" i="46"/>
  <c r="AE53" i="46"/>
  <c r="AF53" i="46"/>
  <c r="AG53" i="46"/>
  <c r="AH53" i="46"/>
  <c r="AI53" i="46"/>
  <c r="AJ53" i="46"/>
  <c r="AK53" i="46"/>
  <c r="AL53" i="46"/>
  <c r="AM53" i="46"/>
  <c r="AN53" i="46"/>
  <c r="AO53" i="46"/>
  <c r="AP53" i="46"/>
  <c r="AQ53" i="46"/>
  <c r="AR53" i="46"/>
  <c r="AS53" i="46"/>
  <c r="AT53" i="46"/>
  <c r="AU53" i="46"/>
  <c r="AV53" i="46"/>
  <c r="AW53" i="46"/>
  <c r="AX53" i="46"/>
  <c r="AY53" i="46"/>
  <c r="AZ53" i="46"/>
  <c r="BA53" i="46"/>
  <c r="BB53" i="46"/>
  <c r="BC53" i="46"/>
  <c r="BD53" i="46"/>
  <c r="BE53" i="46"/>
  <c r="BF53" i="46"/>
  <c r="BG53" i="46"/>
  <c r="BH53" i="46"/>
  <c r="BI53" i="46"/>
  <c r="BJ53" i="46"/>
  <c r="BK53" i="46"/>
  <c r="BL53" i="46"/>
  <c r="BM53" i="46"/>
  <c r="BN53" i="46"/>
  <c r="BO53" i="46"/>
  <c r="BP53" i="46"/>
  <c r="AC18" i="46"/>
  <c r="W18" i="46"/>
  <c r="M19" i="46"/>
  <c r="N19" i="46" a="1"/>
  <c r="N19" i="46"/>
  <c r="O19" i="46"/>
  <c r="C19" i="46"/>
  <c r="E32" i="46" a="1"/>
  <c r="E32" i="46"/>
  <c r="F32" i="46" a="1"/>
  <c r="F32" i="46"/>
  <c r="G32" i="46" a="1"/>
  <c r="H32" i="46" a="1"/>
  <c r="I32" i="46" a="1"/>
  <c r="J32" i="46" a="1"/>
  <c r="K32" i="46" a="1"/>
  <c r="L32" i="46" a="1"/>
  <c r="P19" i="46"/>
  <c r="M32" i="46" a="1"/>
  <c r="N32" i="46" a="1"/>
  <c r="O32" i="46" a="1"/>
  <c r="P32" i="46" a="1"/>
  <c r="Q32" i="46" a="1"/>
  <c r="R32" i="46" a="1"/>
  <c r="S32" i="46" a="1"/>
  <c r="T32" i="46" a="1"/>
  <c r="Q19" i="46"/>
  <c r="U32" i="46" a="1"/>
  <c r="V32" i="46" a="1"/>
  <c r="W32" i="46" a="1"/>
  <c r="X32" i="46" a="1"/>
  <c r="Y32" i="46" a="1"/>
  <c r="Z32" i="46" a="1"/>
  <c r="AA32" i="46" a="1"/>
  <c r="AB32" i="46" a="1"/>
  <c r="R19" i="46"/>
  <c r="AC32" i="46" a="1"/>
  <c r="AD32" i="46" a="1"/>
  <c r="AE32" i="46" a="1"/>
  <c r="AF32" i="46" a="1"/>
  <c r="AG32" i="46" a="1"/>
  <c r="AH32" i="46" a="1"/>
  <c r="AI32" i="46" a="1"/>
  <c r="AJ32" i="46" a="1"/>
  <c r="S19" i="46"/>
  <c r="AK32" i="46" a="1"/>
  <c r="AL32" i="46" a="1"/>
  <c r="AM32" i="46" a="1"/>
  <c r="AN32" i="46" a="1"/>
  <c r="AO32" i="46" a="1"/>
  <c r="AP32" i="46" a="1"/>
  <c r="AQ32" i="46" a="1"/>
  <c r="AR32" i="46" a="1"/>
  <c r="T19" i="46"/>
  <c r="AS32" i="46" a="1"/>
  <c r="AT32" i="46" a="1"/>
  <c r="AU32" i="46" a="1"/>
  <c r="AV32" i="46" a="1"/>
  <c r="AW32" i="46" a="1"/>
  <c r="AX32" i="46" a="1"/>
  <c r="AY32" i="46" a="1"/>
  <c r="AZ32" i="46" a="1"/>
  <c r="U19" i="46"/>
  <c r="BA32" i="46" a="1"/>
  <c r="BB32" i="46" a="1"/>
  <c r="BC32" i="46" a="1"/>
  <c r="BD32" i="46" a="1"/>
  <c r="BE32" i="46" a="1"/>
  <c r="BF32" i="46" a="1"/>
  <c r="BG32" i="46" a="1"/>
  <c r="BH32" i="46" a="1"/>
  <c r="V19" i="46"/>
  <c r="BI32" i="46" a="1"/>
  <c r="BJ32" i="46" a="1"/>
  <c r="BK32" i="46" a="1"/>
  <c r="BL32" i="46" a="1"/>
  <c r="BM32" i="46" a="1"/>
  <c r="BN32" i="46" a="1"/>
  <c r="BO32" i="46" a="1"/>
  <c r="BP32" i="46" a="1"/>
  <c r="G32" i="46"/>
  <c r="H32" i="46"/>
  <c r="I32" i="46"/>
  <c r="J32" i="46"/>
  <c r="K32" i="46"/>
  <c r="L32" i="46"/>
  <c r="M32" i="46"/>
  <c r="N32" i="46"/>
  <c r="O32" i="46"/>
  <c r="P32" i="46"/>
  <c r="Q32" i="46"/>
  <c r="R32" i="46"/>
  <c r="S32" i="46"/>
  <c r="T32" i="46"/>
  <c r="U32" i="46"/>
  <c r="V32" i="46"/>
  <c r="W32" i="46"/>
  <c r="X32" i="46"/>
  <c r="Y32" i="46"/>
  <c r="Z32" i="46"/>
  <c r="AA32" i="46"/>
  <c r="AB32" i="46"/>
  <c r="AC32" i="46"/>
  <c r="AD32" i="46"/>
  <c r="AE32" i="46"/>
  <c r="AF32" i="46"/>
  <c r="AG32" i="46"/>
  <c r="AH32" i="46"/>
  <c r="AI32" i="46"/>
  <c r="AJ32" i="46"/>
  <c r="AK32" i="46"/>
  <c r="AL32" i="46"/>
  <c r="AM32" i="46"/>
  <c r="AN32" i="46"/>
  <c r="AO32" i="46"/>
  <c r="AP32" i="46"/>
  <c r="AQ32" i="46"/>
  <c r="AR32" i="46"/>
  <c r="AS32" i="46"/>
  <c r="AT32" i="46"/>
  <c r="AU32" i="46"/>
  <c r="AV32" i="46"/>
  <c r="AW32" i="46"/>
  <c r="AX32" i="46"/>
  <c r="AY32" i="46"/>
  <c r="AZ32" i="46"/>
  <c r="BA32" i="46"/>
  <c r="BB32" i="46"/>
  <c r="BC32" i="46"/>
  <c r="BD32" i="46"/>
  <c r="BE32" i="46"/>
  <c r="BF32" i="46"/>
  <c r="BG32" i="46"/>
  <c r="BH32" i="46"/>
  <c r="BI32" i="46"/>
  <c r="BJ32" i="46"/>
  <c r="BK32" i="46"/>
  <c r="BL32" i="46"/>
  <c r="BM32" i="46"/>
  <c r="BN32" i="46"/>
  <c r="BO32" i="46"/>
  <c r="BP32" i="46"/>
  <c r="AA19" i="46"/>
  <c r="E43" i="46" a="1"/>
  <c r="E43" i="46"/>
  <c r="F43" i="46" a="1"/>
  <c r="F43" i="46"/>
  <c r="G43" i="46" a="1"/>
  <c r="H43" i="46" a="1"/>
  <c r="I43" i="46" a="1"/>
  <c r="J43" i="46" a="1"/>
  <c r="K43" i="46" a="1"/>
  <c r="L43" i="46" a="1"/>
  <c r="M43" i="46" a="1"/>
  <c r="N43" i="46" a="1"/>
  <c r="O43" i="46" a="1"/>
  <c r="P43" i="46" a="1"/>
  <c r="Q43" i="46" a="1"/>
  <c r="R43" i="46" a="1"/>
  <c r="S43" i="46" a="1"/>
  <c r="T43" i="46" a="1"/>
  <c r="U43" i="46" a="1"/>
  <c r="V43" i="46" a="1"/>
  <c r="W43" i="46" a="1"/>
  <c r="X43" i="46" a="1"/>
  <c r="Y43" i="46" a="1"/>
  <c r="Z43" i="46" a="1"/>
  <c r="AA43" i="46" a="1"/>
  <c r="AB43" i="46" a="1"/>
  <c r="AC43" i="46" a="1"/>
  <c r="AD43" i="46" a="1"/>
  <c r="AE43" i="46" a="1"/>
  <c r="AF43" i="46" a="1"/>
  <c r="AG43" i="46" a="1"/>
  <c r="AH43" i="46" a="1"/>
  <c r="AI43" i="46" a="1"/>
  <c r="AJ43" i="46" a="1"/>
  <c r="AK43" i="46" a="1"/>
  <c r="AL43" i="46" a="1"/>
  <c r="AM43" i="46" a="1"/>
  <c r="AN43" i="46" a="1"/>
  <c r="AO43" i="46" a="1"/>
  <c r="AP43" i="46" a="1"/>
  <c r="AQ43" i="46" a="1"/>
  <c r="AR43" i="46" a="1"/>
  <c r="AS43" i="46" a="1"/>
  <c r="AT43" i="46" a="1"/>
  <c r="AU43" i="46" a="1"/>
  <c r="AV43" i="46" a="1"/>
  <c r="AW43" i="46" a="1"/>
  <c r="AX43" i="46" a="1"/>
  <c r="AY43" i="46" a="1"/>
  <c r="AZ43" i="46" a="1"/>
  <c r="BA43" i="46" a="1"/>
  <c r="BB43" i="46" a="1"/>
  <c r="BC43" i="46" a="1"/>
  <c r="BD43" i="46" a="1"/>
  <c r="BE43" i="46" a="1"/>
  <c r="BF43" i="46" a="1"/>
  <c r="BG43" i="46" a="1"/>
  <c r="BH43" i="46" a="1"/>
  <c r="BI43" i="46" a="1"/>
  <c r="BJ43" i="46" a="1"/>
  <c r="BK43" i="46" a="1"/>
  <c r="BL43" i="46" a="1"/>
  <c r="BM43" i="46" a="1"/>
  <c r="BN43" i="46" a="1"/>
  <c r="BO43" i="46" a="1"/>
  <c r="BP43" i="46" a="1"/>
  <c r="G43" i="46"/>
  <c r="H43" i="46"/>
  <c r="I43" i="46"/>
  <c r="J43" i="46"/>
  <c r="K43" i="46"/>
  <c r="L43" i="46"/>
  <c r="M43" i="46"/>
  <c r="N43" i="46"/>
  <c r="O43" i="46"/>
  <c r="P43" i="46"/>
  <c r="Q43" i="46"/>
  <c r="R43" i="46"/>
  <c r="S43" i="46"/>
  <c r="T43" i="46"/>
  <c r="U43" i="46"/>
  <c r="V43" i="46"/>
  <c r="W43" i="46"/>
  <c r="X43" i="46"/>
  <c r="Y43" i="46"/>
  <c r="Z43" i="46"/>
  <c r="AA43" i="46"/>
  <c r="AB43" i="46"/>
  <c r="AC43" i="46"/>
  <c r="AD43" i="46"/>
  <c r="AE43" i="46"/>
  <c r="AF43" i="46"/>
  <c r="AG43" i="46"/>
  <c r="AH43" i="46"/>
  <c r="AI43" i="46"/>
  <c r="AJ43" i="46"/>
  <c r="AK43" i="46"/>
  <c r="AL43" i="46"/>
  <c r="AM43" i="46"/>
  <c r="AN43" i="46"/>
  <c r="AO43" i="46"/>
  <c r="AP43" i="46"/>
  <c r="AQ43" i="46"/>
  <c r="AR43" i="46"/>
  <c r="AS43" i="46"/>
  <c r="AT43" i="46"/>
  <c r="AU43" i="46"/>
  <c r="AV43" i="46"/>
  <c r="AW43" i="46"/>
  <c r="AX43" i="46"/>
  <c r="AY43" i="46"/>
  <c r="AZ43" i="46"/>
  <c r="BA43" i="46"/>
  <c r="BB43" i="46"/>
  <c r="BC43" i="46"/>
  <c r="BD43" i="46"/>
  <c r="BE43" i="46"/>
  <c r="BF43" i="46"/>
  <c r="BG43" i="46"/>
  <c r="BH43" i="46"/>
  <c r="BI43" i="46"/>
  <c r="BJ43" i="46"/>
  <c r="BK43" i="46"/>
  <c r="BL43" i="46"/>
  <c r="BM43" i="46"/>
  <c r="BN43" i="46"/>
  <c r="BO43" i="46"/>
  <c r="BP43" i="46"/>
  <c r="AB19" i="46"/>
  <c r="E54" i="46" a="1"/>
  <c r="E54" i="46"/>
  <c r="F54" i="46" a="1"/>
  <c r="F54" i="46"/>
  <c r="G54" i="46" a="1"/>
  <c r="H54" i="46" a="1"/>
  <c r="I54" i="46" a="1"/>
  <c r="J54" i="46" a="1"/>
  <c r="K54" i="46" a="1"/>
  <c r="L54" i="46" a="1"/>
  <c r="M54" i="46" a="1"/>
  <c r="N54" i="46" a="1"/>
  <c r="O54" i="46" a="1"/>
  <c r="P54" i="46" a="1"/>
  <c r="Q54" i="46" a="1"/>
  <c r="R54" i="46" a="1"/>
  <c r="S54" i="46" a="1"/>
  <c r="T54" i="46" a="1"/>
  <c r="U54" i="46" a="1"/>
  <c r="V54" i="46" a="1"/>
  <c r="W54" i="46" a="1"/>
  <c r="X54" i="46" a="1"/>
  <c r="Y54" i="46" a="1"/>
  <c r="Z54" i="46" a="1"/>
  <c r="AA54" i="46" a="1"/>
  <c r="AB54" i="46" a="1"/>
  <c r="AC54" i="46" a="1"/>
  <c r="AD54" i="46" a="1"/>
  <c r="AE54" i="46" a="1"/>
  <c r="AF54" i="46" a="1"/>
  <c r="AG54" i="46" a="1"/>
  <c r="AH54" i="46" a="1"/>
  <c r="AI54" i="46" a="1"/>
  <c r="AJ54" i="46" a="1"/>
  <c r="AK54" i="46" a="1"/>
  <c r="AL54" i="46" a="1"/>
  <c r="AM54" i="46" a="1"/>
  <c r="AN54" i="46" a="1"/>
  <c r="AO54" i="46" a="1"/>
  <c r="AP54" i="46" a="1"/>
  <c r="AQ54" i="46" a="1"/>
  <c r="AR54" i="46" a="1"/>
  <c r="AS54" i="46" a="1"/>
  <c r="AT54" i="46" a="1"/>
  <c r="AU54" i="46" a="1"/>
  <c r="AV54" i="46" a="1"/>
  <c r="AW54" i="46" a="1"/>
  <c r="AX54" i="46" a="1"/>
  <c r="AY54" i="46" a="1"/>
  <c r="AZ54" i="46" a="1"/>
  <c r="BA54" i="46" a="1"/>
  <c r="BB54" i="46" a="1"/>
  <c r="BC54" i="46" a="1"/>
  <c r="BD54" i="46" a="1"/>
  <c r="BE54" i="46" a="1"/>
  <c r="BF54" i="46" a="1"/>
  <c r="BG54" i="46" a="1"/>
  <c r="BH54" i="46" a="1"/>
  <c r="BI54" i="46" a="1"/>
  <c r="BJ54" i="46" a="1"/>
  <c r="BK54" i="46" a="1"/>
  <c r="BL54" i="46" a="1"/>
  <c r="BM54" i="46" a="1"/>
  <c r="BN54" i="46" a="1"/>
  <c r="BO54" i="46" a="1"/>
  <c r="BP54" i="46" a="1"/>
  <c r="G54" i="46"/>
  <c r="H54" i="46"/>
  <c r="I54" i="46"/>
  <c r="J54" i="46"/>
  <c r="K54" i="46"/>
  <c r="L54" i="46"/>
  <c r="M54" i="46"/>
  <c r="N54" i="46"/>
  <c r="O54" i="46"/>
  <c r="P54" i="46"/>
  <c r="Q54" i="46"/>
  <c r="R54" i="46"/>
  <c r="S54" i="46"/>
  <c r="T54" i="46"/>
  <c r="U54" i="46"/>
  <c r="V54" i="46"/>
  <c r="W54" i="46"/>
  <c r="X54" i="46"/>
  <c r="Y54" i="46"/>
  <c r="Z54" i="46"/>
  <c r="AA54" i="46"/>
  <c r="AB54" i="46"/>
  <c r="AC54" i="46"/>
  <c r="AD54" i="46"/>
  <c r="AE54" i="46"/>
  <c r="AF54" i="46"/>
  <c r="AG54" i="46"/>
  <c r="AH54" i="46"/>
  <c r="AI54" i="46"/>
  <c r="AJ54" i="46"/>
  <c r="AK54" i="46"/>
  <c r="AL54" i="46"/>
  <c r="AM54" i="46"/>
  <c r="AN54" i="46"/>
  <c r="AO54" i="46"/>
  <c r="AP54" i="46"/>
  <c r="AQ54" i="46"/>
  <c r="AR54" i="46"/>
  <c r="AS54" i="46"/>
  <c r="AT54" i="46"/>
  <c r="AU54" i="46"/>
  <c r="AV54" i="46"/>
  <c r="AW54" i="46"/>
  <c r="AX54" i="46"/>
  <c r="AY54" i="46"/>
  <c r="AZ54" i="46"/>
  <c r="BA54" i="46"/>
  <c r="BB54" i="46"/>
  <c r="BC54" i="46"/>
  <c r="BD54" i="46"/>
  <c r="BE54" i="46"/>
  <c r="BF54" i="46"/>
  <c r="BG54" i="46"/>
  <c r="BH54" i="46"/>
  <c r="BI54" i="46"/>
  <c r="BJ54" i="46"/>
  <c r="BK54" i="46"/>
  <c r="BL54" i="46"/>
  <c r="BM54" i="46"/>
  <c r="BN54" i="46"/>
  <c r="BO54" i="46"/>
  <c r="BP54" i="46"/>
  <c r="AC19" i="46"/>
  <c r="W19" i="46"/>
  <c r="X17" i="46"/>
  <c r="X18" i="46"/>
  <c r="X19" i="46"/>
  <c r="X20" i="46"/>
  <c r="X21" i="46"/>
  <c r="X22" i="46"/>
  <c r="X23" i="46"/>
  <c r="X24" i="46"/>
  <c r="X25" i="46"/>
  <c r="E4" i="46"/>
  <c r="D4" i="46"/>
  <c r="E5" i="46"/>
  <c r="D5" i="46"/>
  <c r="E6" i="46"/>
  <c r="D6" i="46"/>
  <c r="E7" i="46"/>
  <c r="D7" i="46"/>
  <c r="E8" i="46"/>
  <c r="D8" i="46"/>
  <c r="E9" i="46"/>
  <c r="D9" i="46"/>
  <c r="E10" i="46"/>
  <c r="D10" i="46"/>
  <c r="E11" i="46"/>
  <c r="D11" i="46"/>
  <c r="E12" i="46"/>
  <c r="D12" i="46"/>
  <c r="C4" i="46"/>
  <c r="AJ30" i="39"/>
  <c r="AE29" i="39"/>
  <c r="I18" i="39"/>
  <c r="V70" i="44"/>
  <c r="AJ20" i="39"/>
  <c r="AE21" i="39"/>
  <c r="I19" i="39"/>
  <c r="V71" i="44"/>
  <c r="AJ13" i="39"/>
  <c r="AE13" i="39"/>
  <c r="I20" i="39"/>
  <c r="V72" i="44"/>
  <c r="AJ42" i="39"/>
  <c r="AE39" i="39"/>
  <c r="I21" i="39"/>
  <c r="V73" i="44"/>
  <c r="C5" i="46"/>
  <c r="AJ32" i="39"/>
  <c r="AE31" i="39"/>
  <c r="I22" i="39"/>
  <c r="V74" i="44"/>
  <c r="C5" i="33"/>
  <c r="AJ25" i="39"/>
  <c r="AE23" i="39"/>
  <c r="I23" i="39"/>
  <c r="V75" i="44"/>
  <c r="AJ18" i="39"/>
  <c r="AE15" i="39"/>
  <c r="I24" i="39"/>
  <c r="V76" i="44"/>
  <c r="C6" i="47"/>
  <c r="AJ38" i="39"/>
  <c r="AE38" i="39"/>
  <c r="I25" i="39"/>
  <c r="V77" i="44"/>
  <c r="C6" i="46"/>
  <c r="AJ31" i="39"/>
  <c r="AE30" i="39"/>
  <c r="I26" i="39"/>
  <c r="V78" i="44"/>
  <c r="C6" i="33"/>
  <c r="AJ24" i="39"/>
  <c r="AE22" i="39"/>
  <c r="I27" i="39"/>
  <c r="V79" i="44"/>
  <c r="AJ14" i="39"/>
  <c r="AE14" i="39"/>
  <c r="I28" i="39"/>
  <c r="V80" i="44"/>
  <c r="I29" i="39"/>
  <c r="V81" i="44"/>
  <c r="I30" i="39"/>
  <c r="V82" i="44"/>
  <c r="I31" i="39"/>
  <c r="V83" i="44"/>
  <c r="I32" i="39"/>
  <c r="V84" i="44"/>
  <c r="I33" i="39"/>
  <c r="V85" i="44"/>
  <c r="I34" i="39"/>
  <c r="V86" i="44"/>
  <c r="I35" i="39"/>
  <c r="V87" i="44"/>
  <c r="I36" i="39"/>
  <c r="V88" i="44"/>
  <c r="K13" i="39"/>
  <c r="W65" i="44"/>
  <c r="X65" i="44"/>
  <c r="Y65" i="44"/>
  <c r="AA65" i="44"/>
  <c r="AE65" i="44"/>
  <c r="K14" i="39"/>
  <c r="W66" i="44"/>
  <c r="X66" i="44"/>
  <c r="Y66" i="44"/>
  <c r="AA66" i="44"/>
  <c r="AE66" i="44"/>
  <c r="K15" i="39"/>
  <c r="W67" i="44"/>
  <c r="X67" i="44"/>
  <c r="Y67" i="44"/>
  <c r="AA67" i="44"/>
  <c r="AE67" i="44"/>
  <c r="K16" i="39"/>
  <c r="W68" i="44"/>
  <c r="X68" i="44"/>
  <c r="Y68" i="44"/>
  <c r="AA68" i="44"/>
  <c r="AE68" i="44"/>
  <c r="K17" i="39"/>
  <c r="W69" i="44"/>
  <c r="X69" i="44"/>
  <c r="Y69" i="44"/>
  <c r="AA69" i="44"/>
  <c r="AE69" i="44"/>
  <c r="K18" i="39"/>
  <c r="W70" i="44"/>
  <c r="X70" i="44"/>
  <c r="Y70" i="44"/>
  <c r="AA70" i="44"/>
  <c r="AE70" i="44"/>
  <c r="K19" i="39"/>
  <c r="W71" i="44"/>
  <c r="X71" i="44"/>
  <c r="Y71" i="44"/>
  <c r="AA71" i="44"/>
  <c r="AE71" i="44"/>
  <c r="K20" i="39"/>
  <c r="W72" i="44"/>
  <c r="X72" i="44"/>
  <c r="Y72" i="44"/>
  <c r="AA72" i="44"/>
  <c r="AE72" i="44"/>
  <c r="K21" i="39"/>
  <c r="W73" i="44"/>
  <c r="X73" i="44"/>
  <c r="Y73" i="44"/>
  <c r="AA73" i="44"/>
  <c r="AE73" i="44"/>
  <c r="K22" i="39"/>
  <c r="W74" i="44"/>
  <c r="X74" i="44"/>
  <c r="Y74" i="44"/>
  <c r="AA74" i="44"/>
  <c r="AE74" i="44"/>
  <c r="K23" i="39"/>
  <c r="W75" i="44"/>
  <c r="X75" i="44"/>
  <c r="Y75" i="44"/>
  <c r="AA75" i="44"/>
  <c r="AE75" i="44"/>
  <c r="K24" i="39"/>
  <c r="W76" i="44"/>
  <c r="X76" i="44"/>
  <c r="Y76" i="44"/>
  <c r="AA76" i="44"/>
  <c r="AE76" i="44"/>
  <c r="K25" i="39"/>
  <c r="W77" i="44"/>
  <c r="X77" i="44"/>
  <c r="Y77" i="44"/>
  <c r="AA77" i="44"/>
  <c r="AE77" i="44"/>
  <c r="K26" i="39"/>
  <c r="W78" i="44"/>
  <c r="X78" i="44"/>
  <c r="Y78" i="44"/>
  <c r="AA78" i="44"/>
  <c r="AE78" i="44"/>
  <c r="K27" i="39"/>
  <c r="W79" i="44"/>
  <c r="X79" i="44"/>
  <c r="Y79" i="44"/>
  <c r="AA79" i="44"/>
  <c r="AE79" i="44"/>
  <c r="K28" i="39"/>
  <c r="W80" i="44"/>
  <c r="X80" i="44"/>
  <c r="Y80" i="44"/>
  <c r="AA80" i="44"/>
  <c r="AE80" i="44"/>
  <c r="K29" i="39"/>
  <c r="W81" i="44"/>
  <c r="X81" i="44"/>
  <c r="Y81" i="44"/>
  <c r="AA81" i="44"/>
  <c r="AE81" i="44"/>
  <c r="K30" i="39"/>
  <c r="W82" i="44"/>
  <c r="X82" i="44"/>
  <c r="Y82" i="44"/>
  <c r="AA82" i="44"/>
  <c r="AE82" i="44"/>
  <c r="K31" i="39"/>
  <c r="W83" i="44"/>
  <c r="X83" i="44"/>
  <c r="Y83" i="44"/>
  <c r="AA83" i="44"/>
  <c r="AE83" i="44"/>
  <c r="K32" i="39"/>
  <c r="W84" i="44"/>
  <c r="X84" i="44"/>
  <c r="Y84" i="44"/>
  <c r="AA84" i="44"/>
  <c r="AE84" i="44"/>
  <c r="K33" i="39"/>
  <c r="W85" i="44"/>
  <c r="X85" i="44"/>
  <c r="Y85" i="44"/>
  <c r="AA85" i="44"/>
  <c r="AE85" i="44"/>
  <c r="K34" i="39"/>
  <c r="W86" i="44"/>
  <c r="X86" i="44"/>
  <c r="Y86" i="44"/>
  <c r="AA86" i="44"/>
  <c r="AE86" i="44"/>
  <c r="K35" i="39"/>
  <c r="W87" i="44"/>
  <c r="X87" i="44"/>
  <c r="Y87" i="44"/>
  <c r="AA87" i="44"/>
  <c r="AE87" i="44"/>
  <c r="K36" i="39"/>
  <c r="W88" i="44"/>
  <c r="X88" i="44"/>
  <c r="Y88" i="44"/>
  <c r="AA88" i="44"/>
  <c r="AE88" i="44"/>
  <c r="AF64" i="44"/>
  <c r="AF65" i="44"/>
  <c r="AF66" i="44"/>
  <c r="AF67" i="44"/>
  <c r="AF68" i="44"/>
  <c r="AF69" i="44"/>
  <c r="AF70" i="44"/>
  <c r="AF71" i="44"/>
  <c r="AF72" i="44"/>
  <c r="AF73" i="44"/>
  <c r="AF74" i="44"/>
  <c r="AF75" i="44"/>
  <c r="AF76" i="44"/>
  <c r="AF77" i="44"/>
  <c r="AF78" i="44"/>
  <c r="AF79" i="44"/>
  <c r="AF80" i="44"/>
  <c r="AF81" i="44"/>
  <c r="AF82" i="44"/>
  <c r="AF83" i="44"/>
  <c r="AF84" i="44"/>
  <c r="AF85" i="44"/>
  <c r="AF86" i="44"/>
  <c r="AF87" i="44"/>
  <c r="AF88" i="44"/>
  <c r="J4" i="44"/>
  <c r="K17" i="44"/>
  <c r="G4" i="44"/>
  <c r="H4" i="44"/>
  <c r="I4" i="44"/>
  <c r="J17" i="44"/>
  <c r="H17" i="44"/>
  <c r="L17" i="44"/>
  <c r="Q65" i="44"/>
  <c r="F5" i="44"/>
  <c r="J5" i="44"/>
  <c r="K18" i="44"/>
  <c r="G5" i="44"/>
  <c r="H5" i="44"/>
  <c r="I5" i="44"/>
  <c r="J18" i="44"/>
  <c r="H18" i="44"/>
  <c r="L18" i="44"/>
  <c r="J6" i="44"/>
  <c r="K19" i="44"/>
  <c r="G6" i="44"/>
  <c r="H6" i="44"/>
  <c r="I6" i="44"/>
  <c r="J19" i="44"/>
  <c r="H19" i="44"/>
  <c r="L19" i="44"/>
  <c r="J7" i="44"/>
  <c r="K20" i="44"/>
  <c r="G7" i="44"/>
  <c r="H7" i="44"/>
  <c r="I7" i="44"/>
  <c r="J20" i="44"/>
  <c r="H20" i="44"/>
  <c r="L20" i="44"/>
  <c r="J8" i="44"/>
  <c r="K21" i="44"/>
  <c r="G8" i="44"/>
  <c r="H8" i="44"/>
  <c r="I8" i="44"/>
  <c r="J21" i="44"/>
  <c r="H21" i="44"/>
  <c r="L21" i="44"/>
  <c r="J9" i="44"/>
  <c r="K22" i="44"/>
  <c r="G9" i="44"/>
  <c r="H9" i="44"/>
  <c r="I9" i="44"/>
  <c r="J22" i="44"/>
  <c r="H22" i="44"/>
  <c r="L22" i="44"/>
  <c r="J10" i="44"/>
  <c r="K23" i="44"/>
  <c r="G10" i="44"/>
  <c r="H10" i="44"/>
  <c r="I10" i="44"/>
  <c r="J23" i="44"/>
  <c r="H23" i="44"/>
  <c r="L23" i="44"/>
  <c r="J11" i="44"/>
  <c r="K24" i="44"/>
  <c r="G11" i="44"/>
  <c r="H11" i="44"/>
  <c r="I11" i="44"/>
  <c r="J24" i="44"/>
  <c r="H24" i="44"/>
  <c r="L24" i="44"/>
  <c r="J12" i="44"/>
  <c r="K25" i="44"/>
  <c r="G12" i="44"/>
  <c r="H12" i="44"/>
  <c r="I12" i="44"/>
  <c r="J25" i="44"/>
  <c r="H25" i="44"/>
  <c r="L25" i="44"/>
  <c r="M17" i="44"/>
  <c r="N17" i="44" a="1"/>
  <c r="N17" i="44"/>
  <c r="C17" i="44"/>
  <c r="O17" i="44"/>
  <c r="M18" i="44"/>
  <c r="N18" i="44" a="1"/>
  <c r="N18" i="44"/>
  <c r="C18" i="44"/>
  <c r="O18" i="44"/>
  <c r="M19" i="44"/>
  <c r="N19" i="44" a="1"/>
  <c r="N19" i="44"/>
  <c r="O19" i="44"/>
  <c r="M20" i="44"/>
  <c r="N20" i="44" a="1"/>
  <c r="N20" i="44"/>
  <c r="O20" i="44"/>
  <c r="M21" i="44"/>
  <c r="N21" i="44" a="1"/>
  <c r="N21" i="44"/>
  <c r="O21" i="44"/>
  <c r="M22" i="44"/>
  <c r="N22" i="44" a="1"/>
  <c r="N22" i="44"/>
  <c r="O22" i="44"/>
  <c r="M23" i="44"/>
  <c r="N23" i="44" a="1"/>
  <c r="N23" i="44"/>
  <c r="O23" i="44"/>
  <c r="M24" i="44"/>
  <c r="N24" i="44" a="1"/>
  <c r="N24" i="44"/>
  <c r="O24" i="44"/>
  <c r="M25" i="44"/>
  <c r="N25" i="44" a="1"/>
  <c r="N25" i="44"/>
  <c r="O25" i="44"/>
  <c r="O3" i="44"/>
  <c r="P17" i="44"/>
  <c r="P18" i="44"/>
  <c r="P19" i="44"/>
  <c r="P20" i="44"/>
  <c r="P21" i="44"/>
  <c r="P22" i="44"/>
  <c r="P23" i="44"/>
  <c r="P24" i="44"/>
  <c r="P25" i="44"/>
  <c r="P3" i="44"/>
  <c r="Q17" i="44"/>
  <c r="Q18" i="44"/>
  <c r="Q19" i="44"/>
  <c r="Q20" i="44"/>
  <c r="Q21" i="44"/>
  <c r="Q22" i="44"/>
  <c r="Q23" i="44"/>
  <c r="Q24" i="44"/>
  <c r="Q25" i="44"/>
  <c r="Q3" i="44"/>
  <c r="R17" i="44"/>
  <c r="R18" i="44"/>
  <c r="R19" i="44"/>
  <c r="R20" i="44"/>
  <c r="R21" i="44"/>
  <c r="R22" i="44"/>
  <c r="R23" i="44"/>
  <c r="R24" i="44"/>
  <c r="R25" i="44"/>
  <c r="R3" i="44"/>
  <c r="S17" i="44"/>
  <c r="S18" i="44"/>
  <c r="S19" i="44"/>
  <c r="S20" i="44"/>
  <c r="S21" i="44"/>
  <c r="S22" i="44"/>
  <c r="S23" i="44"/>
  <c r="S24" i="44"/>
  <c r="S25" i="44"/>
  <c r="S3" i="44"/>
  <c r="T17" i="44"/>
  <c r="T18" i="44"/>
  <c r="T19" i="44"/>
  <c r="T20" i="44"/>
  <c r="T21" i="44"/>
  <c r="T22" i="44"/>
  <c r="T23" i="44"/>
  <c r="T24" i="44"/>
  <c r="T25" i="44"/>
  <c r="T3" i="44"/>
  <c r="U17" i="44"/>
  <c r="U18" i="44"/>
  <c r="U19" i="44"/>
  <c r="U20" i="44"/>
  <c r="U21" i="44"/>
  <c r="U22" i="44"/>
  <c r="U23" i="44"/>
  <c r="U24" i="44"/>
  <c r="U25" i="44"/>
  <c r="U3" i="44"/>
  <c r="V17" i="44"/>
  <c r="V18" i="44"/>
  <c r="V19" i="44"/>
  <c r="V20" i="44"/>
  <c r="V21" i="44"/>
  <c r="V22" i="44"/>
  <c r="V23" i="44"/>
  <c r="V24" i="44"/>
  <c r="V25" i="44"/>
  <c r="V3" i="44"/>
  <c r="R4" i="44"/>
  <c r="AL3" i="44"/>
  <c r="AL12" i="44"/>
  <c r="AN12" i="44"/>
  <c r="AL4" i="44"/>
  <c r="AN4" i="44"/>
  <c r="AL5" i="44"/>
  <c r="AN5" i="44"/>
  <c r="AL6" i="44"/>
  <c r="AN6" i="44"/>
  <c r="AL7" i="44"/>
  <c r="AN7" i="44"/>
  <c r="AL8" i="44"/>
  <c r="AN8" i="44"/>
  <c r="AL9" i="44"/>
  <c r="AN9" i="44"/>
  <c r="AL10" i="44"/>
  <c r="AN10" i="44"/>
  <c r="AL11" i="44"/>
  <c r="AN11" i="44"/>
  <c r="BR52" i="44"/>
  <c r="BS51" i="44"/>
  <c r="BT51" i="44"/>
  <c r="BT52" i="44"/>
  <c r="BU52" i="44"/>
  <c r="BV52" i="44"/>
  <c r="BW52" i="44"/>
  <c r="BX52" i="44"/>
  <c r="BY52" i="44"/>
  <c r="BZ52" i="44"/>
  <c r="CA52" i="44"/>
  <c r="BR53" i="44"/>
  <c r="BS53" i="44"/>
  <c r="BU53" i="44"/>
  <c r="BV53" i="44"/>
  <c r="BW53" i="44"/>
  <c r="BX53" i="44"/>
  <c r="BY53" i="44"/>
  <c r="BZ53" i="44"/>
  <c r="CA53" i="44"/>
  <c r="BS54" i="44"/>
  <c r="BT54" i="44"/>
  <c r="BV54" i="44"/>
  <c r="BW54" i="44"/>
  <c r="BX54" i="44"/>
  <c r="BY54" i="44"/>
  <c r="BZ54" i="44"/>
  <c r="CA54" i="44"/>
  <c r="BS55" i="44"/>
  <c r="BT55" i="44"/>
  <c r="BU55" i="44"/>
  <c r="BW55" i="44"/>
  <c r="BX55" i="44"/>
  <c r="BY55" i="44"/>
  <c r="BZ55" i="44"/>
  <c r="CA55" i="44"/>
  <c r="BS56" i="44"/>
  <c r="BT56" i="44"/>
  <c r="BU56" i="44"/>
  <c r="BV56" i="44"/>
  <c r="BX56" i="44"/>
  <c r="BY56" i="44"/>
  <c r="BZ56" i="44"/>
  <c r="CA56" i="44"/>
  <c r="BS57" i="44"/>
  <c r="BT57" i="44"/>
  <c r="BU57" i="44"/>
  <c r="BV57" i="44"/>
  <c r="BW57" i="44"/>
  <c r="BY57" i="44"/>
  <c r="BZ57" i="44"/>
  <c r="CA57" i="44"/>
  <c r="BS58" i="44"/>
  <c r="BT58" i="44"/>
  <c r="BU58" i="44"/>
  <c r="BV58" i="44"/>
  <c r="BW58" i="44"/>
  <c r="BX58" i="44"/>
  <c r="BZ58" i="44"/>
  <c r="CA58" i="44"/>
  <c r="BS59" i="44"/>
  <c r="BT59" i="44"/>
  <c r="BU59" i="44"/>
  <c r="BV59" i="44"/>
  <c r="BW59" i="44"/>
  <c r="BX59" i="44"/>
  <c r="BY59" i="44"/>
  <c r="CA59" i="44"/>
  <c r="BS60" i="44"/>
  <c r="BT60" i="44"/>
  <c r="BU60" i="44"/>
  <c r="BV60" i="44"/>
  <c r="BW60" i="44"/>
  <c r="BX60" i="44"/>
  <c r="BY60" i="44"/>
  <c r="BZ60" i="44"/>
  <c r="E30" i="44" a="1"/>
  <c r="E30" i="44"/>
  <c r="F30" i="44" a="1"/>
  <c r="F30" i="44"/>
  <c r="G30" i="44" a="1"/>
  <c r="H30" i="44" a="1"/>
  <c r="I30" i="44" a="1"/>
  <c r="J30" i="44" a="1"/>
  <c r="K30" i="44" a="1"/>
  <c r="L30" i="44" a="1"/>
  <c r="M30" i="44" a="1"/>
  <c r="N30" i="44" a="1"/>
  <c r="O30" i="44" a="1"/>
  <c r="P30" i="44" a="1"/>
  <c r="Q30" i="44" a="1"/>
  <c r="R30" i="44" a="1"/>
  <c r="S30" i="44" a="1"/>
  <c r="T30" i="44" a="1"/>
  <c r="U30" i="44" a="1"/>
  <c r="V30" i="44" a="1"/>
  <c r="W30" i="44" a="1"/>
  <c r="X30" i="44" a="1"/>
  <c r="Y30" i="44" a="1"/>
  <c r="Z30" i="44" a="1"/>
  <c r="AA30" i="44" a="1"/>
  <c r="AB30" i="44" a="1"/>
  <c r="AC30" i="44" a="1"/>
  <c r="AD30" i="44" a="1"/>
  <c r="AE30" i="44" a="1"/>
  <c r="AF30" i="44" a="1"/>
  <c r="AG30" i="44" a="1"/>
  <c r="AH30" i="44" a="1"/>
  <c r="AI30" i="44" a="1"/>
  <c r="AJ30" i="44" a="1"/>
  <c r="AK30" i="44" a="1"/>
  <c r="AL30" i="44" a="1"/>
  <c r="AM30" i="44" a="1"/>
  <c r="AN30" i="44" a="1"/>
  <c r="AO30" i="44" a="1"/>
  <c r="AP30" i="44" a="1"/>
  <c r="AQ30" i="44" a="1"/>
  <c r="AR30" i="44" a="1"/>
  <c r="AS30" i="44" a="1"/>
  <c r="AT30" i="44" a="1"/>
  <c r="AU30" i="44" a="1"/>
  <c r="AV30" i="44" a="1"/>
  <c r="AW30" i="44" a="1"/>
  <c r="AX30" i="44" a="1"/>
  <c r="AY30" i="44" a="1"/>
  <c r="AZ30" i="44" a="1"/>
  <c r="BA30" i="44" a="1"/>
  <c r="BB30" i="44" a="1"/>
  <c r="BC30" i="44" a="1"/>
  <c r="BD30" i="44" a="1"/>
  <c r="BE30" i="44" a="1"/>
  <c r="BF30" i="44" a="1"/>
  <c r="BG30" i="44" a="1"/>
  <c r="BH30" i="44" a="1"/>
  <c r="BI30" i="44" a="1"/>
  <c r="BJ30" i="44" a="1"/>
  <c r="BK30" i="44" a="1"/>
  <c r="BL30" i="44" a="1"/>
  <c r="BM30" i="44" a="1"/>
  <c r="BN30" i="44" a="1"/>
  <c r="BO30" i="44" a="1"/>
  <c r="BP30" i="44" a="1"/>
  <c r="G30" i="44"/>
  <c r="H30" i="44"/>
  <c r="I30" i="44"/>
  <c r="J30" i="44"/>
  <c r="K30" i="44"/>
  <c r="L30" i="44"/>
  <c r="M30" i="44"/>
  <c r="N30" i="44"/>
  <c r="O30" i="44"/>
  <c r="P30" i="44"/>
  <c r="Q30" i="44"/>
  <c r="R30" i="44"/>
  <c r="S30" i="44"/>
  <c r="T30" i="44"/>
  <c r="U30" i="44"/>
  <c r="V30" i="44"/>
  <c r="W30" i="44"/>
  <c r="X30" i="44"/>
  <c r="Y30" i="44"/>
  <c r="Z30" i="44"/>
  <c r="AA30" i="44"/>
  <c r="AB30" i="44"/>
  <c r="AC30" i="44"/>
  <c r="AD30" i="44"/>
  <c r="AE30" i="44"/>
  <c r="AF30" i="44"/>
  <c r="AG30" i="44"/>
  <c r="AH30" i="44"/>
  <c r="AI30" i="44"/>
  <c r="AJ30" i="44"/>
  <c r="AK30" i="44"/>
  <c r="AL30" i="44"/>
  <c r="AM30" i="44"/>
  <c r="AN30" i="44"/>
  <c r="AO30" i="44"/>
  <c r="AP30" i="44"/>
  <c r="AQ30" i="44"/>
  <c r="AR30" i="44"/>
  <c r="AS30" i="44"/>
  <c r="AT30" i="44"/>
  <c r="AU30" i="44"/>
  <c r="AV30" i="44"/>
  <c r="AW30" i="44"/>
  <c r="AX30" i="44"/>
  <c r="AY30" i="44"/>
  <c r="AZ30" i="44"/>
  <c r="BA30" i="44"/>
  <c r="BB30" i="44"/>
  <c r="BC30" i="44"/>
  <c r="BD30" i="44"/>
  <c r="BE30" i="44"/>
  <c r="BF30" i="44"/>
  <c r="BG30" i="44"/>
  <c r="BH30" i="44"/>
  <c r="BI30" i="44"/>
  <c r="BJ30" i="44"/>
  <c r="BK30" i="44"/>
  <c r="BL30" i="44"/>
  <c r="BM30" i="44"/>
  <c r="BN30" i="44"/>
  <c r="BO30" i="44"/>
  <c r="BP30" i="44"/>
  <c r="AA17" i="44"/>
  <c r="BR41" i="44"/>
  <c r="BS40" i="44"/>
  <c r="BT40" i="44"/>
  <c r="BR30" i="44"/>
  <c r="BT29" i="44"/>
  <c r="BT30" i="44"/>
  <c r="BR31" i="44"/>
  <c r="BS29" i="44"/>
  <c r="BS31" i="44"/>
  <c r="BT41" i="44"/>
  <c r="BU30" i="44"/>
  <c r="BS32" i="44"/>
  <c r="BU41" i="44"/>
  <c r="BV30" i="44"/>
  <c r="BS33" i="44"/>
  <c r="BV41" i="44"/>
  <c r="BW30" i="44"/>
  <c r="BS34" i="44"/>
  <c r="BW41" i="44"/>
  <c r="BX30" i="44"/>
  <c r="BS35" i="44"/>
  <c r="BX41" i="44"/>
  <c r="BY30" i="44"/>
  <c r="BS36" i="44"/>
  <c r="BY41" i="44"/>
  <c r="BZ30" i="44"/>
  <c r="BS37" i="44"/>
  <c r="BZ41" i="44"/>
  <c r="CA30" i="44"/>
  <c r="BS38" i="44"/>
  <c r="CA41" i="44"/>
  <c r="BR42" i="44"/>
  <c r="BS42" i="44"/>
  <c r="BU31" i="44"/>
  <c r="BT32" i="44"/>
  <c r="BU42" i="44"/>
  <c r="BV31" i="44"/>
  <c r="BT33" i="44"/>
  <c r="BV42" i="44"/>
  <c r="BW31" i="44"/>
  <c r="BT34" i="44"/>
  <c r="BW42" i="44"/>
  <c r="BX31" i="44"/>
  <c r="BT35" i="44"/>
  <c r="BX42" i="44"/>
  <c r="BY31" i="44"/>
  <c r="BT36" i="44"/>
  <c r="BY42" i="44"/>
  <c r="BZ31" i="44"/>
  <c r="BT37" i="44"/>
  <c r="BZ42" i="44"/>
  <c r="CA31" i="44"/>
  <c r="BT38" i="44"/>
  <c r="CA42" i="44"/>
  <c r="BS43" i="44"/>
  <c r="BT43" i="44"/>
  <c r="BV32" i="44"/>
  <c r="BU33" i="44"/>
  <c r="BV43" i="44"/>
  <c r="BW32" i="44"/>
  <c r="BU34" i="44"/>
  <c r="BW43" i="44"/>
  <c r="BX32" i="44"/>
  <c r="BU35" i="44"/>
  <c r="BX43" i="44"/>
  <c r="BY32" i="44"/>
  <c r="BU36" i="44"/>
  <c r="BY43" i="44"/>
  <c r="BZ32" i="44"/>
  <c r="BU37" i="44"/>
  <c r="BZ43" i="44"/>
  <c r="CA32" i="44"/>
  <c r="BU38" i="44"/>
  <c r="CA43" i="44"/>
  <c r="BS44" i="44"/>
  <c r="BT44" i="44"/>
  <c r="BU44" i="44"/>
  <c r="BW33" i="44"/>
  <c r="BV34" i="44"/>
  <c r="BW44" i="44"/>
  <c r="BX33" i="44"/>
  <c r="BV35" i="44"/>
  <c r="BX44" i="44"/>
  <c r="BY33" i="44"/>
  <c r="BV36" i="44"/>
  <c r="BY44" i="44"/>
  <c r="BZ33" i="44"/>
  <c r="BV37" i="44"/>
  <c r="BZ44" i="44"/>
  <c r="CA33" i="44"/>
  <c r="BV38" i="44"/>
  <c r="CA44" i="44"/>
  <c r="BS45" i="44"/>
  <c r="BT45" i="44"/>
  <c r="BU45" i="44"/>
  <c r="BV45" i="44"/>
  <c r="BX34" i="44"/>
  <c r="BW35" i="44"/>
  <c r="BX45" i="44"/>
  <c r="BY34" i="44"/>
  <c r="BW36" i="44"/>
  <c r="BY45" i="44"/>
  <c r="BZ34" i="44"/>
  <c r="BW37" i="44"/>
  <c r="BZ45" i="44"/>
  <c r="CA34" i="44"/>
  <c r="BW38" i="44"/>
  <c r="CA45" i="44"/>
  <c r="BS46" i="44"/>
  <c r="BT46" i="44"/>
  <c r="BU46" i="44"/>
  <c r="BV46" i="44"/>
  <c r="BW46" i="44"/>
  <c r="BY35" i="44"/>
  <c r="BX36" i="44"/>
  <c r="BY46" i="44"/>
  <c r="BZ35" i="44"/>
  <c r="BX37" i="44"/>
  <c r="BZ46" i="44"/>
  <c r="CA35" i="44"/>
  <c r="BX38" i="44"/>
  <c r="CA46" i="44"/>
  <c r="BS47" i="44"/>
  <c r="BT47" i="44"/>
  <c r="BU47" i="44"/>
  <c r="BV47" i="44"/>
  <c r="BW47" i="44"/>
  <c r="BX47" i="44"/>
  <c r="BZ36" i="44"/>
  <c r="BY37" i="44"/>
  <c r="BZ47" i="44"/>
  <c r="CA36" i="44"/>
  <c r="BY38" i="44"/>
  <c r="CA47" i="44"/>
  <c r="BS48" i="44"/>
  <c r="BT48" i="44"/>
  <c r="BU48" i="44"/>
  <c r="BV48" i="44"/>
  <c r="BW48" i="44"/>
  <c r="BX48" i="44"/>
  <c r="BY48" i="44"/>
  <c r="CA37" i="44"/>
  <c r="BZ38" i="44"/>
  <c r="CA48" i="44"/>
  <c r="BS49" i="44"/>
  <c r="BT49" i="44"/>
  <c r="BU49" i="44"/>
  <c r="BV49" i="44"/>
  <c r="BW49" i="44"/>
  <c r="BX49" i="44"/>
  <c r="BY49" i="44"/>
  <c r="BZ49" i="44"/>
  <c r="E41" i="44" a="1"/>
  <c r="E41" i="44"/>
  <c r="F41" i="44" a="1"/>
  <c r="F41" i="44"/>
  <c r="G41" i="44" a="1"/>
  <c r="H41" i="44" a="1"/>
  <c r="I41" i="44" a="1"/>
  <c r="J41" i="44" a="1"/>
  <c r="K41" i="44" a="1"/>
  <c r="L41" i="44" a="1"/>
  <c r="M41" i="44" a="1"/>
  <c r="N41" i="44" a="1"/>
  <c r="O41" i="44" a="1"/>
  <c r="P41" i="44" a="1"/>
  <c r="Q41" i="44" a="1"/>
  <c r="R41" i="44" a="1"/>
  <c r="S41" i="44" a="1"/>
  <c r="T41" i="44" a="1"/>
  <c r="U41" i="44" a="1"/>
  <c r="V41" i="44" a="1"/>
  <c r="W41" i="44" a="1"/>
  <c r="X41" i="44" a="1"/>
  <c r="Y41" i="44" a="1"/>
  <c r="Z41" i="44" a="1"/>
  <c r="AA41" i="44" a="1"/>
  <c r="AB41" i="44" a="1"/>
  <c r="AC41" i="44" a="1"/>
  <c r="AD41" i="44" a="1"/>
  <c r="AE41" i="44" a="1"/>
  <c r="AF41" i="44" a="1"/>
  <c r="AG41" i="44" a="1"/>
  <c r="AH41" i="44" a="1"/>
  <c r="AI41" i="44" a="1"/>
  <c r="AJ41" i="44" a="1"/>
  <c r="AK41" i="44" a="1"/>
  <c r="AL41" i="44" a="1"/>
  <c r="AM41" i="44" a="1"/>
  <c r="AN41" i="44" a="1"/>
  <c r="AO41" i="44" a="1"/>
  <c r="AP41" i="44" a="1"/>
  <c r="AQ41" i="44" a="1"/>
  <c r="AR41" i="44" a="1"/>
  <c r="AS41" i="44" a="1"/>
  <c r="AT41" i="44" a="1"/>
  <c r="AU41" i="44" a="1"/>
  <c r="AV41" i="44" a="1"/>
  <c r="AW41" i="44" a="1"/>
  <c r="AX41" i="44" a="1"/>
  <c r="AY41" i="44" a="1"/>
  <c r="AZ41" i="44" a="1"/>
  <c r="BA41" i="44" a="1"/>
  <c r="BB41" i="44" a="1"/>
  <c r="BC41" i="44" a="1"/>
  <c r="BD41" i="44" a="1"/>
  <c r="BE41" i="44" a="1"/>
  <c r="BF41" i="44" a="1"/>
  <c r="BG41" i="44" a="1"/>
  <c r="BH41" i="44" a="1"/>
  <c r="BI41" i="44" a="1"/>
  <c r="BJ41" i="44" a="1"/>
  <c r="BK41" i="44" a="1"/>
  <c r="BL41" i="44" a="1"/>
  <c r="BM41" i="44" a="1"/>
  <c r="BN41" i="44" a="1"/>
  <c r="BO41" i="44" a="1"/>
  <c r="BP41" i="44" a="1"/>
  <c r="G41" i="44"/>
  <c r="H41" i="44"/>
  <c r="I41" i="44"/>
  <c r="J41" i="44"/>
  <c r="K41" i="44"/>
  <c r="L41" i="44"/>
  <c r="M41" i="44"/>
  <c r="N41" i="44"/>
  <c r="O41" i="44"/>
  <c r="P41" i="44"/>
  <c r="Q41" i="44"/>
  <c r="R41" i="44"/>
  <c r="S41" i="44"/>
  <c r="T41" i="44"/>
  <c r="U41" i="44"/>
  <c r="V41" i="44"/>
  <c r="W41" i="44"/>
  <c r="X41" i="44"/>
  <c r="Y41" i="44"/>
  <c r="Z41" i="44"/>
  <c r="AA41" i="44"/>
  <c r="AB41" i="44"/>
  <c r="AC41" i="44"/>
  <c r="AD41" i="44"/>
  <c r="AE41" i="44"/>
  <c r="AF41" i="44"/>
  <c r="AG41" i="44"/>
  <c r="AH41" i="44"/>
  <c r="AI41" i="44"/>
  <c r="AJ41" i="44"/>
  <c r="AK41" i="44"/>
  <c r="AL41" i="44"/>
  <c r="AM41" i="44"/>
  <c r="AN41" i="44"/>
  <c r="AO41" i="44"/>
  <c r="AP41" i="44"/>
  <c r="AQ41" i="44"/>
  <c r="AR41" i="44"/>
  <c r="AS41" i="44"/>
  <c r="AT41" i="44"/>
  <c r="AU41" i="44"/>
  <c r="AV41" i="44"/>
  <c r="AW41" i="44"/>
  <c r="AX41" i="44"/>
  <c r="AY41" i="44"/>
  <c r="AZ41" i="44"/>
  <c r="BA41" i="44"/>
  <c r="BB41" i="44"/>
  <c r="BC41" i="44"/>
  <c r="BD41" i="44"/>
  <c r="BE41" i="44"/>
  <c r="BF41" i="44"/>
  <c r="BG41" i="44"/>
  <c r="BH41" i="44"/>
  <c r="BI41" i="44"/>
  <c r="BJ41" i="44"/>
  <c r="BK41" i="44"/>
  <c r="BL41" i="44"/>
  <c r="BM41" i="44"/>
  <c r="BN41" i="44"/>
  <c r="BO41" i="44"/>
  <c r="BP41" i="44"/>
  <c r="AB17" i="44"/>
  <c r="E52" i="44" a="1"/>
  <c r="E52" i="44"/>
  <c r="F52" i="44" a="1"/>
  <c r="F52" i="44"/>
  <c r="G52" i="44" a="1"/>
  <c r="H52" i="44" a="1"/>
  <c r="I52" i="44" a="1"/>
  <c r="J52" i="44" a="1"/>
  <c r="K52" i="44" a="1"/>
  <c r="L52" i="44" a="1"/>
  <c r="M52" i="44" a="1"/>
  <c r="N52" i="44" a="1"/>
  <c r="O52" i="44" a="1"/>
  <c r="P52" i="44" a="1"/>
  <c r="Q52" i="44" a="1"/>
  <c r="R52" i="44" a="1"/>
  <c r="S52" i="44" a="1"/>
  <c r="T52" i="44" a="1"/>
  <c r="U52" i="44" a="1"/>
  <c r="V52" i="44" a="1"/>
  <c r="W52" i="44" a="1"/>
  <c r="X52" i="44" a="1"/>
  <c r="Y52" i="44" a="1"/>
  <c r="Z52" i="44" a="1"/>
  <c r="AA52" i="44" a="1"/>
  <c r="AB52" i="44" a="1"/>
  <c r="AC52" i="44" a="1"/>
  <c r="AD52" i="44" a="1"/>
  <c r="AE52" i="44" a="1"/>
  <c r="AF52" i="44" a="1"/>
  <c r="AG52" i="44" a="1"/>
  <c r="AH52" i="44" a="1"/>
  <c r="AI52" i="44" a="1"/>
  <c r="AJ52" i="44" a="1"/>
  <c r="AK52" i="44" a="1"/>
  <c r="AL52" i="44" a="1"/>
  <c r="AM52" i="44" a="1"/>
  <c r="AN52" i="44" a="1"/>
  <c r="AO52" i="44" a="1"/>
  <c r="AP52" i="44" a="1"/>
  <c r="AQ52" i="44" a="1"/>
  <c r="AR52" i="44" a="1"/>
  <c r="AS52" i="44" a="1"/>
  <c r="AT52" i="44" a="1"/>
  <c r="AU52" i="44" a="1"/>
  <c r="AV52" i="44" a="1"/>
  <c r="AW52" i="44" a="1"/>
  <c r="AX52" i="44" a="1"/>
  <c r="AY52" i="44" a="1"/>
  <c r="AZ52" i="44" a="1"/>
  <c r="BA52" i="44" a="1"/>
  <c r="BB52" i="44" a="1"/>
  <c r="BC52" i="44" a="1"/>
  <c r="BD52" i="44" a="1"/>
  <c r="BE52" i="44" a="1"/>
  <c r="BF52" i="44" a="1"/>
  <c r="BG52" i="44" a="1"/>
  <c r="BH52" i="44" a="1"/>
  <c r="BI52" i="44" a="1"/>
  <c r="BJ52" i="44" a="1"/>
  <c r="BK52" i="44" a="1"/>
  <c r="BL52" i="44" a="1"/>
  <c r="BM52" i="44" a="1"/>
  <c r="BN52" i="44" a="1"/>
  <c r="BO52" i="44" a="1"/>
  <c r="BP52" i="44" a="1"/>
  <c r="G52" i="44"/>
  <c r="H52" i="44"/>
  <c r="I52" i="44"/>
  <c r="J52" i="44"/>
  <c r="K52" i="44"/>
  <c r="L52" i="44"/>
  <c r="M52" i="44"/>
  <c r="N52" i="44"/>
  <c r="O52" i="44"/>
  <c r="P52" i="44"/>
  <c r="Q52" i="44"/>
  <c r="R52" i="44"/>
  <c r="S52" i="44"/>
  <c r="T52" i="44"/>
  <c r="U52" i="44"/>
  <c r="V52" i="44"/>
  <c r="W52" i="44"/>
  <c r="X52" i="44"/>
  <c r="Y52" i="44"/>
  <c r="Z52" i="44"/>
  <c r="AA52" i="44"/>
  <c r="AB52" i="44"/>
  <c r="AC52" i="44"/>
  <c r="AD52" i="44"/>
  <c r="AE52" i="44"/>
  <c r="AF52" i="44"/>
  <c r="AG52" i="44"/>
  <c r="AH52" i="44"/>
  <c r="AI52" i="44"/>
  <c r="AJ52" i="44"/>
  <c r="AK52" i="44"/>
  <c r="AL52" i="44"/>
  <c r="AM52" i="44"/>
  <c r="AN52" i="44"/>
  <c r="AO52" i="44"/>
  <c r="AP52" i="44"/>
  <c r="AQ52" i="44"/>
  <c r="AR52" i="44"/>
  <c r="AS52" i="44"/>
  <c r="AT52" i="44"/>
  <c r="AU52" i="44"/>
  <c r="AV52" i="44"/>
  <c r="AW52" i="44"/>
  <c r="AX52" i="44"/>
  <c r="AY52" i="44"/>
  <c r="AZ52" i="44"/>
  <c r="BA52" i="44"/>
  <c r="BB52" i="44"/>
  <c r="BC52" i="44"/>
  <c r="BD52" i="44"/>
  <c r="BE52" i="44"/>
  <c r="BF52" i="44"/>
  <c r="BG52" i="44"/>
  <c r="BH52" i="44"/>
  <c r="BI52" i="44"/>
  <c r="BJ52" i="44"/>
  <c r="BK52" i="44"/>
  <c r="BL52" i="44"/>
  <c r="BM52" i="44"/>
  <c r="BN52" i="44"/>
  <c r="BO52" i="44"/>
  <c r="BP52" i="44"/>
  <c r="AC17" i="44"/>
  <c r="W17" i="44"/>
  <c r="E31" i="44" a="1"/>
  <c r="E31" i="44"/>
  <c r="F31" i="44" a="1"/>
  <c r="F31" i="44"/>
  <c r="G31" i="44" a="1"/>
  <c r="H31" i="44" a="1"/>
  <c r="I31" i="44" a="1"/>
  <c r="J31" i="44" a="1"/>
  <c r="K31" i="44" a="1"/>
  <c r="L31" i="44" a="1"/>
  <c r="M31" i="44" a="1"/>
  <c r="N31" i="44" a="1"/>
  <c r="O31" i="44" a="1"/>
  <c r="P31" i="44" a="1"/>
  <c r="Q31" i="44" a="1"/>
  <c r="R31" i="44" a="1"/>
  <c r="S31" i="44" a="1"/>
  <c r="T31" i="44" a="1"/>
  <c r="U31" i="44" a="1"/>
  <c r="V31" i="44" a="1"/>
  <c r="W31" i="44" a="1"/>
  <c r="X31" i="44" a="1"/>
  <c r="Y31" i="44" a="1"/>
  <c r="Z31" i="44" a="1"/>
  <c r="AA31" i="44" a="1"/>
  <c r="AB31" i="44" a="1"/>
  <c r="AC31" i="44" a="1"/>
  <c r="AD31" i="44" a="1"/>
  <c r="AE31" i="44" a="1"/>
  <c r="AF31" i="44" a="1"/>
  <c r="AG31" i="44" a="1"/>
  <c r="AH31" i="44" a="1"/>
  <c r="AI31" i="44" a="1"/>
  <c r="AJ31" i="44" a="1"/>
  <c r="AK31" i="44" a="1"/>
  <c r="AL31" i="44" a="1"/>
  <c r="AM31" i="44" a="1"/>
  <c r="AN31" i="44" a="1"/>
  <c r="AO31" i="44" a="1"/>
  <c r="AP31" i="44" a="1"/>
  <c r="AQ31" i="44" a="1"/>
  <c r="AR31" i="44" a="1"/>
  <c r="AS31" i="44" a="1"/>
  <c r="AT31" i="44" a="1"/>
  <c r="AU31" i="44" a="1"/>
  <c r="AV31" i="44" a="1"/>
  <c r="AW31" i="44" a="1"/>
  <c r="AX31" i="44" a="1"/>
  <c r="AY31" i="44" a="1"/>
  <c r="AZ31" i="44" a="1"/>
  <c r="BA31" i="44" a="1"/>
  <c r="BB31" i="44" a="1"/>
  <c r="BC31" i="44" a="1"/>
  <c r="BD31" i="44" a="1"/>
  <c r="BE31" i="44" a="1"/>
  <c r="BF31" i="44" a="1"/>
  <c r="BG31" i="44" a="1"/>
  <c r="BH31" i="44" a="1"/>
  <c r="BI31" i="44" a="1"/>
  <c r="BJ31" i="44" a="1"/>
  <c r="BK31" i="44" a="1"/>
  <c r="BL31" i="44" a="1"/>
  <c r="BM31" i="44" a="1"/>
  <c r="BN31" i="44" a="1"/>
  <c r="BO31" i="44" a="1"/>
  <c r="BP31" i="44" a="1"/>
  <c r="G31" i="44"/>
  <c r="H31" i="44"/>
  <c r="I31" i="44"/>
  <c r="J31" i="44"/>
  <c r="K31" i="44"/>
  <c r="L31" i="44"/>
  <c r="M31" i="44"/>
  <c r="N31" i="44"/>
  <c r="O31" i="44"/>
  <c r="P31" i="44"/>
  <c r="Q31" i="44"/>
  <c r="R31" i="44"/>
  <c r="S31" i="44"/>
  <c r="T31" i="44"/>
  <c r="U31" i="44"/>
  <c r="V31" i="44"/>
  <c r="W31" i="44"/>
  <c r="X31" i="44"/>
  <c r="Y31" i="44"/>
  <c r="Z31" i="44"/>
  <c r="AA31" i="44"/>
  <c r="AB31" i="44"/>
  <c r="AC31" i="44"/>
  <c r="AD31" i="44"/>
  <c r="AE31" i="44"/>
  <c r="AF31" i="44"/>
  <c r="AG31" i="44"/>
  <c r="AH31" i="44"/>
  <c r="AI31" i="44"/>
  <c r="AJ31" i="44"/>
  <c r="AK31" i="44"/>
  <c r="AL31" i="44"/>
  <c r="AM31" i="44"/>
  <c r="AN31" i="44"/>
  <c r="AO31" i="44"/>
  <c r="AP31" i="44"/>
  <c r="AQ31" i="44"/>
  <c r="AR31" i="44"/>
  <c r="AS31" i="44"/>
  <c r="AT31" i="44"/>
  <c r="AU31" i="44"/>
  <c r="AV31" i="44"/>
  <c r="AW31" i="44"/>
  <c r="AX31" i="44"/>
  <c r="AY31" i="44"/>
  <c r="AZ31" i="44"/>
  <c r="BA31" i="44"/>
  <c r="BB31" i="44"/>
  <c r="BC31" i="44"/>
  <c r="BD31" i="44"/>
  <c r="BE31" i="44"/>
  <c r="BF31" i="44"/>
  <c r="BG31" i="44"/>
  <c r="BH31" i="44"/>
  <c r="BI31" i="44"/>
  <c r="BJ31" i="44"/>
  <c r="BK31" i="44"/>
  <c r="BL31" i="44"/>
  <c r="BM31" i="44"/>
  <c r="BN31" i="44"/>
  <c r="BO31" i="44"/>
  <c r="BP31" i="44"/>
  <c r="AA18" i="44"/>
  <c r="E42" i="44" a="1"/>
  <c r="E42" i="44"/>
  <c r="F42" i="44" a="1"/>
  <c r="F42" i="44"/>
  <c r="G42" i="44" a="1"/>
  <c r="H42" i="44" a="1"/>
  <c r="I42" i="44" a="1"/>
  <c r="J42" i="44" a="1"/>
  <c r="K42" i="44" a="1"/>
  <c r="L42" i="44" a="1"/>
  <c r="M42" i="44" a="1"/>
  <c r="N42" i="44" a="1"/>
  <c r="O42" i="44" a="1"/>
  <c r="P42" i="44" a="1"/>
  <c r="Q42" i="44" a="1"/>
  <c r="R42" i="44" a="1"/>
  <c r="S42" i="44" a="1"/>
  <c r="T42" i="44" a="1"/>
  <c r="U42" i="44" a="1"/>
  <c r="V42" i="44" a="1"/>
  <c r="W42" i="44" a="1"/>
  <c r="X42" i="44" a="1"/>
  <c r="Y42" i="44" a="1"/>
  <c r="Z42" i="44" a="1"/>
  <c r="AA42" i="44" a="1"/>
  <c r="AB42" i="44" a="1"/>
  <c r="AC42" i="44" a="1"/>
  <c r="AD42" i="44" a="1"/>
  <c r="AE42" i="44" a="1"/>
  <c r="AF42" i="44" a="1"/>
  <c r="AG42" i="44" a="1"/>
  <c r="AH42" i="44" a="1"/>
  <c r="AI42" i="44" a="1"/>
  <c r="AJ42" i="44" a="1"/>
  <c r="AK42" i="44" a="1"/>
  <c r="AL42" i="44" a="1"/>
  <c r="AM42" i="44" a="1"/>
  <c r="AN42" i="44" a="1"/>
  <c r="AO42" i="44" a="1"/>
  <c r="AP42" i="44" a="1"/>
  <c r="AQ42" i="44" a="1"/>
  <c r="AR42" i="44" a="1"/>
  <c r="AS42" i="44" a="1"/>
  <c r="AT42" i="44" a="1"/>
  <c r="AU42" i="44" a="1"/>
  <c r="AV42" i="44" a="1"/>
  <c r="AW42" i="44" a="1"/>
  <c r="AX42" i="44" a="1"/>
  <c r="AY42" i="44" a="1"/>
  <c r="AZ42" i="44" a="1"/>
  <c r="BA42" i="44" a="1"/>
  <c r="BB42" i="44" a="1"/>
  <c r="BC42" i="44" a="1"/>
  <c r="BD42" i="44" a="1"/>
  <c r="BE42" i="44" a="1"/>
  <c r="BF42" i="44" a="1"/>
  <c r="BG42" i="44" a="1"/>
  <c r="BH42" i="44" a="1"/>
  <c r="BI42" i="44" a="1"/>
  <c r="BJ42" i="44" a="1"/>
  <c r="BK42" i="44" a="1"/>
  <c r="BL42" i="44" a="1"/>
  <c r="BM42" i="44" a="1"/>
  <c r="BN42" i="44" a="1"/>
  <c r="BO42" i="44" a="1"/>
  <c r="BP42" i="44" a="1"/>
  <c r="G42" i="44"/>
  <c r="H42" i="44"/>
  <c r="I42" i="44"/>
  <c r="J42" i="44"/>
  <c r="K42" i="44"/>
  <c r="L42" i="44"/>
  <c r="M42" i="44"/>
  <c r="N42" i="44"/>
  <c r="O42" i="44"/>
  <c r="P42" i="44"/>
  <c r="Q42" i="44"/>
  <c r="R42" i="44"/>
  <c r="S42" i="44"/>
  <c r="T42" i="44"/>
  <c r="U42" i="44"/>
  <c r="V42" i="44"/>
  <c r="W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AW42" i="44"/>
  <c r="AX42" i="44"/>
  <c r="AY42" i="44"/>
  <c r="AZ42" i="44"/>
  <c r="BA42" i="44"/>
  <c r="BB42" i="44"/>
  <c r="BC42" i="44"/>
  <c r="BD42" i="44"/>
  <c r="BE42" i="44"/>
  <c r="BF42" i="44"/>
  <c r="BG42" i="44"/>
  <c r="BH42" i="44"/>
  <c r="BI42" i="44"/>
  <c r="BJ42" i="44"/>
  <c r="BK42" i="44"/>
  <c r="BL42" i="44"/>
  <c r="BM42" i="44"/>
  <c r="BN42" i="44"/>
  <c r="BO42" i="44"/>
  <c r="BP42" i="44"/>
  <c r="AB18" i="44"/>
  <c r="E53" i="44" a="1"/>
  <c r="E53" i="44"/>
  <c r="F53" i="44" a="1"/>
  <c r="F53" i="44"/>
  <c r="G53" i="44" a="1"/>
  <c r="H53" i="44" a="1"/>
  <c r="I53" i="44" a="1"/>
  <c r="J53" i="44" a="1"/>
  <c r="K53" i="44" a="1"/>
  <c r="L53" i="44" a="1"/>
  <c r="M53" i="44" a="1"/>
  <c r="N53" i="44" a="1"/>
  <c r="O53" i="44" a="1"/>
  <c r="P53" i="44" a="1"/>
  <c r="Q53" i="44" a="1"/>
  <c r="R53" i="44" a="1"/>
  <c r="S53" i="44" a="1"/>
  <c r="T53" i="44" a="1"/>
  <c r="U53" i="44" a="1"/>
  <c r="V53" i="44" a="1"/>
  <c r="W53" i="44" a="1"/>
  <c r="X53" i="44" a="1"/>
  <c r="Y53" i="44" a="1"/>
  <c r="Z53" i="44" a="1"/>
  <c r="AA53" i="44" a="1"/>
  <c r="AB53" i="44" a="1"/>
  <c r="AC53" i="44" a="1"/>
  <c r="AD53" i="44" a="1"/>
  <c r="AE53" i="44" a="1"/>
  <c r="AF53" i="44" a="1"/>
  <c r="AG53" i="44" a="1"/>
  <c r="AH53" i="44" a="1"/>
  <c r="AI53" i="44" a="1"/>
  <c r="AJ53" i="44" a="1"/>
  <c r="AK53" i="44" a="1"/>
  <c r="AL53" i="44" a="1"/>
  <c r="AM53" i="44" a="1"/>
  <c r="AN53" i="44" a="1"/>
  <c r="AO53" i="44" a="1"/>
  <c r="AP53" i="44" a="1"/>
  <c r="AQ53" i="44" a="1"/>
  <c r="AR53" i="44" a="1"/>
  <c r="AS53" i="44" a="1"/>
  <c r="AT53" i="44" a="1"/>
  <c r="AU53" i="44" a="1"/>
  <c r="AV53" i="44" a="1"/>
  <c r="AW53" i="44" a="1"/>
  <c r="AX53" i="44" a="1"/>
  <c r="AY53" i="44" a="1"/>
  <c r="AZ53" i="44" a="1"/>
  <c r="BA53" i="44" a="1"/>
  <c r="BB53" i="44" a="1"/>
  <c r="BC53" i="44" a="1"/>
  <c r="BD53" i="44" a="1"/>
  <c r="BE53" i="44" a="1"/>
  <c r="BF53" i="44" a="1"/>
  <c r="BG53" i="44" a="1"/>
  <c r="BH53" i="44" a="1"/>
  <c r="BI53" i="44" a="1"/>
  <c r="BJ53" i="44" a="1"/>
  <c r="BK53" i="44" a="1"/>
  <c r="BL53" i="44" a="1"/>
  <c r="BM53" i="44" a="1"/>
  <c r="BN53" i="44" a="1"/>
  <c r="BO53" i="44" a="1"/>
  <c r="BP53" i="44" a="1"/>
  <c r="G53" i="44"/>
  <c r="H53" i="44"/>
  <c r="I53" i="44"/>
  <c r="J53" i="44"/>
  <c r="K53" i="44"/>
  <c r="L53" i="44"/>
  <c r="M53" i="44"/>
  <c r="N53" i="44"/>
  <c r="O53" i="44"/>
  <c r="P53" i="44"/>
  <c r="Q53" i="44"/>
  <c r="R53" i="44"/>
  <c r="S53" i="44"/>
  <c r="T53" i="44"/>
  <c r="U53" i="44"/>
  <c r="V53" i="44"/>
  <c r="W53" i="44"/>
  <c r="X53" i="44"/>
  <c r="Y53" i="44"/>
  <c r="Z53" i="44"/>
  <c r="AA53" i="44"/>
  <c r="AB53" i="44"/>
  <c r="AC53" i="44"/>
  <c r="AD53" i="44"/>
  <c r="AE53" i="44"/>
  <c r="AF53" i="44"/>
  <c r="AG53" i="44"/>
  <c r="AH53" i="44"/>
  <c r="AI53" i="44"/>
  <c r="AJ53" i="44"/>
  <c r="AK53" i="44"/>
  <c r="AL53" i="44"/>
  <c r="AM53" i="44"/>
  <c r="AN53" i="44"/>
  <c r="AO53" i="44"/>
  <c r="AP53" i="44"/>
  <c r="AQ53" i="44"/>
  <c r="AR53" i="44"/>
  <c r="AS53" i="44"/>
  <c r="AT53" i="44"/>
  <c r="AU53" i="44"/>
  <c r="AV53" i="44"/>
  <c r="AW53" i="44"/>
  <c r="AX53" i="44"/>
  <c r="AY53" i="44"/>
  <c r="AZ53" i="44"/>
  <c r="BA53" i="44"/>
  <c r="BB53" i="44"/>
  <c r="BC53" i="44"/>
  <c r="BD53" i="44"/>
  <c r="BE53" i="44"/>
  <c r="BF53" i="44"/>
  <c r="BG53" i="44"/>
  <c r="BH53" i="44"/>
  <c r="BI53" i="44"/>
  <c r="BJ53" i="44"/>
  <c r="BK53" i="44"/>
  <c r="BL53" i="44"/>
  <c r="BM53" i="44"/>
  <c r="BN53" i="44"/>
  <c r="BO53" i="44"/>
  <c r="BP53" i="44"/>
  <c r="AC18" i="44"/>
  <c r="W18" i="44"/>
  <c r="E32" i="44" a="1"/>
  <c r="E32" i="44"/>
  <c r="F32" i="44" a="1"/>
  <c r="F32" i="44"/>
  <c r="G32" i="44" a="1"/>
  <c r="H32" i="44" a="1"/>
  <c r="I32" i="44" a="1"/>
  <c r="J32" i="44" a="1"/>
  <c r="K32" i="44" a="1"/>
  <c r="L32" i="44" a="1"/>
  <c r="M32" i="44" a="1"/>
  <c r="N32" i="44" a="1"/>
  <c r="O32" i="44" a="1"/>
  <c r="P32" i="44" a="1"/>
  <c r="Q32" i="44" a="1"/>
  <c r="R32" i="44" a="1"/>
  <c r="S32" i="44" a="1"/>
  <c r="T32" i="44" a="1"/>
  <c r="U32" i="44" a="1"/>
  <c r="V32" i="44" a="1"/>
  <c r="W32" i="44" a="1"/>
  <c r="X32" i="44" a="1"/>
  <c r="Y32" i="44" a="1"/>
  <c r="Z32" i="44" a="1"/>
  <c r="AA32" i="44" a="1"/>
  <c r="AB32" i="44" a="1"/>
  <c r="AC32" i="44" a="1"/>
  <c r="AD32" i="44" a="1"/>
  <c r="AE32" i="44" a="1"/>
  <c r="AF32" i="44" a="1"/>
  <c r="AG32" i="44" a="1"/>
  <c r="AH32" i="44" a="1"/>
  <c r="AI32" i="44" a="1"/>
  <c r="AJ32" i="44" a="1"/>
  <c r="AK32" i="44" a="1"/>
  <c r="AL32" i="44" a="1"/>
  <c r="AM32" i="44" a="1"/>
  <c r="AN32" i="44" a="1"/>
  <c r="AO32" i="44" a="1"/>
  <c r="AP32" i="44" a="1"/>
  <c r="AQ32" i="44" a="1"/>
  <c r="AR32" i="44" a="1"/>
  <c r="AS32" i="44" a="1"/>
  <c r="AT32" i="44" a="1"/>
  <c r="AU32" i="44" a="1"/>
  <c r="AV32" i="44" a="1"/>
  <c r="AW32" i="44" a="1"/>
  <c r="AX32" i="44" a="1"/>
  <c r="AY32" i="44" a="1"/>
  <c r="AZ32" i="44" a="1"/>
  <c r="BA32" i="44" a="1"/>
  <c r="BB32" i="44" a="1"/>
  <c r="BC32" i="44" a="1"/>
  <c r="BD32" i="44" a="1"/>
  <c r="BE32" i="44" a="1"/>
  <c r="BF32" i="44" a="1"/>
  <c r="BG32" i="44" a="1"/>
  <c r="BH32" i="44" a="1"/>
  <c r="BI32" i="44" a="1"/>
  <c r="BJ32" i="44" a="1"/>
  <c r="BK32" i="44" a="1"/>
  <c r="BL32" i="44" a="1"/>
  <c r="BM32" i="44" a="1"/>
  <c r="BN32" i="44" a="1"/>
  <c r="BO32" i="44" a="1"/>
  <c r="BP32" i="44" a="1"/>
  <c r="G32" i="44"/>
  <c r="H32" i="44"/>
  <c r="I32" i="44"/>
  <c r="J32" i="44"/>
  <c r="K32" i="44"/>
  <c r="L32" i="44"/>
  <c r="M32" i="44"/>
  <c r="N32" i="44"/>
  <c r="O32" i="44"/>
  <c r="P32" i="44"/>
  <c r="Q32" i="44"/>
  <c r="R32" i="44"/>
  <c r="S32" i="44"/>
  <c r="T32" i="44"/>
  <c r="U32" i="44"/>
  <c r="V32" i="44"/>
  <c r="W32" i="44"/>
  <c r="X32" i="44"/>
  <c r="Y32" i="44"/>
  <c r="Z32" i="44"/>
  <c r="AA32" i="44"/>
  <c r="AB32" i="44"/>
  <c r="AC32" i="44"/>
  <c r="AD32" i="44"/>
  <c r="AE32" i="44"/>
  <c r="AF32" i="44"/>
  <c r="AG32" i="44"/>
  <c r="AH32" i="44"/>
  <c r="AI32" i="44"/>
  <c r="AJ32" i="44"/>
  <c r="AK32" i="44"/>
  <c r="AL32" i="44"/>
  <c r="AM32" i="44"/>
  <c r="AN32" i="44"/>
  <c r="AO32" i="44"/>
  <c r="AP32" i="44"/>
  <c r="AQ32" i="44"/>
  <c r="AR32" i="44"/>
  <c r="AS32" i="44"/>
  <c r="AT32" i="44"/>
  <c r="AU32" i="44"/>
  <c r="AV32" i="44"/>
  <c r="AW32" i="44"/>
  <c r="AX32" i="44"/>
  <c r="AY32" i="44"/>
  <c r="AZ32" i="44"/>
  <c r="BA32" i="44"/>
  <c r="BB32" i="44"/>
  <c r="BC32" i="44"/>
  <c r="BD32" i="44"/>
  <c r="BE32" i="44"/>
  <c r="BF32" i="44"/>
  <c r="BG32" i="44"/>
  <c r="BH32" i="44"/>
  <c r="BI32" i="44"/>
  <c r="BJ32" i="44"/>
  <c r="BK32" i="44"/>
  <c r="BL32" i="44"/>
  <c r="BM32" i="44"/>
  <c r="BN32" i="44"/>
  <c r="BO32" i="44"/>
  <c r="BP32" i="44"/>
  <c r="AA19" i="44"/>
  <c r="E43" i="44" a="1"/>
  <c r="E43" i="44"/>
  <c r="F43" i="44" a="1"/>
  <c r="F43" i="44"/>
  <c r="G43" i="44" a="1"/>
  <c r="H43" i="44" a="1"/>
  <c r="I43" i="44" a="1"/>
  <c r="J43" i="44" a="1"/>
  <c r="K43" i="44" a="1"/>
  <c r="L43" i="44" a="1"/>
  <c r="M43" i="44" a="1"/>
  <c r="N43" i="44" a="1"/>
  <c r="O43" i="44" a="1"/>
  <c r="P43" i="44" a="1"/>
  <c r="Q43" i="44" a="1"/>
  <c r="R43" i="44" a="1"/>
  <c r="S43" i="44" a="1"/>
  <c r="T43" i="44" a="1"/>
  <c r="U43" i="44" a="1"/>
  <c r="V43" i="44" a="1"/>
  <c r="W43" i="44" a="1"/>
  <c r="X43" i="44" a="1"/>
  <c r="Y43" i="44" a="1"/>
  <c r="Z43" i="44" a="1"/>
  <c r="AA43" i="44" a="1"/>
  <c r="AB43" i="44" a="1"/>
  <c r="AC43" i="44" a="1"/>
  <c r="AD43" i="44" a="1"/>
  <c r="AE43" i="44" a="1"/>
  <c r="AF43" i="44" a="1"/>
  <c r="AG43" i="44" a="1"/>
  <c r="AH43" i="44" a="1"/>
  <c r="AI43" i="44" a="1"/>
  <c r="AJ43" i="44" a="1"/>
  <c r="AK43" i="44" a="1"/>
  <c r="AL43" i="44" a="1"/>
  <c r="AM43" i="44" a="1"/>
  <c r="AN43" i="44" a="1"/>
  <c r="AO43" i="44" a="1"/>
  <c r="AP43" i="44" a="1"/>
  <c r="AQ43" i="44" a="1"/>
  <c r="AR43" i="44" a="1"/>
  <c r="AS43" i="44" a="1"/>
  <c r="AT43" i="44" a="1"/>
  <c r="AU43" i="44" a="1"/>
  <c r="AV43" i="44" a="1"/>
  <c r="AW43" i="44" a="1"/>
  <c r="AX43" i="44" a="1"/>
  <c r="AY43" i="44" a="1"/>
  <c r="AZ43" i="44" a="1"/>
  <c r="BA43" i="44" a="1"/>
  <c r="BB43" i="44" a="1"/>
  <c r="BC43" i="44" a="1"/>
  <c r="BD43" i="44" a="1"/>
  <c r="BE43" i="44" a="1"/>
  <c r="BF43" i="44" a="1"/>
  <c r="BG43" i="44" a="1"/>
  <c r="BH43" i="44" a="1"/>
  <c r="BI43" i="44" a="1"/>
  <c r="BJ43" i="44" a="1"/>
  <c r="BK43" i="44" a="1"/>
  <c r="BL43" i="44" a="1"/>
  <c r="BM43" i="44" a="1"/>
  <c r="BN43" i="44" a="1"/>
  <c r="BO43" i="44" a="1"/>
  <c r="BP43" i="44" a="1"/>
  <c r="G43" i="44"/>
  <c r="H43" i="44"/>
  <c r="I43" i="44"/>
  <c r="J43" i="44"/>
  <c r="K43" i="44"/>
  <c r="L43" i="44"/>
  <c r="M43" i="44"/>
  <c r="N43" i="44"/>
  <c r="O43" i="44"/>
  <c r="P43" i="44"/>
  <c r="Q43" i="44"/>
  <c r="R43" i="44"/>
  <c r="S43" i="44"/>
  <c r="T43" i="44"/>
  <c r="U43" i="44"/>
  <c r="V43" i="44"/>
  <c r="W43" i="44"/>
  <c r="X43" i="44"/>
  <c r="Y43" i="44"/>
  <c r="Z43" i="44"/>
  <c r="AA43" i="44"/>
  <c r="AB43" i="44"/>
  <c r="AC43" i="44"/>
  <c r="AD43" i="44"/>
  <c r="AE43" i="44"/>
  <c r="AF43" i="44"/>
  <c r="AG43" i="44"/>
  <c r="AH43" i="44"/>
  <c r="AI43" i="44"/>
  <c r="AJ43" i="44"/>
  <c r="AK43" i="44"/>
  <c r="AL43" i="44"/>
  <c r="AM43" i="44"/>
  <c r="AN43" i="44"/>
  <c r="AO43" i="44"/>
  <c r="AP43" i="44"/>
  <c r="AQ43" i="44"/>
  <c r="AR43" i="44"/>
  <c r="AS43" i="44"/>
  <c r="AT43" i="44"/>
  <c r="AU43" i="44"/>
  <c r="AV43" i="44"/>
  <c r="AW43" i="44"/>
  <c r="AX43" i="44"/>
  <c r="AY43" i="44"/>
  <c r="AZ43" i="44"/>
  <c r="BA43" i="44"/>
  <c r="BB43" i="44"/>
  <c r="BC43" i="44"/>
  <c r="BD43" i="44"/>
  <c r="BE43" i="44"/>
  <c r="BF43" i="44"/>
  <c r="BG43" i="44"/>
  <c r="BH43" i="44"/>
  <c r="BI43" i="44"/>
  <c r="BJ43" i="44"/>
  <c r="BK43" i="44"/>
  <c r="BL43" i="44"/>
  <c r="BM43" i="44"/>
  <c r="BN43" i="44"/>
  <c r="BO43" i="44"/>
  <c r="BP43" i="44"/>
  <c r="AB19" i="44"/>
  <c r="E54" i="44" a="1"/>
  <c r="E54" i="44"/>
  <c r="F54" i="44" a="1"/>
  <c r="F54" i="44"/>
  <c r="G54" i="44" a="1"/>
  <c r="H54" i="44" a="1"/>
  <c r="I54" i="44" a="1"/>
  <c r="J54" i="44" a="1"/>
  <c r="K54" i="44" a="1"/>
  <c r="L54" i="44" a="1"/>
  <c r="M54" i="44" a="1"/>
  <c r="N54" i="44" a="1"/>
  <c r="O54" i="44" a="1"/>
  <c r="P54" i="44" a="1"/>
  <c r="Q54" i="44" a="1"/>
  <c r="R54" i="44" a="1"/>
  <c r="S54" i="44" a="1"/>
  <c r="T54" i="44" a="1"/>
  <c r="U54" i="44" a="1"/>
  <c r="V54" i="44" a="1"/>
  <c r="W54" i="44" a="1"/>
  <c r="X54" i="44" a="1"/>
  <c r="Y54" i="44" a="1"/>
  <c r="Z54" i="44" a="1"/>
  <c r="AA54" i="44" a="1"/>
  <c r="AB54" i="44" a="1"/>
  <c r="AC54" i="44" a="1"/>
  <c r="AD54" i="44" a="1"/>
  <c r="AE54" i="44" a="1"/>
  <c r="AF54" i="44" a="1"/>
  <c r="AG54" i="44" a="1"/>
  <c r="AH54" i="44" a="1"/>
  <c r="AI54" i="44" a="1"/>
  <c r="AJ54" i="44" a="1"/>
  <c r="AK54" i="44" a="1"/>
  <c r="AL54" i="44" a="1"/>
  <c r="AM54" i="44" a="1"/>
  <c r="AN54" i="44" a="1"/>
  <c r="AO54" i="44" a="1"/>
  <c r="AP54" i="44" a="1"/>
  <c r="AQ54" i="44" a="1"/>
  <c r="AR54" i="44" a="1"/>
  <c r="AS54" i="44" a="1"/>
  <c r="AT54" i="44" a="1"/>
  <c r="AU54" i="44" a="1"/>
  <c r="AV54" i="44" a="1"/>
  <c r="AW54" i="44" a="1"/>
  <c r="AX54" i="44" a="1"/>
  <c r="AY54" i="44" a="1"/>
  <c r="AZ54" i="44" a="1"/>
  <c r="BA54" i="44" a="1"/>
  <c r="BB54" i="44" a="1"/>
  <c r="BC54" i="44" a="1"/>
  <c r="BD54" i="44" a="1"/>
  <c r="BE54" i="44" a="1"/>
  <c r="BF54" i="44" a="1"/>
  <c r="BG54" i="44" a="1"/>
  <c r="BH54" i="44" a="1"/>
  <c r="BI54" i="44" a="1"/>
  <c r="BJ54" i="44" a="1"/>
  <c r="BK54" i="44" a="1"/>
  <c r="BL54" i="44" a="1"/>
  <c r="BM54" i="44" a="1"/>
  <c r="BN54" i="44" a="1"/>
  <c r="BO54" i="44" a="1"/>
  <c r="BP54" i="44" a="1"/>
  <c r="G54" i="44"/>
  <c r="H54" i="44"/>
  <c r="I54" i="44"/>
  <c r="J54" i="44"/>
  <c r="K54" i="44"/>
  <c r="L54" i="44"/>
  <c r="M54" i="44"/>
  <c r="N54" i="44"/>
  <c r="O54" i="44"/>
  <c r="P54" i="44"/>
  <c r="Q54" i="44"/>
  <c r="R54" i="44"/>
  <c r="S54" i="44"/>
  <c r="T54" i="44"/>
  <c r="U54" i="44"/>
  <c r="V54" i="44"/>
  <c r="W54" i="44"/>
  <c r="X54" i="44"/>
  <c r="Y54" i="44"/>
  <c r="Z54" i="44"/>
  <c r="AA54" i="44"/>
  <c r="AB54" i="44"/>
  <c r="AC54" i="44"/>
  <c r="AD54" i="44"/>
  <c r="AE54" i="44"/>
  <c r="AF54" i="44"/>
  <c r="AG54" i="44"/>
  <c r="AH54" i="44"/>
  <c r="AI54" i="44"/>
  <c r="AJ54" i="44"/>
  <c r="AK54" i="44"/>
  <c r="AL54" i="44"/>
  <c r="AM54" i="44"/>
  <c r="AN54" i="44"/>
  <c r="AO54" i="44"/>
  <c r="AP54" i="44"/>
  <c r="AQ54" i="44"/>
  <c r="AR54" i="44"/>
  <c r="AS54" i="44"/>
  <c r="AT54" i="44"/>
  <c r="AU54" i="44"/>
  <c r="AV54" i="44"/>
  <c r="AW54" i="44"/>
  <c r="AX54" i="44"/>
  <c r="AY54" i="44"/>
  <c r="AZ54" i="44"/>
  <c r="BA54" i="44"/>
  <c r="BB54" i="44"/>
  <c r="BC54" i="44"/>
  <c r="BD54" i="44"/>
  <c r="BE54" i="44"/>
  <c r="BF54" i="44"/>
  <c r="BG54" i="44"/>
  <c r="BH54" i="44"/>
  <c r="BI54" i="44"/>
  <c r="BJ54" i="44"/>
  <c r="BK54" i="44"/>
  <c r="BL54" i="44"/>
  <c r="BM54" i="44"/>
  <c r="BN54" i="44"/>
  <c r="BO54" i="44"/>
  <c r="BP54" i="44"/>
  <c r="AC19" i="44"/>
  <c r="W19" i="44"/>
  <c r="E33" i="44" a="1"/>
  <c r="E33" i="44"/>
  <c r="F33" i="44" a="1"/>
  <c r="F33" i="44"/>
  <c r="G33" i="44" a="1"/>
  <c r="H33" i="44" a="1"/>
  <c r="I33" i="44" a="1"/>
  <c r="J33" i="44" a="1"/>
  <c r="K33" i="44" a="1"/>
  <c r="L33" i="44" a="1"/>
  <c r="M33" i="44" a="1"/>
  <c r="N33" i="44" a="1"/>
  <c r="O33" i="44" a="1"/>
  <c r="P33" i="44" a="1"/>
  <c r="Q33" i="44" a="1"/>
  <c r="R33" i="44" a="1"/>
  <c r="S33" i="44" a="1"/>
  <c r="T33" i="44" a="1"/>
  <c r="U33" i="44" a="1"/>
  <c r="V33" i="44" a="1"/>
  <c r="W33" i="44" a="1"/>
  <c r="X33" i="44" a="1"/>
  <c r="Y33" i="44" a="1"/>
  <c r="Z33" i="44" a="1"/>
  <c r="AA33" i="44" a="1"/>
  <c r="AB33" i="44" a="1"/>
  <c r="AC33" i="44" a="1"/>
  <c r="AD33" i="44" a="1"/>
  <c r="AE33" i="44" a="1"/>
  <c r="AF33" i="44" a="1"/>
  <c r="AG33" i="44" a="1"/>
  <c r="AH33" i="44" a="1"/>
  <c r="AI33" i="44" a="1"/>
  <c r="AJ33" i="44" a="1"/>
  <c r="AK33" i="44" a="1"/>
  <c r="AL33" i="44" a="1"/>
  <c r="AM33" i="44" a="1"/>
  <c r="AN33" i="44" a="1"/>
  <c r="AO33" i="44" a="1"/>
  <c r="AP33" i="44" a="1"/>
  <c r="AQ33" i="44" a="1"/>
  <c r="AR33" i="44" a="1"/>
  <c r="AS33" i="44" a="1"/>
  <c r="AT33" i="44" a="1"/>
  <c r="AU33" i="44" a="1"/>
  <c r="AV33" i="44" a="1"/>
  <c r="AW33" i="44" a="1"/>
  <c r="AX33" i="44" a="1"/>
  <c r="AY33" i="44" a="1"/>
  <c r="AZ33" i="44" a="1"/>
  <c r="BA33" i="44" a="1"/>
  <c r="BB33" i="44" a="1"/>
  <c r="BC33" i="44" a="1"/>
  <c r="BD33" i="44" a="1"/>
  <c r="BE33" i="44" a="1"/>
  <c r="BF33" i="44" a="1"/>
  <c r="BG33" i="44" a="1"/>
  <c r="BH33" i="44" a="1"/>
  <c r="BI33" i="44" a="1"/>
  <c r="BJ33" i="44" a="1"/>
  <c r="BK33" i="44" a="1"/>
  <c r="BL33" i="44" a="1"/>
  <c r="BM33" i="44" a="1"/>
  <c r="BN33" i="44" a="1"/>
  <c r="BO33" i="44" a="1"/>
  <c r="BP33" i="44" a="1"/>
  <c r="G33" i="44"/>
  <c r="H33" i="44"/>
  <c r="I33" i="44"/>
  <c r="J33" i="44"/>
  <c r="K33" i="44"/>
  <c r="L33" i="44"/>
  <c r="M33" i="44"/>
  <c r="N33" i="44"/>
  <c r="O33" i="44"/>
  <c r="P33" i="44"/>
  <c r="Q33" i="44"/>
  <c r="R33" i="44"/>
  <c r="S33" i="44"/>
  <c r="T33" i="44"/>
  <c r="U33" i="44"/>
  <c r="V33" i="44"/>
  <c r="W33" i="44"/>
  <c r="X33" i="44"/>
  <c r="Y33" i="44"/>
  <c r="Z33" i="44"/>
  <c r="AA33" i="44"/>
  <c r="AB33" i="44"/>
  <c r="AC33" i="44"/>
  <c r="AD33" i="44"/>
  <c r="AE33" i="44"/>
  <c r="AF33" i="44"/>
  <c r="AG33" i="44"/>
  <c r="AH33" i="44"/>
  <c r="AI33" i="44"/>
  <c r="AJ33" i="44"/>
  <c r="AK33" i="44"/>
  <c r="AL33" i="44"/>
  <c r="AM33" i="44"/>
  <c r="AN33" i="44"/>
  <c r="AO33" i="44"/>
  <c r="AP33" i="44"/>
  <c r="AQ33" i="44"/>
  <c r="AR33" i="44"/>
  <c r="AS33" i="44"/>
  <c r="AT33" i="44"/>
  <c r="AU33" i="44"/>
  <c r="AV33" i="44"/>
  <c r="AW33" i="44"/>
  <c r="AX33" i="44"/>
  <c r="AY33" i="44"/>
  <c r="AZ33" i="44"/>
  <c r="BA33" i="44"/>
  <c r="BB33" i="44"/>
  <c r="BC33" i="44"/>
  <c r="BD33" i="44"/>
  <c r="BE33" i="44"/>
  <c r="BF33" i="44"/>
  <c r="BG33" i="44"/>
  <c r="BH33" i="44"/>
  <c r="BI33" i="44"/>
  <c r="BJ33" i="44"/>
  <c r="BK33" i="44"/>
  <c r="BL33" i="44"/>
  <c r="BM33" i="44"/>
  <c r="BN33" i="44"/>
  <c r="BO33" i="44"/>
  <c r="BP33" i="44"/>
  <c r="AA20" i="44"/>
  <c r="E44" i="44" a="1"/>
  <c r="E44" i="44"/>
  <c r="F44" i="44" a="1"/>
  <c r="F44" i="44"/>
  <c r="G44" i="44" a="1"/>
  <c r="H44" i="44" a="1"/>
  <c r="I44" i="44" a="1"/>
  <c r="J44" i="44" a="1"/>
  <c r="K44" i="44" a="1"/>
  <c r="L44" i="44" a="1"/>
  <c r="M44" i="44" a="1"/>
  <c r="N44" i="44" a="1"/>
  <c r="O44" i="44" a="1"/>
  <c r="P44" i="44" a="1"/>
  <c r="Q44" i="44" a="1"/>
  <c r="R44" i="44" a="1"/>
  <c r="S44" i="44" a="1"/>
  <c r="T44" i="44" a="1"/>
  <c r="U44" i="44" a="1"/>
  <c r="V44" i="44" a="1"/>
  <c r="W44" i="44" a="1"/>
  <c r="X44" i="44" a="1"/>
  <c r="Y44" i="44" a="1"/>
  <c r="Z44" i="44" a="1"/>
  <c r="AA44" i="44" a="1"/>
  <c r="AB44" i="44" a="1"/>
  <c r="AC44" i="44" a="1"/>
  <c r="AD44" i="44" a="1"/>
  <c r="AE44" i="44" a="1"/>
  <c r="AF44" i="44" a="1"/>
  <c r="AG44" i="44" a="1"/>
  <c r="AH44" i="44" a="1"/>
  <c r="AI44" i="44" a="1"/>
  <c r="AJ44" i="44" a="1"/>
  <c r="AK44" i="44" a="1"/>
  <c r="AL44" i="44" a="1"/>
  <c r="AM44" i="44" a="1"/>
  <c r="AN44" i="44" a="1"/>
  <c r="AO44" i="44" a="1"/>
  <c r="AP44" i="44" a="1"/>
  <c r="AQ44" i="44" a="1"/>
  <c r="AR44" i="44" a="1"/>
  <c r="AS44" i="44" a="1"/>
  <c r="AT44" i="44" a="1"/>
  <c r="AU44" i="44" a="1"/>
  <c r="AV44" i="44" a="1"/>
  <c r="AW44" i="44" a="1"/>
  <c r="AX44" i="44" a="1"/>
  <c r="AY44" i="44" a="1"/>
  <c r="AZ44" i="44" a="1"/>
  <c r="BA44" i="44" a="1"/>
  <c r="BB44" i="44" a="1"/>
  <c r="BC44" i="44" a="1"/>
  <c r="BD44" i="44" a="1"/>
  <c r="BE44" i="44" a="1"/>
  <c r="BF44" i="44" a="1"/>
  <c r="BG44" i="44" a="1"/>
  <c r="BH44" i="44" a="1"/>
  <c r="BI44" i="44" a="1"/>
  <c r="BJ44" i="44" a="1"/>
  <c r="BK44" i="44" a="1"/>
  <c r="BL44" i="44" a="1"/>
  <c r="BM44" i="44" a="1"/>
  <c r="BN44" i="44" a="1"/>
  <c r="BO44" i="44" a="1"/>
  <c r="BP44" i="44" a="1"/>
  <c r="G44" i="44"/>
  <c r="H44" i="44"/>
  <c r="I44" i="44"/>
  <c r="J44" i="44"/>
  <c r="K44" i="44"/>
  <c r="L44" i="44"/>
  <c r="M44" i="44"/>
  <c r="N44" i="44"/>
  <c r="O44" i="44"/>
  <c r="P44" i="44"/>
  <c r="Q44" i="44"/>
  <c r="R44" i="44"/>
  <c r="S44" i="44"/>
  <c r="T44" i="44"/>
  <c r="U44" i="44"/>
  <c r="V44" i="44"/>
  <c r="W44" i="44"/>
  <c r="X44" i="44"/>
  <c r="Y44" i="44"/>
  <c r="Z44" i="44"/>
  <c r="AA44" i="44"/>
  <c r="AB44" i="44"/>
  <c r="AC44" i="44"/>
  <c r="AD44" i="44"/>
  <c r="AE44" i="44"/>
  <c r="AF44" i="44"/>
  <c r="AG44" i="44"/>
  <c r="AH44" i="44"/>
  <c r="AI44" i="44"/>
  <c r="AJ44" i="44"/>
  <c r="AK44" i="44"/>
  <c r="AL44" i="44"/>
  <c r="AM44" i="44"/>
  <c r="AN44" i="44"/>
  <c r="AO44" i="44"/>
  <c r="AP44" i="44"/>
  <c r="AQ44" i="44"/>
  <c r="AR44" i="44"/>
  <c r="AS44" i="44"/>
  <c r="AT44" i="44"/>
  <c r="AU44" i="44"/>
  <c r="AV44" i="44"/>
  <c r="AW44" i="44"/>
  <c r="AX44" i="44"/>
  <c r="AY44" i="44"/>
  <c r="AZ44" i="44"/>
  <c r="BA44" i="44"/>
  <c r="BB44" i="44"/>
  <c r="BC44" i="44"/>
  <c r="BD44" i="44"/>
  <c r="BE44" i="44"/>
  <c r="BF44" i="44"/>
  <c r="BG44" i="44"/>
  <c r="BH44" i="44"/>
  <c r="BI44" i="44"/>
  <c r="BJ44" i="44"/>
  <c r="BK44" i="44"/>
  <c r="BL44" i="44"/>
  <c r="BM44" i="44"/>
  <c r="BN44" i="44"/>
  <c r="BO44" i="44"/>
  <c r="BP44" i="44"/>
  <c r="AB20" i="44"/>
  <c r="E55" i="44" a="1"/>
  <c r="E55" i="44"/>
  <c r="F55" i="44" a="1"/>
  <c r="F55" i="44"/>
  <c r="G55" i="44" a="1"/>
  <c r="H55" i="44" a="1"/>
  <c r="I55" i="44" a="1"/>
  <c r="J55" i="44" a="1"/>
  <c r="K55" i="44" a="1"/>
  <c r="L55" i="44" a="1"/>
  <c r="M55" i="44" a="1"/>
  <c r="N55" i="44" a="1"/>
  <c r="O55" i="44" a="1"/>
  <c r="P55" i="44" a="1"/>
  <c r="Q55" i="44" a="1"/>
  <c r="R55" i="44" a="1"/>
  <c r="S55" i="44" a="1"/>
  <c r="T55" i="44" a="1"/>
  <c r="U55" i="44" a="1"/>
  <c r="V55" i="44" a="1"/>
  <c r="W55" i="44" a="1"/>
  <c r="X55" i="44" a="1"/>
  <c r="Y55" i="44" a="1"/>
  <c r="Z55" i="44" a="1"/>
  <c r="AA55" i="44" a="1"/>
  <c r="AB55" i="44" a="1"/>
  <c r="AC55" i="44" a="1"/>
  <c r="AD55" i="44" a="1"/>
  <c r="AE55" i="44" a="1"/>
  <c r="AF55" i="44" a="1"/>
  <c r="AG55" i="44" a="1"/>
  <c r="AH55" i="44" a="1"/>
  <c r="AI55" i="44" a="1"/>
  <c r="AJ55" i="44" a="1"/>
  <c r="AK55" i="44" a="1"/>
  <c r="AL55" i="44" a="1"/>
  <c r="AM55" i="44" a="1"/>
  <c r="AN55" i="44" a="1"/>
  <c r="AO55" i="44" a="1"/>
  <c r="AP55" i="44" a="1"/>
  <c r="AQ55" i="44" a="1"/>
  <c r="AR55" i="44" a="1"/>
  <c r="AS55" i="44" a="1"/>
  <c r="AT55" i="44" a="1"/>
  <c r="AU55" i="44" a="1"/>
  <c r="AV55" i="44" a="1"/>
  <c r="AW55" i="44" a="1"/>
  <c r="AX55" i="44" a="1"/>
  <c r="AY55" i="44" a="1"/>
  <c r="AZ55" i="44" a="1"/>
  <c r="BA55" i="44" a="1"/>
  <c r="BB55" i="44" a="1"/>
  <c r="BC55" i="44" a="1"/>
  <c r="BD55" i="44" a="1"/>
  <c r="BE55" i="44" a="1"/>
  <c r="BF55" i="44" a="1"/>
  <c r="BG55" i="44" a="1"/>
  <c r="BH55" i="44" a="1"/>
  <c r="BI55" i="44" a="1"/>
  <c r="BJ55" i="44" a="1"/>
  <c r="BK55" i="44" a="1"/>
  <c r="BL55" i="44" a="1"/>
  <c r="BM55" i="44" a="1"/>
  <c r="BN55" i="44" a="1"/>
  <c r="BO55" i="44" a="1"/>
  <c r="BP55" i="44" a="1"/>
  <c r="G55" i="44"/>
  <c r="H55" i="44"/>
  <c r="I55" i="44"/>
  <c r="J55" i="44"/>
  <c r="K55" i="44"/>
  <c r="L55" i="44"/>
  <c r="M55" i="44"/>
  <c r="N55" i="44"/>
  <c r="O55" i="44"/>
  <c r="P55" i="44"/>
  <c r="Q55" i="44"/>
  <c r="R55" i="44"/>
  <c r="S55" i="44"/>
  <c r="T55" i="44"/>
  <c r="U55" i="44"/>
  <c r="V55" i="44"/>
  <c r="W55" i="44"/>
  <c r="X55" i="44"/>
  <c r="Y55" i="44"/>
  <c r="Z55" i="44"/>
  <c r="AA55" i="44"/>
  <c r="AB55" i="44"/>
  <c r="AC55" i="44"/>
  <c r="AD55" i="44"/>
  <c r="AE55" i="44"/>
  <c r="AF55" i="44"/>
  <c r="AG55" i="44"/>
  <c r="AH55" i="44"/>
  <c r="AI55" i="44"/>
  <c r="AJ55" i="44"/>
  <c r="AK55" i="44"/>
  <c r="AL55" i="44"/>
  <c r="AM55" i="44"/>
  <c r="AN55" i="44"/>
  <c r="AO55" i="44"/>
  <c r="AP55" i="44"/>
  <c r="AQ55" i="44"/>
  <c r="AR55" i="44"/>
  <c r="AS55" i="44"/>
  <c r="AT55" i="44"/>
  <c r="AU55" i="44"/>
  <c r="AV55" i="44"/>
  <c r="AW55" i="44"/>
  <c r="AX55" i="44"/>
  <c r="AY55" i="44"/>
  <c r="AZ55" i="44"/>
  <c r="BA55" i="44"/>
  <c r="BB55" i="44"/>
  <c r="BC55" i="44"/>
  <c r="BD55" i="44"/>
  <c r="BE55" i="44"/>
  <c r="BF55" i="44"/>
  <c r="BG55" i="44"/>
  <c r="BH55" i="44"/>
  <c r="BI55" i="44"/>
  <c r="BJ55" i="44"/>
  <c r="BK55" i="44"/>
  <c r="BL55" i="44"/>
  <c r="BM55" i="44"/>
  <c r="BN55" i="44"/>
  <c r="BO55" i="44"/>
  <c r="BP55" i="44"/>
  <c r="AC20" i="44"/>
  <c r="W20" i="44"/>
  <c r="E34" i="44" a="1"/>
  <c r="E34" i="44"/>
  <c r="F34" i="44" a="1"/>
  <c r="F34" i="44"/>
  <c r="G34" i="44" a="1"/>
  <c r="H34" i="44" a="1"/>
  <c r="I34" i="44" a="1"/>
  <c r="J34" i="44" a="1"/>
  <c r="K34" i="44" a="1"/>
  <c r="L34" i="44" a="1"/>
  <c r="M34" i="44" a="1"/>
  <c r="N34" i="44" a="1"/>
  <c r="O34" i="44" a="1"/>
  <c r="P34" i="44" a="1"/>
  <c r="Q34" i="44" a="1"/>
  <c r="R34" i="44" a="1"/>
  <c r="S34" i="44" a="1"/>
  <c r="T34" i="44" a="1"/>
  <c r="U34" i="44" a="1"/>
  <c r="V34" i="44" a="1"/>
  <c r="W34" i="44" a="1"/>
  <c r="X34" i="44" a="1"/>
  <c r="Y34" i="44" a="1"/>
  <c r="Z34" i="44" a="1"/>
  <c r="AA34" i="44" a="1"/>
  <c r="AB34" i="44" a="1"/>
  <c r="AC34" i="44" a="1"/>
  <c r="AD34" i="44" a="1"/>
  <c r="AE34" i="44" a="1"/>
  <c r="AF34" i="44" a="1"/>
  <c r="AG34" i="44" a="1"/>
  <c r="AH34" i="44" a="1"/>
  <c r="AI34" i="44" a="1"/>
  <c r="AJ34" i="44" a="1"/>
  <c r="AK34" i="44" a="1"/>
  <c r="AL34" i="44" a="1"/>
  <c r="AM34" i="44" a="1"/>
  <c r="AN34" i="44" a="1"/>
  <c r="AO34" i="44" a="1"/>
  <c r="AP34" i="44" a="1"/>
  <c r="AQ34" i="44" a="1"/>
  <c r="AR34" i="44" a="1"/>
  <c r="AS34" i="44" a="1"/>
  <c r="AT34" i="44" a="1"/>
  <c r="AU34" i="44" a="1"/>
  <c r="AV34" i="44" a="1"/>
  <c r="AW34" i="44" a="1"/>
  <c r="AX34" i="44" a="1"/>
  <c r="AY34" i="44" a="1"/>
  <c r="AZ34" i="44" a="1"/>
  <c r="BA34" i="44" a="1"/>
  <c r="BB34" i="44" a="1"/>
  <c r="BC34" i="44" a="1"/>
  <c r="BD34" i="44" a="1"/>
  <c r="BE34" i="44" a="1"/>
  <c r="BF34" i="44" a="1"/>
  <c r="BG34" i="44" a="1"/>
  <c r="BH34" i="44" a="1"/>
  <c r="BI34" i="44" a="1"/>
  <c r="BJ34" i="44" a="1"/>
  <c r="BK34" i="44" a="1"/>
  <c r="BL34" i="44" a="1"/>
  <c r="BM34" i="44" a="1"/>
  <c r="BN34" i="44" a="1"/>
  <c r="BO34" i="44" a="1"/>
  <c r="BP34" i="44" a="1"/>
  <c r="G34" i="44"/>
  <c r="H34" i="44"/>
  <c r="I34" i="44"/>
  <c r="J34" i="44"/>
  <c r="K34" i="44"/>
  <c r="L34" i="44"/>
  <c r="M34" i="44"/>
  <c r="N34" i="44"/>
  <c r="O34" i="44"/>
  <c r="P34" i="44"/>
  <c r="Q34" i="44"/>
  <c r="R34" i="44"/>
  <c r="S34" i="44"/>
  <c r="T34" i="44"/>
  <c r="U34" i="44"/>
  <c r="V34" i="44"/>
  <c r="W34" i="44"/>
  <c r="X34" i="44"/>
  <c r="Y34" i="44"/>
  <c r="Z34" i="44"/>
  <c r="AA34" i="44"/>
  <c r="AB34" i="44"/>
  <c r="AC34" i="44"/>
  <c r="AD34" i="44"/>
  <c r="AE34" i="44"/>
  <c r="AF34" i="44"/>
  <c r="AG34" i="44"/>
  <c r="AH34" i="44"/>
  <c r="AI34" i="44"/>
  <c r="AJ34" i="44"/>
  <c r="AK34" i="44"/>
  <c r="AL34" i="44"/>
  <c r="AM34" i="44"/>
  <c r="AN34" i="44"/>
  <c r="AO34" i="44"/>
  <c r="AP34" i="44"/>
  <c r="AQ34" i="44"/>
  <c r="AR34" i="44"/>
  <c r="AS34" i="44"/>
  <c r="AT34" i="44"/>
  <c r="AU34" i="44"/>
  <c r="AV34" i="44"/>
  <c r="AW34" i="44"/>
  <c r="AX34" i="44"/>
  <c r="AY34" i="44"/>
  <c r="AZ34" i="44"/>
  <c r="BA34" i="44"/>
  <c r="BB34" i="44"/>
  <c r="BC34" i="44"/>
  <c r="BD34" i="44"/>
  <c r="BE34" i="44"/>
  <c r="BF34" i="44"/>
  <c r="BG34" i="44"/>
  <c r="BH34" i="44"/>
  <c r="BI34" i="44"/>
  <c r="BJ34" i="44"/>
  <c r="BK34" i="44"/>
  <c r="BL34" i="44"/>
  <c r="BM34" i="44"/>
  <c r="BN34" i="44"/>
  <c r="BO34" i="44"/>
  <c r="BP34" i="44"/>
  <c r="AA21" i="44"/>
  <c r="E45" i="44" a="1"/>
  <c r="E45" i="44"/>
  <c r="F45" i="44" a="1"/>
  <c r="F45" i="44"/>
  <c r="G45" i="44" a="1"/>
  <c r="H45" i="44" a="1"/>
  <c r="I45" i="44" a="1"/>
  <c r="J45" i="44" a="1"/>
  <c r="K45" i="44" a="1"/>
  <c r="L45" i="44" a="1"/>
  <c r="M45" i="44" a="1"/>
  <c r="N45" i="44" a="1"/>
  <c r="O45" i="44" a="1"/>
  <c r="P45" i="44" a="1"/>
  <c r="Q45" i="44" a="1"/>
  <c r="R45" i="44" a="1"/>
  <c r="S45" i="44" a="1"/>
  <c r="T45" i="44" a="1"/>
  <c r="U45" i="44" a="1"/>
  <c r="V45" i="44" a="1"/>
  <c r="W45" i="44" a="1"/>
  <c r="X45" i="44" a="1"/>
  <c r="Y45" i="44" a="1"/>
  <c r="Z45" i="44" a="1"/>
  <c r="AA45" i="44" a="1"/>
  <c r="AB45" i="44" a="1"/>
  <c r="AC45" i="44" a="1"/>
  <c r="AD45" i="44" a="1"/>
  <c r="AE45" i="44" a="1"/>
  <c r="AF45" i="44" a="1"/>
  <c r="AG45" i="44" a="1"/>
  <c r="AH45" i="44" a="1"/>
  <c r="AI45" i="44" a="1"/>
  <c r="AJ45" i="44" a="1"/>
  <c r="AK45" i="44" a="1"/>
  <c r="AL45" i="44" a="1"/>
  <c r="AM45" i="44" a="1"/>
  <c r="AN45" i="44" a="1"/>
  <c r="AO45" i="44" a="1"/>
  <c r="AP45" i="44" a="1"/>
  <c r="AQ45" i="44" a="1"/>
  <c r="AR45" i="44" a="1"/>
  <c r="AS45" i="44" a="1"/>
  <c r="AT45" i="44" a="1"/>
  <c r="AU45" i="44" a="1"/>
  <c r="AV45" i="44" a="1"/>
  <c r="AW45" i="44" a="1"/>
  <c r="AX45" i="44" a="1"/>
  <c r="AY45" i="44" a="1"/>
  <c r="AZ45" i="44" a="1"/>
  <c r="BA45" i="44" a="1"/>
  <c r="BB45" i="44" a="1"/>
  <c r="BC45" i="44" a="1"/>
  <c r="BD45" i="44" a="1"/>
  <c r="BE45" i="44" a="1"/>
  <c r="BF45" i="44" a="1"/>
  <c r="BG45" i="44" a="1"/>
  <c r="BH45" i="44" a="1"/>
  <c r="BI45" i="44" a="1"/>
  <c r="BJ45" i="44" a="1"/>
  <c r="BK45" i="44" a="1"/>
  <c r="BL45" i="44" a="1"/>
  <c r="BM45" i="44" a="1"/>
  <c r="BN45" i="44" a="1"/>
  <c r="BO45" i="44" a="1"/>
  <c r="BP45" i="44" a="1"/>
  <c r="G45" i="44"/>
  <c r="H45" i="44"/>
  <c r="I45" i="44"/>
  <c r="J45" i="44"/>
  <c r="K45" i="44"/>
  <c r="L45" i="44"/>
  <c r="M45" i="44"/>
  <c r="N45" i="44"/>
  <c r="O45" i="44"/>
  <c r="P45" i="44"/>
  <c r="Q45" i="44"/>
  <c r="R45" i="44"/>
  <c r="S45" i="44"/>
  <c r="T45" i="44"/>
  <c r="U45" i="44"/>
  <c r="V45" i="44"/>
  <c r="W45" i="44"/>
  <c r="X45" i="44"/>
  <c r="Y45" i="44"/>
  <c r="Z45" i="44"/>
  <c r="AA45" i="44"/>
  <c r="AB45" i="44"/>
  <c r="AC45" i="44"/>
  <c r="AD45" i="44"/>
  <c r="AE45" i="44"/>
  <c r="AF45" i="44"/>
  <c r="AG45" i="44"/>
  <c r="AH45" i="44"/>
  <c r="AI45" i="44"/>
  <c r="AJ45" i="44"/>
  <c r="AK45" i="44"/>
  <c r="AL45" i="44"/>
  <c r="AM45" i="44"/>
  <c r="AN45" i="44"/>
  <c r="AO45" i="44"/>
  <c r="AP45" i="44"/>
  <c r="AQ45" i="44"/>
  <c r="AR45" i="44"/>
  <c r="AS45" i="44"/>
  <c r="AT45" i="44"/>
  <c r="AU45" i="44"/>
  <c r="AV45" i="44"/>
  <c r="AW45" i="44"/>
  <c r="AX45" i="44"/>
  <c r="AY45" i="44"/>
  <c r="AZ45" i="44"/>
  <c r="BA45" i="44"/>
  <c r="BB45" i="44"/>
  <c r="BC45" i="44"/>
  <c r="BD45" i="44"/>
  <c r="BE45" i="44"/>
  <c r="BF45" i="44"/>
  <c r="BG45" i="44"/>
  <c r="BH45" i="44"/>
  <c r="BI45" i="44"/>
  <c r="BJ45" i="44"/>
  <c r="BK45" i="44"/>
  <c r="BL45" i="44"/>
  <c r="BM45" i="44"/>
  <c r="BN45" i="44"/>
  <c r="BO45" i="44"/>
  <c r="BP45" i="44"/>
  <c r="AB21" i="44"/>
  <c r="E56" i="44" a="1"/>
  <c r="E56" i="44"/>
  <c r="F56" i="44" a="1"/>
  <c r="F56" i="44"/>
  <c r="G56" i="44" a="1"/>
  <c r="H56" i="44" a="1"/>
  <c r="I56" i="44" a="1"/>
  <c r="J56" i="44" a="1"/>
  <c r="K56" i="44" a="1"/>
  <c r="L56" i="44" a="1"/>
  <c r="M56" i="44" a="1"/>
  <c r="N56" i="44" a="1"/>
  <c r="O56" i="44" a="1"/>
  <c r="P56" i="44" a="1"/>
  <c r="Q56" i="44" a="1"/>
  <c r="R56" i="44" a="1"/>
  <c r="S56" i="44" a="1"/>
  <c r="T56" i="44" a="1"/>
  <c r="U56" i="44" a="1"/>
  <c r="V56" i="44" a="1"/>
  <c r="W56" i="44" a="1"/>
  <c r="X56" i="44" a="1"/>
  <c r="Y56" i="44" a="1"/>
  <c r="Z56" i="44" a="1"/>
  <c r="AA56" i="44" a="1"/>
  <c r="AB56" i="44" a="1"/>
  <c r="AC56" i="44" a="1"/>
  <c r="AD56" i="44" a="1"/>
  <c r="AE56" i="44" a="1"/>
  <c r="AF56" i="44" a="1"/>
  <c r="AG56" i="44" a="1"/>
  <c r="AH56" i="44" a="1"/>
  <c r="AI56" i="44" a="1"/>
  <c r="AJ56" i="44" a="1"/>
  <c r="AK56" i="44" a="1"/>
  <c r="AL56" i="44" a="1"/>
  <c r="AM56" i="44" a="1"/>
  <c r="AN56" i="44" a="1"/>
  <c r="AO56" i="44" a="1"/>
  <c r="AP56" i="44" a="1"/>
  <c r="AQ56" i="44" a="1"/>
  <c r="AR56" i="44" a="1"/>
  <c r="AS56" i="44" a="1"/>
  <c r="AT56" i="44" a="1"/>
  <c r="AU56" i="44" a="1"/>
  <c r="AV56" i="44" a="1"/>
  <c r="AW56" i="44" a="1"/>
  <c r="AX56" i="44" a="1"/>
  <c r="AY56" i="44" a="1"/>
  <c r="AZ56" i="44" a="1"/>
  <c r="BA56" i="44" a="1"/>
  <c r="BB56" i="44" a="1"/>
  <c r="BC56" i="44" a="1"/>
  <c r="BD56" i="44" a="1"/>
  <c r="BE56" i="44" a="1"/>
  <c r="BF56" i="44" a="1"/>
  <c r="BG56" i="44" a="1"/>
  <c r="BH56" i="44" a="1"/>
  <c r="BI56" i="44" a="1"/>
  <c r="BJ56" i="44" a="1"/>
  <c r="BK56" i="44" a="1"/>
  <c r="BL56" i="44" a="1"/>
  <c r="BM56" i="44" a="1"/>
  <c r="BN56" i="44" a="1"/>
  <c r="BO56" i="44" a="1"/>
  <c r="BP56" i="44" a="1"/>
  <c r="G56" i="44"/>
  <c r="H56" i="44"/>
  <c r="I56" i="44"/>
  <c r="J56" i="44"/>
  <c r="K56" i="44"/>
  <c r="L56" i="44"/>
  <c r="M56" i="44"/>
  <c r="N56" i="44"/>
  <c r="O56" i="44"/>
  <c r="P56" i="44"/>
  <c r="Q56" i="44"/>
  <c r="R56" i="44"/>
  <c r="S56" i="44"/>
  <c r="T56" i="44"/>
  <c r="U56" i="44"/>
  <c r="V56" i="44"/>
  <c r="W56" i="44"/>
  <c r="X56" i="44"/>
  <c r="Y56" i="44"/>
  <c r="Z56" i="44"/>
  <c r="AA56" i="44"/>
  <c r="AB56" i="44"/>
  <c r="AC56" i="44"/>
  <c r="AD56" i="44"/>
  <c r="AE56" i="44"/>
  <c r="AF56" i="44"/>
  <c r="AG56" i="44"/>
  <c r="AH56" i="44"/>
  <c r="AI56" i="44"/>
  <c r="AJ56" i="44"/>
  <c r="AK56" i="44"/>
  <c r="AL56" i="44"/>
  <c r="AM56" i="44"/>
  <c r="AN56" i="44"/>
  <c r="AO56" i="44"/>
  <c r="AP56" i="44"/>
  <c r="AQ56" i="44"/>
  <c r="AR56" i="44"/>
  <c r="AS56" i="44"/>
  <c r="AT56" i="44"/>
  <c r="AU56" i="44"/>
  <c r="AV56" i="44"/>
  <c r="AW56" i="44"/>
  <c r="AX56" i="44"/>
  <c r="AY56" i="44"/>
  <c r="AZ56" i="44"/>
  <c r="BA56" i="44"/>
  <c r="BB56" i="44"/>
  <c r="BC56" i="44"/>
  <c r="BD56" i="44"/>
  <c r="BE56" i="44"/>
  <c r="BF56" i="44"/>
  <c r="BG56" i="44"/>
  <c r="BH56" i="44"/>
  <c r="BI56" i="44"/>
  <c r="BJ56" i="44"/>
  <c r="BK56" i="44"/>
  <c r="BL56" i="44"/>
  <c r="BM56" i="44"/>
  <c r="BN56" i="44"/>
  <c r="BO56" i="44"/>
  <c r="BP56" i="44"/>
  <c r="AC21" i="44"/>
  <c r="W21" i="44"/>
  <c r="E35" i="44" a="1"/>
  <c r="E35" i="44"/>
  <c r="F35" i="44" a="1"/>
  <c r="F35" i="44"/>
  <c r="G35" i="44" a="1"/>
  <c r="H35" i="44" a="1"/>
  <c r="I35" i="44" a="1"/>
  <c r="J35" i="44" a="1"/>
  <c r="K35" i="44" a="1"/>
  <c r="L35" i="44" a="1"/>
  <c r="M35" i="44" a="1"/>
  <c r="N35" i="44" a="1"/>
  <c r="O35" i="44" a="1"/>
  <c r="P35" i="44" a="1"/>
  <c r="Q35" i="44" a="1"/>
  <c r="R35" i="44" a="1"/>
  <c r="S35" i="44" a="1"/>
  <c r="T35" i="44" a="1"/>
  <c r="U35" i="44" a="1"/>
  <c r="V35" i="44" a="1"/>
  <c r="W35" i="44" a="1"/>
  <c r="X35" i="44" a="1"/>
  <c r="Y35" i="44" a="1"/>
  <c r="Z35" i="44" a="1"/>
  <c r="AA35" i="44" a="1"/>
  <c r="AB35" i="44" a="1"/>
  <c r="AC35" i="44" a="1"/>
  <c r="AD35" i="44" a="1"/>
  <c r="AE35" i="44" a="1"/>
  <c r="AF35" i="44" a="1"/>
  <c r="AG35" i="44" a="1"/>
  <c r="AH35" i="44" a="1"/>
  <c r="AI35" i="44" a="1"/>
  <c r="AJ35" i="44" a="1"/>
  <c r="AK35" i="44" a="1"/>
  <c r="AL35" i="44" a="1"/>
  <c r="AM35" i="44" a="1"/>
  <c r="AN35" i="44" a="1"/>
  <c r="AO35" i="44" a="1"/>
  <c r="AP35" i="44" a="1"/>
  <c r="AQ35" i="44" a="1"/>
  <c r="AR35" i="44" a="1"/>
  <c r="AS35" i="44" a="1"/>
  <c r="AT35" i="44" a="1"/>
  <c r="AU35" i="44" a="1"/>
  <c r="AV35" i="44" a="1"/>
  <c r="AW35" i="44" a="1"/>
  <c r="AX35" i="44" a="1"/>
  <c r="AY35" i="44" a="1"/>
  <c r="AZ35" i="44" a="1"/>
  <c r="BA35" i="44" a="1"/>
  <c r="BB35" i="44" a="1"/>
  <c r="BC35" i="44" a="1"/>
  <c r="BD35" i="44" a="1"/>
  <c r="BE35" i="44" a="1"/>
  <c r="BF35" i="44" a="1"/>
  <c r="BG35" i="44" a="1"/>
  <c r="BH35" i="44" a="1"/>
  <c r="BI35" i="44" a="1"/>
  <c r="BJ35" i="44" a="1"/>
  <c r="BK35" i="44" a="1"/>
  <c r="BL35" i="44" a="1"/>
  <c r="BM35" i="44" a="1"/>
  <c r="BN35" i="44" a="1"/>
  <c r="BO35" i="44" a="1"/>
  <c r="BP35" i="44" a="1"/>
  <c r="G35" i="44"/>
  <c r="H35" i="44"/>
  <c r="I35" i="44"/>
  <c r="J35" i="44"/>
  <c r="K35" i="44"/>
  <c r="L35" i="44"/>
  <c r="M35" i="44"/>
  <c r="N35" i="44"/>
  <c r="O35" i="44"/>
  <c r="P35" i="44"/>
  <c r="Q35" i="44"/>
  <c r="R35" i="44"/>
  <c r="S35" i="44"/>
  <c r="T35" i="44"/>
  <c r="U35" i="44"/>
  <c r="V35" i="44"/>
  <c r="W35" i="44"/>
  <c r="X35" i="44"/>
  <c r="Y35" i="44"/>
  <c r="Z35" i="44"/>
  <c r="AA35" i="44"/>
  <c r="AB35" i="44"/>
  <c r="AC35" i="44"/>
  <c r="AD35" i="44"/>
  <c r="AE35" i="44"/>
  <c r="AF35" i="44"/>
  <c r="AG35" i="44"/>
  <c r="AH35" i="44"/>
  <c r="AI35" i="44"/>
  <c r="AJ35" i="44"/>
  <c r="AK35" i="44"/>
  <c r="AL35" i="44"/>
  <c r="AM35" i="44"/>
  <c r="AN35" i="44"/>
  <c r="AO35" i="44"/>
  <c r="AP35" i="44"/>
  <c r="AQ35" i="44"/>
  <c r="AR35" i="44"/>
  <c r="AS35" i="44"/>
  <c r="AT35" i="44"/>
  <c r="AU35" i="44"/>
  <c r="AV35" i="44"/>
  <c r="AW35" i="44"/>
  <c r="AX35" i="44"/>
  <c r="AY35" i="44"/>
  <c r="AZ35" i="44"/>
  <c r="BA35" i="44"/>
  <c r="BB35" i="44"/>
  <c r="BC35" i="44"/>
  <c r="BD35" i="44"/>
  <c r="BE35" i="44"/>
  <c r="BF35" i="44"/>
  <c r="BG35" i="44"/>
  <c r="BH35" i="44"/>
  <c r="BI35" i="44"/>
  <c r="BJ35" i="44"/>
  <c r="BK35" i="44"/>
  <c r="BL35" i="44"/>
  <c r="BM35" i="44"/>
  <c r="BN35" i="44"/>
  <c r="BO35" i="44"/>
  <c r="BP35" i="44"/>
  <c r="AA22" i="44"/>
  <c r="E46" i="44" a="1"/>
  <c r="E46" i="44"/>
  <c r="F46" i="44" a="1"/>
  <c r="F46" i="44"/>
  <c r="G46" i="44" a="1"/>
  <c r="H46" i="44" a="1"/>
  <c r="I46" i="44" a="1"/>
  <c r="J46" i="44" a="1"/>
  <c r="K46" i="44" a="1"/>
  <c r="L46" i="44" a="1"/>
  <c r="M46" i="44" a="1"/>
  <c r="N46" i="44" a="1"/>
  <c r="O46" i="44" a="1"/>
  <c r="P46" i="44" a="1"/>
  <c r="Q46" i="44" a="1"/>
  <c r="R46" i="44" a="1"/>
  <c r="S46" i="44" a="1"/>
  <c r="T46" i="44" a="1"/>
  <c r="U46" i="44" a="1"/>
  <c r="V46" i="44" a="1"/>
  <c r="W46" i="44" a="1"/>
  <c r="X46" i="44" a="1"/>
  <c r="Y46" i="44" a="1"/>
  <c r="Z46" i="44" a="1"/>
  <c r="AA46" i="44" a="1"/>
  <c r="AB46" i="44" a="1"/>
  <c r="AC46" i="44" a="1"/>
  <c r="AD46" i="44" a="1"/>
  <c r="AE46" i="44" a="1"/>
  <c r="AF46" i="44" a="1"/>
  <c r="AG46" i="44" a="1"/>
  <c r="AH46" i="44" a="1"/>
  <c r="AI46" i="44" a="1"/>
  <c r="AJ46" i="44" a="1"/>
  <c r="AK46" i="44" a="1"/>
  <c r="AL46" i="44" a="1"/>
  <c r="AM46" i="44" a="1"/>
  <c r="AN46" i="44" a="1"/>
  <c r="AO46" i="44" a="1"/>
  <c r="AP46" i="44" a="1"/>
  <c r="AQ46" i="44" a="1"/>
  <c r="AR46" i="44" a="1"/>
  <c r="AS46" i="44" a="1"/>
  <c r="AT46" i="44" a="1"/>
  <c r="AU46" i="44" a="1"/>
  <c r="AV46" i="44" a="1"/>
  <c r="AW46" i="44" a="1"/>
  <c r="AX46" i="44" a="1"/>
  <c r="AY46" i="44" a="1"/>
  <c r="AZ46" i="44" a="1"/>
  <c r="BA46" i="44" a="1"/>
  <c r="BB46" i="44" a="1"/>
  <c r="BC46" i="44" a="1"/>
  <c r="BD46" i="44" a="1"/>
  <c r="BE46" i="44" a="1"/>
  <c r="BF46" i="44" a="1"/>
  <c r="BG46" i="44" a="1"/>
  <c r="BH46" i="44" a="1"/>
  <c r="BI46" i="44" a="1"/>
  <c r="BJ46" i="44" a="1"/>
  <c r="BK46" i="44" a="1"/>
  <c r="BL46" i="44" a="1"/>
  <c r="BM46" i="44" a="1"/>
  <c r="BN46" i="44" a="1"/>
  <c r="BO46" i="44" a="1"/>
  <c r="BP46" i="44" a="1"/>
  <c r="G46" i="44"/>
  <c r="H46" i="44"/>
  <c r="I46" i="44"/>
  <c r="J46" i="44"/>
  <c r="K46" i="44"/>
  <c r="L46" i="44"/>
  <c r="M46" i="44"/>
  <c r="N46" i="44"/>
  <c r="O46" i="44"/>
  <c r="P46" i="44"/>
  <c r="Q46" i="44"/>
  <c r="R46" i="44"/>
  <c r="S46" i="44"/>
  <c r="T46" i="44"/>
  <c r="U46" i="44"/>
  <c r="V46" i="44"/>
  <c r="W46" i="44"/>
  <c r="X46" i="44"/>
  <c r="Y46" i="44"/>
  <c r="Z46" i="44"/>
  <c r="AA46" i="44"/>
  <c r="AB46" i="44"/>
  <c r="AC46" i="44"/>
  <c r="AD46" i="44"/>
  <c r="AE46" i="44"/>
  <c r="AF46" i="44"/>
  <c r="AG46" i="44"/>
  <c r="AH46" i="44"/>
  <c r="AI46" i="44"/>
  <c r="AJ46" i="44"/>
  <c r="AK46" i="44"/>
  <c r="AL46" i="44"/>
  <c r="AM46" i="44"/>
  <c r="AN46" i="44"/>
  <c r="AO46" i="44"/>
  <c r="AP46" i="44"/>
  <c r="AQ46" i="44"/>
  <c r="AR46" i="44"/>
  <c r="AS46" i="44"/>
  <c r="AT46" i="44"/>
  <c r="AU46" i="44"/>
  <c r="AV46" i="44"/>
  <c r="AW46" i="44"/>
  <c r="AX46" i="44"/>
  <c r="AY46" i="44"/>
  <c r="AZ46" i="44"/>
  <c r="BA46" i="44"/>
  <c r="BB46" i="44"/>
  <c r="BC46" i="44"/>
  <c r="BD46" i="44"/>
  <c r="BE46" i="44"/>
  <c r="BF46" i="44"/>
  <c r="BG46" i="44"/>
  <c r="BH46" i="44"/>
  <c r="BI46" i="44"/>
  <c r="BJ46" i="44"/>
  <c r="BK46" i="44"/>
  <c r="BL46" i="44"/>
  <c r="BM46" i="44"/>
  <c r="BN46" i="44"/>
  <c r="BO46" i="44"/>
  <c r="BP46" i="44"/>
  <c r="AB22" i="44"/>
  <c r="E57" i="44" a="1"/>
  <c r="E57" i="44"/>
  <c r="F57" i="44" a="1"/>
  <c r="F57" i="44"/>
  <c r="G57" i="44" a="1"/>
  <c r="H57" i="44" a="1"/>
  <c r="I57" i="44" a="1"/>
  <c r="J57" i="44" a="1"/>
  <c r="K57" i="44" a="1"/>
  <c r="L57" i="44" a="1"/>
  <c r="M57" i="44" a="1"/>
  <c r="N57" i="44" a="1"/>
  <c r="O57" i="44" a="1"/>
  <c r="P57" i="44" a="1"/>
  <c r="Q57" i="44" a="1"/>
  <c r="R57" i="44" a="1"/>
  <c r="S57" i="44" a="1"/>
  <c r="T57" i="44" a="1"/>
  <c r="U57" i="44" a="1"/>
  <c r="V57" i="44" a="1"/>
  <c r="W57" i="44" a="1"/>
  <c r="X57" i="44" a="1"/>
  <c r="Y57" i="44" a="1"/>
  <c r="Z57" i="44" a="1"/>
  <c r="AA57" i="44" a="1"/>
  <c r="AB57" i="44" a="1"/>
  <c r="AC57" i="44" a="1"/>
  <c r="AD57" i="44" a="1"/>
  <c r="AE57" i="44" a="1"/>
  <c r="AF57" i="44" a="1"/>
  <c r="AG57" i="44" a="1"/>
  <c r="AH57" i="44" a="1"/>
  <c r="AI57" i="44" a="1"/>
  <c r="AJ57" i="44" a="1"/>
  <c r="AK57" i="44" a="1"/>
  <c r="AL57" i="44" a="1"/>
  <c r="AM57" i="44" a="1"/>
  <c r="AN57" i="44" a="1"/>
  <c r="AO57" i="44" a="1"/>
  <c r="AP57" i="44" a="1"/>
  <c r="AQ57" i="44" a="1"/>
  <c r="AR57" i="44" a="1"/>
  <c r="AS57" i="44" a="1"/>
  <c r="AT57" i="44" a="1"/>
  <c r="AU57" i="44" a="1"/>
  <c r="AV57" i="44" a="1"/>
  <c r="AW57" i="44" a="1"/>
  <c r="AX57" i="44" a="1"/>
  <c r="AY57" i="44" a="1"/>
  <c r="AZ57" i="44" a="1"/>
  <c r="BA57" i="44" a="1"/>
  <c r="BB57" i="44" a="1"/>
  <c r="BC57" i="44" a="1"/>
  <c r="BD57" i="44" a="1"/>
  <c r="BE57" i="44" a="1"/>
  <c r="BF57" i="44" a="1"/>
  <c r="BG57" i="44" a="1"/>
  <c r="BH57" i="44" a="1"/>
  <c r="BI57" i="44" a="1"/>
  <c r="BJ57" i="44" a="1"/>
  <c r="BK57" i="44" a="1"/>
  <c r="BL57" i="44" a="1"/>
  <c r="BM57" i="44" a="1"/>
  <c r="BN57" i="44" a="1"/>
  <c r="BO57" i="44" a="1"/>
  <c r="BP57" i="44" a="1"/>
  <c r="G57" i="44"/>
  <c r="H57" i="44"/>
  <c r="I57" i="44"/>
  <c r="J57" i="44"/>
  <c r="K57" i="44"/>
  <c r="L57" i="44"/>
  <c r="M57" i="44"/>
  <c r="N57" i="44"/>
  <c r="O57" i="44"/>
  <c r="P57" i="44"/>
  <c r="Q57" i="44"/>
  <c r="R57" i="44"/>
  <c r="S57" i="44"/>
  <c r="T57" i="44"/>
  <c r="U57" i="44"/>
  <c r="V57" i="44"/>
  <c r="W57" i="44"/>
  <c r="X57" i="44"/>
  <c r="Y57" i="44"/>
  <c r="Z57" i="44"/>
  <c r="AA57" i="44"/>
  <c r="AB57" i="44"/>
  <c r="AC57" i="44"/>
  <c r="AD57" i="44"/>
  <c r="AE57" i="44"/>
  <c r="AF57" i="44"/>
  <c r="AG57" i="44"/>
  <c r="AH57" i="44"/>
  <c r="AI57" i="44"/>
  <c r="AJ57" i="44"/>
  <c r="AK57" i="44"/>
  <c r="AL57" i="44"/>
  <c r="AM57" i="44"/>
  <c r="AN57" i="44"/>
  <c r="AO57" i="44"/>
  <c r="AP57" i="44"/>
  <c r="AQ57" i="44"/>
  <c r="AR57" i="44"/>
  <c r="AS57" i="44"/>
  <c r="AT57" i="44"/>
  <c r="AU57" i="44"/>
  <c r="AV57" i="44"/>
  <c r="AW57" i="44"/>
  <c r="AX57" i="44"/>
  <c r="AY57" i="44"/>
  <c r="AZ57" i="44"/>
  <c r="BA57" i="44"/>
  <c r="BB57" i="44"/>
  <c r="BC57" i="44"/>
  <c r="BD57" i="44"/>
  <c r="BE57" i="44"/>
  <c r="BF57" i="44"/>
  <c r="BG57" i="44"/>
  <c r="BH57" i="44"/>
  <c r="BI57" i="44"/>
  <c r="BJ57" i="44"/>
  <c r="BK57" i="44"/>
  <c r="BL57" i="44"/>
  <c r="BM57" i="44"/>
  <c r="BN57" i="44"/>
  <c r="BO57" i="44"/>
  <c r="BP57" i="44"/>
  <c r="AC22" i="44"/>
  <c r="W22" i="44"/>
  <c r="X17" i="44"/>
  <c r="X18" i="44"/>
  <c r="X19" i="44"/>
  <c r="X20" i="44"/>
  <c r="X21" i="44"/>
  <c r="X22" i="44"/>
  <c r="X23" i="44"/>
  <c r="X24" i="44"/>
  <c r="X25" i="44"/>
  <c r="E4" i="44"/>
  <c r="E5" i="44"/>
  <c r="E6" i="44"/>
  <c r="E7" i="44"/>
  <c r="E8" i="44"/>
  <c r="E9" i="44"/>
  <c r="E10" i="44"/>
  <c r="E11" i="44"/>
  <c r="E12" i="44"/>
  <c r="AO12" i="44"/>
  <c r="AO4" i="44"/>
  <c r="AO5" i="44"/>
  <c r="AO6" i="44"/>
  <c r="AO7" i="44"/>
  <c r="AO8" i="44"/>
  <c r="AO9" i="44"/>
  <c r="AO10" i="44"/>
  <c r="AO11" i="44"/>
  <c r="AP12" i="44"/>
  <c r="AP4" i="44"/>
  <c r="AP5" i="44"/>
  <c r="AP6" i="44"/>
  <c r="AP7" i="44"/>
  <c r="AP8" i="44"/>
  <c r="AP9" i="44"/>
  <c r="AP10" i="44"/>
  <c r="AP11" i="44"/>
  <c r="AM12" i="44"/>
  <c r="Q4" i="44"/>
  <c r="AG3" i="44"/>
  <c r="AG12" i="44"/>
  <c r="AI12" i="44"/>
  <c r="AG4" i="44"/>
  <c r="AI4" i="44"/>
  <c r="AG5" i="44"/>
  <c r="AI5" i="44"/>
  <c r="AG6" i="44"/>
  <c r="AI6" i="44"/>
  <c r="AG7" i="44"/>
  <c r="AI7" i="44"/>
  <c r="AG8" i="44"/>
  <c r="AI8" i="44"/>
  <c r="AG9" i="44"/>
  <c r="AI9" i="44"/>
  <c r="AG10" i="44"/>
  <c r="AI10" i="44"/>
  <c r="AG11" i="44"/>
  <c r="AI11" i="44"/>
  <c r="AJ12" i="44"/>
  <c r="AJ4" i="44"/>
  <c r="AJ5" i="44"/>
  <c r="AJ6" i="44"/>
  <c r="AJ7" i="44"/>
  <c r="AJ8" i="44"/>
  <c r="AJ9" i="44"/>
  <c r="AJ10" i="44"/>
  <c r="AJ11" i="44"/>
  <c r="AK12" i="44"/>
  <c r="AK4" i="44"/>
  <c r="AK5" i="44"/>
  <c r="AK6" i="44"/>
  <c r="AK7" i="44"/>
  <c r="AK8" i="44"/>
  <c r="AK9" i="44"/>
  <c r="AK10" i="44"/>
  <c r="AK11" i="44"/>
  <c r="AH12" i="44"/>
  <c r="P4" i="44"/>
  <c r="AB3" i="44"/>
  <c r="AB12" i="44"/>
  <c r="AD12" i="44"/>
  <c r="AB4" i="44"/>
  <c r="AD4" i="44"/>
  <c r="AB5" i="44"/>
  <c r="AD5" i="44"/>
  <c r="AB6" i="44"/>
  <c r="AD6" i="44"/>
  <c r="AB7" i="44"/>
  <c r="AD7" i="44"/>
  <c r="AB8" i="44"/>
  <c r="AD8" i="44"/>
  <c r="AB9" i="44"/>
  <c r="AD9" i="44"/>
  <c r="AB10" i="44"/>
  <c r="AD10" i="44"/>
  <c r="AB11" i="44"/>
  <c r="AD11" i="44"/>
  <c r="AE12" i="44"/>
  <c r="AE4" i="44"/>
  <c r="AE5" i="44"/>
  <c r="AE6" i="44"/>
  <c r="AE7" i="44"/>
  <c r="AE8" i="44"/>
  <c r="AE9" i="44"/>
  <c r="AE10" i="44"/>
  <c r="AE11" i="44"/>
  <c r="AF12" i="44"/>
  <c r="AF4" i="44"/>
  <c r="AF5" i="44"/>
  <c r="AF6" i="44"/>
  <c r="AF7" i="44"/>
  <c r="AF8" i="44"/>
  <c r="AF9" i="44"/>
  <c r="AF10" i="44"/>
  <c r="AF11" i="44"/>
  <c r="AC12" i="44"/>
  <c r="O4" i="44"/>
  <c r="W3" i="44"/>
  <c r="W12" i="44"/>
  <c r="Y12" i="44"/>
  <c r="W4" i="44"/>
  <c r="Y4" i="44"/>
  <c r="W5" i="44"/>
  <c r="Y5" i="44"/>
  <c r="W6" i="44"/>
  <c r="Y6" i="44"/>
  <c r="W7" i="44"/>
  <c r="Y7" i="44"/>
  <c r="W8" i="44"/>
  <c r="Y8" i="44"/>
  <c r="W9" i="44"/>
  <c r="Y9" i="44"/>
  <c r="W10" i="44"/>
  <c r="Y10" i="44"/>
  <c r="W11" i="44"/>
  <c r="Y11" i="44"/>
  <c r="Z12" i="44"/>
  <c r="Z4" i="44"/>
  <c r="Z5" i="44"/>
  <c r="Z6" i="44"/>
  <c r="Z7" i="44"/>
  <c r="Z8" i="44"/>
  <c r="Z9" i="44"/>
  <c r="Z10" i="44"/>
  <c r="Z11" i="44"/>
  <c r="AA12" i="44"/>
  <c r="AA4" i="44"/>
  <c r="AA5" i="44"/>
  <c r="AA6" i="44"/>
  <c r="AA7" i="44"/>
  <c r="AA8" i="44"/>
  <c r="AA9" i="44"/>
  <c r="AA10" i="44"/>
  <c r="AA11" i="44"/>
  <c r="X12" i="44"/>
  <c r="AM11" i="44"/>
  <c r="AH11" i="44"/>
  <c r="AC11" i="44"/>
  <c r="X11" i="44"/>
  <c r="AM10" i="44"/>
  <c r="AH10" i="44"/>
  <c r="AC10" i="44"/>
  <c r="X10" i="44"/>
  <c r="AM9" i="44"/>
  <c r="AH9" i="44"/>
  <c r="AC9" i="44"/>
  <c r="X9" i="44"/>
  <c r="AM8" i="44"/>
  <c r="AH8" i="44"/>
  <c r="AC8" i="44"/>
  <c r="X8" i="44"/>
  <c r="AM7" i="44"/>
  <c r="AH7" i="44"/>
  <c r="AC7" i="44"/>
  <c r="X7" i="44"/>
  <c r="AM6" i="44"/>
  <c r="AH6" i="44"/>
  <c r="AC6" i="44"/>
  <c r="X6" i="44"/>
  <c r="AM5" i="44"/>
  <c r="AH5" i="44"/>
  <c r="AC5" i="44"/>
  <c r="X5" i="44"/>
  <c r="AM4" i="44"/>
  <c r="AH4" i="44"/>
  <c r="AC4" i="44"/>
  <c r="X4" i="44"/>
  <c r="Q64" i="43"/>
  <c r="F4" i="43"/>
  <c r="V64" i="43"/>
  <c r="V65" i="43"/>
  <c r="W65" i="43"/>
  <c r="X65" i="43"/>
  <c r="Y65" i="43"/>
  <c r="AA65" i="43"/>
  <c r="AE65" i="43"/>
  <c r="V66" i="43"/>
  <c r="V67" i="43"/>
  <c r="V68" i="43"/>
  <c r="V69" i="43"/>
  <c r="V70" i="43"/>
  <c r="V71" i="43"/>
  <c r="V72" i="43"/>
  <c r="V73" i="43"/>
  <c r="V74" i="43"/>
  <c r="V75" i="43"/>
  <c r="V76" i="43"/>
  <c r="V77" i="43"/>
  <c r="V78" i="43"/>
  <c r="V79" i="43"/>
  <c r="V80" i="43"/>
  <c r="V81" i="43"/>
  <c r="V82" i="43"/>
  <c r="V83" i="43"/>
  <c r="V84" i="43"/>
  <c r="V85" i="43"/>
  <c r="V86" i="43"/>
  <c r="V87" i="43"/>
  <c r="V88" i="43"/>
  <c r="W64" i="43"/>
  <c r="X64" i="43"/>
  <c r="Y64" i="43"/>
  <c r="AA64" i="43"/>
  <c r="AE64" i="43"/>
  <c r="W66" i="43"/>
  <c r="X66" i="43"/>
  <c r="Y66" i="43"/>
  <c r="AA66" i="43"/>
  <c r="AE66" i="43"/>
  <c r="W67" i="43"/>
  <c r="X67" i="43"/>
  <c r="Y67" i="43"/>
  <c r="AA67" i="43"/>
  <c r="AE67" i="43"/>
  <c r="W68" i="43"/>
  <c r="X68" i="43"/>
  <c r="Y68" i="43"/>
  <c r="AA68" i="43"/>
  <c r="AE68" i="43"/>
  <c r="W69" i="43"/>
  <c r="X69" i="43"/>
  <c r="Y69" i="43"/>
  <c r="AA69" i="43"/>
  <c r="AE69" i="43"/>
  <c r="W70" i="43"/>
  <c r="X70" i="43"/>
  <c r="Y70" i="43"/>
  <c r="AA70" i="43"/>
  <c r="AE70" i="43"/>
  <c r="W71" i="43"/>
  <c r="X71" i="43"/>
  <c r="Y71" i="43"/>
  <c r="AA71" i="43"/>
  <c r="AE71" i="43"/>
  <c r="W72" i="43"/>
  <c r="X72" i="43"/>
  <c r="Y72" i="43"/>
  <c r="AA72" i="43"/>
  <c r="AE72" i="43"/>
  <c r="W73" i="43"/>
  <c r="X73" i="43"/>
  <c r="Y73" i="43"/>
  <c r="AA73" i="43"/>
  <c r="AE73" i="43"/>
  <c r="W74" i="43"/>
  <c r="X74" i="43"/>
  <c r="Y74" i="43"/>
  <c r="AA74" i="43"/>
  <c r="AE74" i="43"/>
  <c r="W75" i="43"/>
  <c r="X75" i="43"/>
  <c r="Y75" i="43"/>
  <c r="AA75" i="43"/>
  <c r="AE75" i="43"/>
  <c r="W76" i="43"/>
  <c r="X76" i="43"/>
  <c r="Y76" i="43"/>
  <c r="AA76" i="43"/>
  <c r="AE76" i="43"/>
  <c r="W77" i="43"/>
  <c r="X77" i="43"/>
  <c r="Y77" i="43"/>
  <c r="AA77" i="43"/>
  <c r="AE77" i="43"/>
  <c r="W78" i="43"/>
  <c r="X78" i="43"/>
  <c r="Y78" i="43"/>
  <c r="AA78" i="43"/>
  <c r="AE78" i="43"/>
  <c r="W79" i="43"/>
  <c r="X79" i="43"/>
  <c r="Y79" i="43"/>
  <c r="AA79" i="43"/>
  <c r="AE79" i="43"/>
  <c r="W80" i="43"/>
  <c r="X80" i="43"/>
  <c r="Y80" i="43"/>
  <c r="AA80" i="43"/>
  <c r="AE80" i="43"/>
  <c r="W81" i="43"/>
  <c r="X81" i="43"/>
  <c r="Y81" i="43"/>
  <c r="AA81" i="43"/>
  <c r="AE81" i="43"/>
  <c r="W82" i="43"/>
  <c r="X82" i="43"/>
  <c r="Y82" i="43"/>
  <c r="AA82" i="43"/>
  <c r="AE82" i="43"/>
  <c r="W83" i="43"/>
  <c r="X83" i="43"/>
  <c r="Y83" i="43"/>
  <c r="AA83" i="43"/>
  <c r="AE83" i="43"/>
  <c r="W84" i="43"/>
  <c r="X84" i="43"/>
  <c r="Y84" i="43"/>
  <c r="AA84" i="43"/>
  <c r="AE84" i="43"/>
  <c r="W85" i="43"/>
  <c r="X85" i="43"/>
  <c r="Y85" i="43"/>
  <c r="AA85" i="43"/>
  <c r="AE85" i="43"/>
  <c r="W86" i="43"/>
  <c r="X86" i="43"/>
  <c r="Y86" i="43"/>
  <c r="AA86" i="43"/>
  <c r="AE86" i="43"/>
  <c r="W87" i="43"/>
  <c r="X87" i="43"/>
  <c r="Y87" i="43"/>
  <c r="AA87" i="43"/>
  <c r="AE87" i="43"/>
  <c r="W88" i="43"/>
  <c r="X88" i="43"/>
  <c r="Y88" i="43"/>
  <c r="AA88" i="43"/>
  <c r="AE88" i="43"/>
  <c r="AF64" i="43"/>
  <c r="AF65" i="43"/>
  <c r="AF66" i="43"/>
  <c r="AF67" i="43"/>
  <c r="AF68" i="43"/>
  <c r="AF69" i="43"/>
  <c r="AF70" i="43"/>
  <c r="AF71" i="43"/>
  <c r="AF72" i="43"/>
  <c r="AF73" i="43"/>
  <c r="AF74" i="43"/>
  <c r="AF75" i="43"/>
  <c r="AF76" i="43"/>
  <c r="AF77" i="43"/>
  <c r="AF78" i="43"/>
  <c r="AF79" i="43"/>
  <c r="AF80" i="43"/>
  <c r="AF81" i="43"/>
  <c r="AF82" i="43"/>
  <c r="AF83" i="43"/>
  <c r="AF84" i="43"/>
  <c r="AF85" i="43"/>
  <c r="AF86" i="43"/>
  <c r="AF87" i="43"/>
  <c r="AF88" i="43"/>
  <c r="J4" i="43"/>
  <c r="K17" i="43"/>
  <c r="G4" i="43"/>
  <c r="H4" i="43"/>
  <c r="I4" i="43"/>
  <c r="J17" i="43"/>
  <c r="H17" i="43"/>
  <c r="L17" i="43"/>
  <c r="Q65" i="43"/>
  <c r="F5" i="43"/>
  <c r="J5" i="43"/>
  <c r="K18" i="43"/>
  <c r="G5" i="43"/>
  <c r="H5" i="43"/>
  <c r="I5" i="43"/>
  <c r="J18" i="43"/>
  <c r="H18" i="43"/>
  <c r="L18" i="43"/>
  <c r="Q66" i="43"/>
  <c r="F6" i="43"/>
  <c r="J6" i="43"/>
  <c r="K19" i="43"/>
  <c r="G6" i="43"/>
  <c r="H6" i="43"/>
  <c r="I6" i="43"/>
  <c r="J19" i="43"/>
  <c r="H19" i="43"/>
  <c r="L19" i="43"/>
  <c r="Q67" i="43"/>
  <c r="F7" i="43"/>
  <c r="J7" i="43"/>
  <c r="K20" i="43"/>
  <c r="G7" i="43"/>
  <c r="H7" i="43"/>
  <c r="I7" i="43"/>
  <c r="J20" i="43"/>
  <c r="H20" i="43"/>
  <c r="L20" i="43"/>
  <c r="J8" i="43"/>
  <c r="K21" i="43"/>
  <c r="G8" i="43"/>
  <c r="H8" i="43"/>
  <c r="I8" i="43"/>
  <c r="J21" i="43"/>
  <c r="H21" i="43"/>
  <c r="L21" i="43"/>
  <c r="J9" i="43"/>
  <c r="K22" i="43"/>
  <c r="G9" i="43"/>
  <c r="H9" i="43"/>
  <c r="I9" i="43"/>
  <c r="J22" i="43"/>
  <c r="H22" i="43"/>
  <c r="L22" i="43"/>
  <c r="J10" i="43"/>
  <c r="K23" i="43"/>
  <c r="G10" i="43"/>
  <c r="H10" i="43"/>
  <c r="I10" i="43"/>
  <c r="J23" i="43"/>
  <c r="H23" i="43"/>
  <c r="L23" i="43"/>
  <c r="J11" i="43"/>
  <c r="K24" i="43"/>
  <c r="G11" i="43"/>
  <c r="H11" i="43"/>
  <c r="I11" i="43"/>
  <c r="J24" i="43"/>
  <c r="H24" i="43"/>
  <c r="L24" i="43"/>
  <c r="J12" i="43"/>
  <c r="K25" i="43"/>
  <c r="G12" i="43"/>
  <c r="H12" i="43"/>
  <c r="I12" i="43"/>
  <c r="J25" i="43"/>
  <c r="H25" i="43"/>
  <c r="L25" i="43"/>
  <c r="M17" i="43"/>
  <c r="N17" i="43" a="1"/>
  <c r="N17" i="43"/>
  <c r="O17" i="43"/>
  <c r="M18" i="43"/>
  <c r="N18" i="43" a="1"/>
  <c r="N18" i="43"/>
  <c r="O18" i="43"/>
  <c r="M19" i="43"/>
  <c r="N19" i="43" a="1"/>
  <c r="N19" i="43"/>
  <c r="O19" i="43"/>
  <c r="M20" i="43"/>
  <c r="N20" i="43" a="1"/>
  <c r="N20" i="43"/>
  <c r="O20" i="43"/>
  <c r="M21" i="43"/>
  <c r="N21" i="43" a="1"/>
  <c r="N21" i="43"/>
  <c r="O21" i="43"/>
  <c r="M22" i="43"/>
  <c r="N22" i="43" a="1"/>
  <c r="N22" i="43"/>
  <c r="O22" i="43"/>
  <c r="M23" i="43"/>
  <c r="N23" i="43" a="1"/>
  <c r="N23" i="43"/>
  <c r="O23" i="43"/>
  <c r="M24" i="43"/>
  <c r="N24" i="43" a="1"/>
  <c r="N24" i="43"/>
  <c r="O24" i="43"/>
  <c r="M25" i="43"/>
  <c r="N25" i="43" a="1"/>
  <c r="N25" i="43"/>
  <c r="O25" i="43"/>
  <c r="O3" i="43"/>
  <c r="P17" i="43"/>
  <c r="P18" i="43"/>
  <c r="P19" i="43"/>
  <c r="P20" i="43"/>
  <c r="P21" i="43"/>
  <c r="P22" i="43"/>
  <c r="P23" i="43"/>
  <c r="P24" i="43"/>
  <c r="P25" i="43"/>
  <c r="P3" i="43"/>
  <c r="Q17" i="43"/>
  <c r="Q18" i="43"/>
  <c r="Q19" i="43"/>
  <c r="Q20" i="43"/>
  <c r="Q21" i="43"/>
  <c r="Q22" i="43"/>
  <c r="Q23" i="43"/>
  <c r="Q24" i="43"/>
  <c r="Q25" i="43"/>
  <c r="Q3" i="43"/>
  <c r="R17" i="43"/>
  <c r="R18" i="43"/>
  <c r="R19" i="43"/>
  <c r="C20" i="43"/>
  <c r="R20" i="43"/>
  <c r="R21" i="43"/>
  <c r="R22" i="43"/>
  <c r="R23" i="43"/>
  <c r="R24" i="43"/>
  <c r="R25" i="43"/>
  <c r="R3" i="43"/>
  <c r="S17" i="43"/>
  <c r="S18" i="43"/>
  <c r="S19" i="43"/>
  <c r="S20" i="43"/>
  <c r="S21" i="43"/>
  <c r="S22" i="43"/>
  <c r="S23" i="43"/>
  <c r="S24" i="43"/>
  <c r="S25" i="43"/>
  <c r="S3" i="43"/>
  <c r="T17" i="43"/>
  <c r="T18" i="43"/>
  <c r="T19" i="43"/>
  <c r="T20" i="43"/>
  <c r="T21" i="43"/>
  <c r="T22" i="43"/>
  <c r="T23" i="43"/>
  <c r="T24" i="43"/>
  <c r="T25" i="43"/>
  <c r="T3" i="43"/>
  <c r="U17" i="43"/>
  <c r="U18" i="43"/>
  <c r="U19" i="43"/>
  <c r="U20" i="43"/>
  <c r="U21" i="43"/>
  <c r="U22" i="43"/>
  <c r="U23" i="43"/>
  <c r="U24" i="43"/>
  <c r="U25" i="43"/>
  <c r="U3" i="43"/>
  <c r="V17" i="43"/>
  <c r="V18" i="43"/>
  <c r="V19" i="43"/>
  <c r="V20" i="43"/>
  <c r="V21" i="43"/>
  <c r="V22" i="43"/>
  <c r="V23" i="43"/>
  <c r="V24" i="43"/>
  <c r="V25" i="43"/>
  <c r="V3" i="43"/>
  <c r="R4" i="43"/>
  <c r="AL3" i="43"/>
  <c r="AL12" i="43"/>
  <c r="AN12" i="43"/>
  <c r="AL4" i="43"/>
  <c r="AN4" i="43"/>
  <c r="AL5" i="43"/>
  <c r="AN5" i="43"/>
  <c r="AL6" i="43"/>
  <c r="AN6" i="43"/>
  <c r="AL7" i="43"/>
  <c r="AN7" i="43"/>
  <c r="AL8" i="43"/>
  <c r="AN8" i="43"/>
  <c r="AL9" i="43"/>
  <c r="AN9" i="43"/>
  <c r="AL10" i="43"/>
  <c r="AN10" i="43"/>
  <c r="AL11" i="43"/>
  <c r="AN11" i="43"/>
  <c r="C17" i="43"/>
  <c r="E30" i="43" a="1"/>
  <c r="E30" i="43"/>
  <c r="F30" i="43" a="1"/>
  <c r="F30" i="43"/>
  <c r="G30" i="43" a="1"/>
  <c r="H30" i="43" a="1"/>
  <c r="I30" i="43" a="1"/>
  <c r="J30" i="43" a="1"/>
  <c r="K30" i="43" a="1"/>
  <c r="L30" i="43" a="1"/>
  <c r="M30" i="43" a="1"/>
  <c r="N30" i="43" a="1"/>
  <c r="O30" i="43" a="1"/>
  <c r="P30" i="43" a="1"/>
  <c r="Q30" i="43" a="1"/>
  <c r="R30" i="43" a="1"/>
  <c r="S30" i="43" a="1"/>
  <c r="T30" i="43" a="1"/>
  <c r="U30" i="43" a="1"/>
  <c r="V30" i="43" a="1"/>
  <c r="W30" i="43" a="1"/>
  <c r="X30" i="43" a="1"/>
  <c r="Y30" i="43" a="1"/>
  <c r="Z30" i="43" a="1"/>
  <c r="AA30" i="43" a="1"/>
  <c r="AB30" i="43" a="1"/>
  <c r="AC30" i="43" a="1"/>
  <c r="AD30" i="43" a="1"/>
  <c r="AE30" i="43" a="1"/>
  <c r="AF30" i="43" a="1"/>
  <c r="AG30" i="43" a="1"/>
  <c r="AH30" i="43" a="1"/>
  <c r="AI30" i="43" a="1"/>
  <c r="AJ30" i="43" a="1"/>
  <c r="AK30" i="43" a="1"/>
  <c r="AL30" i="43" a="1"/>
  <c r="AM30" i="43" a="1"/>
  <c r="AN30" i="43" a="1"/>
  <c r="AO30" i="43" a="1"/>
  <c r="AP30" i="43" a="1"/>
  <c r="AQ30" i="43" a="1"/>
  <c r="AR30" i="43" a="1"/>
  <c r="AS30" i="43" a="1"/>
  <c r="AT30" i="43" a="1"/>
  <c r="AU30" i="43" a="1"/>
  <c r="AV30" i="43" a="1"/>
  <c r="AW30" i="43" a="1"/>
  <c r="AX30" i="43" a="1"/>
  <c r="AY30" i="43" a="1"/>
  <c r="AZ30" i="43" a="1"/>
  <c r="BA30" i="43" a="1"/>
  <c r="BB30" i="43" a="1"/>
  <c r="BC30" i="43" a="1"/>
  <c r="BD30" i="43" a="1"/>
  <c r="BE30" i="43" a="1"/>
  <c r="BF30" i="43" a="1"/>
  <c r="BG30" i="43" a="1"/>
  <c r="BH30" i="43" a="1"/>
  <c r="BI30" i="43" a="1"/>
  <c r="BJ30" i="43" a="1"/>
  <c r="BK30" i="43" a="1"/>
  <c r="BL30" i="43" a="1"/>
  <c r="BM30" i="43" a="1"/>
  <c r="BN30" i="43" a="1"/>
  <c r="BO30" i="43" a="1"/>
  <c r="BP30" i="43" a="1"/>
  <c r="G30" i="43"/>
  <c r="H30" i="43"/>
  <c r="I30" i="43"/>
  <c r="J30" i="43"/>
  <c r="K30" i="43"/>
  <c r="L30" i="43"/>
  <c r="M30" i="43"/>
  <c r="N30" i="43"/>
  <c r="O30" i="43"/>
  <c r="P30" i="43"/>
  <c r="Q30" i="43"/>
  <c r="R30" i="43"/>
  <c r="S30" i="43"/>
  <c r="T30" i="43"/>
  <c r="U30" i="43"/>
  <c r="V30" i="43"/>
  <c r="W30" i="43"/>
  <c r="X30" i="43"/>
  <c r="Y30" i="43"/>
  <c r="Z30" i="43"/>
  <c r="AA30" i="43"/>
  <c r="AB30" i="43"/>
  <c r="AC30" i="43"/>
  <c r="AD30" i="43"/>
  <c r="AE30" i="43"/>
  <c r="AF30" i="43"/>
  <c r="AG30" i="43"/>
  <c r="AH30" i="43"/>
  <c r="AI30" i="43"/>
  <c r="AJ30" i="43"/>
  <c r="AK30" i="43"/>
  <c r="AL30" i="43"/>
  <c r="AM30" i="43"/>
  <c r="AN30" i="43"/>
  <c r="AO30" i="43"/>
  <c r="AP30" i="43"/>
  <c r="AQ30" i="43"/>
  <c r="AR30" i="43"/>
  <c r="AS30" i="43"/>
  <c r="AT30" i="43"/>
  <c r="AU30" i="43"/>
  <c r="AV30" i="43"/>
  <c r="AW30" i="43"/>
  <c r="AX30" i="43"/>
  <c r="AY30" i="43"/>
  <c r="AZ30" i="43"/>
  <c r="BA30" i="43"/>
  <c r="BB30" i="43"/>
  <c r="BC30" i="43"/>
  <c r="BD30" i="43"/>
  <c r="BE30" i="43"/>
  <c r="BF30" i="43"/>
  <c r="BG30" i="43"/>
  <c r="BH30" i="43"/>
  <c r="BI30" i="43"/>
  <c r="BJ30" i="43"/>
  <c r="BK30" i="43"/>
  <c r="BL30" i="43"/>
  <c r="BM30" i="43"/>
  <c r="BN30" i="43"/>
  <c r="BO30" i="43"/>
  <c r="BP30" i="43"/>
  <c r="AA17" i="43"/>
  <c r="E41" i="43" a="1"/>
  <c r="E41" i="43"/>
  <c r="F41" i="43" a="1"/>
  <c r="F41" i="43"/>
  <c r="G41" i="43" a="1"/>
  <c r="H41" i="43" a="1"/>
  <c r="I41" i="43" a="1"/>
  <c r="J41" i="43" a="1"/>
  <c r="K41" i="43" a="1"/>
  <c r="L41" i="43" a="1"/>
  <c r="M41" i="43" a="1"/>
  <c r="N41" i="43" a="1"/>
  <c r="O41" i="43" a="1"/>
  <c r="P41" i="43" a="1"/>
  <c r="Q41" i="43" a="1"/>
  <c r="R41" i="43" a="1"/>
  <c r="S41" i="43" a="1"/>
  <c r="T41" i="43" a="1"/>
  <c r="U41" i="43" a="1"/>
  <c r="V41" i="43" a="1"/>
  <c r="W41" i="43" a="1"/>
  <c r="X41" i="43" a="1"/>
  <c r="Y41" i="43" a="1"/>
  <c r="Z41" i="43" a="1"/>
  <c r="AA41" i="43" a="1"/>
  <c r="AB41" i="43" a="1"/>
  <c r="AC41" i="43" a="1"/>
  <c r="AD41" i="43" a="1"/>
  <c r="AE41" i="43" a="1"/>
  <c r="AF41" i="43" a="1"/>
  <c r="AG41" i="43" a="1"/>
  <c r="AH41" i="43" a="1"/>
  <c r="AI41" i="43" a="1"/>
  <c r="AJ41" i="43" a="1"/>
  <c r="AK41" i="43" a="1"/>
  <c r="AL41" i="43" a="1"/>
  <c r="AM41" i="43" a="1"/>
  <c r="AN41" i="43" a="1"/>
  <c r="AO41" i="43" a="1"/>
  <c r="AP41" i="43" a="1"/>
  <c r="AQ41" i="43" a="1"/>
  <c r="AR41" i="43" a="1"/>
  <c r="AS41" i="43" a="1"/>
  <c r="AT41" i="43" a="1"/>
  <c r="AU41" i="43" a="1"/>
  <c r="AV41" i="43" a="1"/>
  <c r="AW41" i="43" a="1"/>
  <c r="AX41" i="43" a="1"/>
  <c r="AY41" i="43" a="1"/>
  <c r="AZ41" i="43" a="1"/>
  <c r="BA41" i="43" a="1"/>
  <c r="BB41" i="43" a="1"/>
  <c r="BC41" i="43" a="1"/>
  <c r="BD41" i="43" a="1"/>
  <c r="BE41" i="43" a="1"/>
  <c r="BF41" i="43" a="1"/>
  <c r="BG41" i="43" a="1"/>
  <c r="BH41" i="43" a="1"/>
  <c r="BI41" i="43" a="1"/>
  <c r="BJ41" i="43" a="1"/>
  <c r="BK41" i="43" a="1"/>
  <c r="BL41" i="43" a="1"/>
  <c r="BM41" i="43" a="1"/>
  <c r="BN41" i="43" a="1"/>
  <c r="BO41" i="43" a="1"/>
  <c r="BP41" i="43" a="1"/>
  <c r="G41" i="43"/>
  <c r="H41" i="43"/>
  <c r="I41" i="43"/>
  <c r="J41" i="43"/>
  <c r="K41" i="43"/>
  <c r="L41" i="43"/>
  <c r="M41" i="43"/>
  <c r="N41" i="43"/>
  <c r="O41" i="43"/>
  <c r="P41" i="43"/>
  <c r="Q41" i="43"/>
  <c r="R41" i="43"/>
  <c r="S41" i="43"/>
  <c r="T41" i="43"/>
  <c r="U41" i="43"/>
  <c r="V41" i="43"/>
  <c r="W41" i="43"/>
  <c r="X41" i="43"/>
  <c r="Y41" i="43"/>
  <c r="Z41" i="43"/>
  <c r="AA41" i="43"/>
  <c r="AB41" i="43"/>
  <c r="AC41" i="43"/>
  <c r="AD41" i="43"/>
  <c r="AE41" i="43"/>
  <c r="AF41" i="43"/>
  <c r="AG41" i="43"/>
  <c r="AH41" i="43"/>
  <c r="AI41" i="43"/>
  <c r="AJ41" i="43"/>
  <c r="AK41" i="43"/>
  <c r="AL41" i="43"/>
  <c r="AM41" i="43"/>
  <c r="AN41" i="43"/>
  <c r="AO41" i="43"/>
  <c r="AP41" i="43"/>
  <c r="AQ41" i="43"/>
  <c r="AR41" i="43"/>
  <c r="AS41" i="43"/>
  <c r="AT41" i="43"/>
  <c r="AU41" i="43"/>
  <c r="AV41" i="43"/>
  <c r="AW41" i="43"/>
  <c r="AX41" i="43"/>
  <c r="AY41" i="43"/>
  <c r="AZ41" i="43"/>
  <c r="BA41" i="43"/>
  <c r="BB41" i="43"/>
  <c r="BC41" i="43"/>
  <c r="BD41" i="43"/>
  <c r="BE41" i="43"/>
  <c r="BF41" i="43"/>
  <c r="BG41" i="43"/>
  <c r="BH41" i="43"/>
  <c r="BI41" i="43"/>
  <c r="BJ41" i="43"/>
  <c r="BK41" i="43"/>
  <c r="BL41" i="43"/>
  <c r="BM41" i="43"/>
  <c r="BN41" i="43"/>
  <c r="BO41" i="43"/>
  <c r="BP41" i="43"/>
  <c r="AB17" i="43"/>
  <c r="E52" i="43" a="1"/>
  <c r="E52" i="43"/>
  <c r="F52" i="43" a="1"/>
  <c r="F52" i="43"/>
  <c r="G52" i="43" a="1"/>
  <c r="H52" i="43" a="1"/>
  <c r="I52" i="43" a="1"/>
  <c r="J52" i="43" a="1"/>
  <c r="K52" i="43" a="1"/>
  <c r="L52" i="43" a="1"/>
  <c r="M52" i="43" a="1"/>
  <c r="N52" i="43" a="1"/>
  <c r="O52" i="43" a="1"/>
  <c r="P52" i="43" a="1"/>
  <c r="Q52" i="43" a="1"/>
  <c r="R52" i="43" a="1"/>
  <c r="S52" i="43" a="1"/>
  <c r="T52" i="43" a="1"/>
  <c r="U52" i="43" a="1"/>
  <c r="V52" i="43" a="1"/>
  <c r="W52" i="43" a="1"/>
  <c r="X52" i="43" a="1"/>
  <c r="Y52" i="43" a="1"/>
  <c r="Z52" i="43" a="1"/>
  <c r="AA52" i="43" a="1"/>
  <c r="AB52" i="43" a="1"/>
  <c r="AC52" i="43" a="1"/>
  <c r="AD52" i="43" a="1"/>
  <c r="AE52" i="43" a="1"/>
  <c r="AF52" i="43" a="1"/>
  <c r="AG52" i="43" a="1"/>
  <c r="AH52" i="43" a="1"/>
  <c r="AI52" i="43" a="1"/>
  <c r="AJ52" i="43" a="1"/>
  <c r="AK52" i="43" a="1"/>
  <c r="AL52" i="43" a="1"/>
  <c r="AM52" i="43" a="1"/>
  <c r="AN52" i="43" a="1"/>
  <c r="AO52" i="43" a="1"/>
  <c r="AP52" i="43" a="1"/>
  <c r="AQ52" i="43" a="1"/>
  <c r="AR52" i="43" a="1"/>
  <c r="AS52" i="43" a="1"/>
  <c r="AT52" i="43" a="1"/>
  <c r="AU52" i="43" a="1"/>
  <c r="AV52" i="43" a="1"/>
  <c r="AW52" i="43" a="1"/>
  <c r="AX52" i="43" a="1"/>
  <c r="AY52" i="43" a="1"/>
  <c r="AZ52" i="43" a="1"/>
  <c r="BA52" i="43" a="1"/>
  <c r="BB52" i="43" a="1"/>
  <c r="BC52" i="43" a="1"/>
  <c r="BD52" i="43" a="1"/>
  <c r="BE52" i="43" a="1"/>
  <c r="BF52" i="43" a="1"/>
  <c r="BG52" i="43" a="1"/>
  <c r="BH52" i="43" a="1"/>
  <c r="BI52" i="43" a="1"/>
  <c r="BJ52" i="43" a="1"/>
  <c r="BK52" i="43" a="1"/>
  <c r="BL52" i="43" a="1"/>
  <c r="BM52" i="43" a="1"/>
  <c r="BN52" i="43" a="1"/>
  <c r="BO52" i="43" a="1"/>
  <c r="BP52" i="43" a="1"/>
  <c r="G52" i="43"/>
  <c r="H52" i="43"/>
  <c r="I52" i="43"/>
  <c r="J52" i="43"/>
  <c r="K52" i="43"/>
  <c r="L52" i="43"/>
  <c r="M52" i="43"/>
  <c r="N52" i="43"/>
  <c r="O52" i="43"/>
  <c r="P52" i="43"/>
  <c r="Q52" i="43"/>
  <c r="R52" i="43"/>
  <c r="S52" i="43"/>
  <c r="T52" i="43"/>
  <c r="U52" i="43"/>
  <c r="V52" i="43"/>
  <c r="W52" i="43"/>
  <c r="X52" i="43"/>
  <c r="Y52" i="43"/>
  <c r="Z52" i="43"/>
  <c r="AA52" i="43"/>
  <c r="AB52" i="43"/>
  <c r="AC52" i="43"/>
  <c r="AD52" i="43"/>
  <c r="AE52" i="43"/>
  <c r="AF52" i="43"/>
  <c r="AG52" i="43"/>
  <c r="AH52" i="43"/>
  <c r="AI52" i="43"/>
  <c r="AJ52" i="43"/>
  <c r="AK52" i="43"/>
  <c r="AL52" i="43"/>
  <c r="AM52" i="43"/>
  <c r="AN52" i="43"/>
  <c r="AO52" i="43"/>
  <c r="AP52" i="43"/>
  <c r="AQ52" i="43"/>
  <c r="AR52" i="43"/>
  <c r="AS52" i="43"/>
  <c r="AT52" i="43"/>
  <c r="AU52" i="43"/>
  <c r="AV52" i="43"/>
  <c r="AW52" i="43"/>
  <c r="AX52" i="43"/>
  <c r="AY52" i="43"/>
  <c r="AZ52" i="43"/>
  <c r="BA52" i="43"/>
  <c r="BB52" i="43"/>
  <c r="BC52" i="43"/>
  <c r="BD52" i="43"/>
  <c r="BE52" i="43"/>
  <c r="BF52" i="43"/>
  <c r="BG52" i="43"/>
  <c r="BH52" i="43"/>
  <c r="BI52" i="43"/>
  <c r="BJ52" i="43"/>
  <c r="BK52" i="43"/>
  <c r="BL52" i="43"/>
  <c r="BM52" i="43"/>
  <c r="BN52" i="43"/>
  <c r="BO52" i="43"/>
  <c r="BP52" i="43"/>
  <c r="AC17" i="43"/>
  <c r="W17" i="43"/>
  <c r="C18" i="43"/>
  <c r="E31" i="43" a="1"/>
  <c r="E31" i="43"/>
  <c r="F31" i="43" a="1"/>
  <c r="F31" i="43"/>
  <c r="G31" i="43" a="1"/>
  <c r="H31" i="43" a="1"/>
  <c r="I31" i="43" a="1"/>
  <c r="J31" i="43" a="1"/>
  <c r="K31" i="43" a="1"/>
  <c r="L31" i="43" a="1"/>
  <c r="M31" i="43" a="1"/>
  <c r="N31" i="43" a="1"/>
  <c r="O31" i="43" a="1"/>
  <c r="P31" i="43" a="1"/>
  <c r="Q31" i="43" a="1"/>
  <c r="R31" i="43" a="1"/>
  <c r="S31" i="43" a="1"/>
  <c r="T31" i="43" a="1"/>
  <c r="U31" i="43" a="1"/>
  <c r="V31" i="43" a="1"/>
  <c r="W31" i="43" a="1"/>
  <c r="X31" i="43" a="1"/>
  <c r="Y31" i="43" a="1"/>
  <c r="Z31" i="43" a="1"/>
  <c r="AA31" i="43" a="1"/>
  <c r="AB31" i="43" a="1"/>
  <c r="AC31" i="43" a="1"/>
  <c r="AD31" i="43" a="1"/>
  <c r="AE31" i="43" a="1"/>
  <c r="AF31" i="43" a="1"/>
  <c r="AG31" i="43" a="1"/>
  <c r="AH31" i="43" a="1"/>
  <c r="AI31" i="43" a="1"/>
  <c r="AJ31" i="43" a="1"/>
  <c r="AK31" i="43" a="1"/>
  <c r="AL31" i="43" a="1"/>
  <c r="AM31" i="43" a="1"/>
  <c r="AN31" i="43" a="1"/>
  <c r="AO31" i="43" a="1"/>
  <c r="AP31" i="43" a="1"/>
  <c r="AQ31" i="43" a="1"/>
  <c r="AR31" i="43" a="1"/>
  <c r="AS31" i="43" a="1"/>
  <c r="AT31" i="43" a="1"/>
  <c r="AU31" i="43" a="1"/>
  <c r="AV31" i="43" a="1"/>
  <c r="AW31" i="43" a="1"/>
  <c r="AX31" i="43" a="1"/>
  <c r="AY31" i="43" a="1"/>
  <c r="AZ31" i="43" a="1"/>
  <c r="BA31" i="43" a="1"/>
  <c r="BB31" i="43" a="1"/>
  <c r="BC31" i="43" a="1"/>
  <c r="BD31" i="43" a="1"/>
  <c r="BE31" i="43" a="1"/>
  <c r="BF31" i="43" a="1"/>
  <c r="BG31" i="43" a="1"/>
  <c r="BH31" i="43" a="1"/>
  <c r="BI31" i="43" a="1"/>
  <c r="BJ31" i="43" a="1"/>
  <c r="BK31" i="43" a="1"/>
  <c r="BL31" i="43" a="1"/>
  <c r="BM31" i="43" a="1"/>
  <c r="BN31" i="43" a="1"/>
  <c r="BO31" i="43" a="1"/>
  <c r="BP31" i="43" a="1"/>
  <c r="G31" i="43"/>
  <c r="H31" i="43"/>
  <c r="I31" i="43"/>
  <c r="J31" i="43"/>
  <c r="K31" i="43"/>
  <c r="L31" i="43"/>
  <c r="M31" i="43"/>
  <c r="N31" i="43"/>
  <c r="O31" i="43"/>
  <c r="P31" i="43"/>
  <c r="Q31" i="43"/>
  <c r="R31" i="43"/>
  <c r="S31" i="43"/>
  <c r="T31" i="43"/>
  <c r="U31" i="43"/>
  <c r="V31" i="43"/>
  <c r="W31" i="43"/>
  <c r="X31" i="43"/>
  <c r="Y31" i="43"/>
  <c r="Z31" i="43"/>
  <c r="AA31" i="43"/>
  <c r="AB31" i="43"/>
  <c r="AC31" i="43"/>
  <c r="AD31" i="43"/>
  <c r="AE31" i="43"/>
  <c r="AF31" i="43"/>
  <c r="AG31" i="43"/>
  <c r="AH31" i="43"/>
  <c r="AI31" i="43"/>
  <c r="AJ31" i="43"/>
  <c r="AK31" i="43"/>
  <c r="AL31" i="43"/>
  <c r="AM31" i="43"/>
  <c r="AN31" i="43"/>
  <c r="AO31" i="43"/>
  <c r="AP31" i="43"/>
  <c r="AQ31" i="43"/>
  <c r="AR31" i="43"/>
  <c r="AS31" i="43"/>
  <c r="AT31" i="43"/>
  <c r="AU31" i="43"/>
  <c r="AV31" i="43"/>
  <c r="AW31" i="43"/>
  <c r="AX31" i="43"/>
  <c r="AY31" i="43"/>
  <c r="AZ31" i="43"/>
  <c r="BA31" i="43"/>
  <c r="BB31" i="43"/>
  <c r="BC31" i="43"/>
  <c r="BD31" i="43"/>
  <c r="BE31" i="43"/>
  <c r="BF31" i="43"/>
  <c r="BG31" i="43"/>
  <c r="BH31" i="43"/>
  <c r="BI31" i="43"/>
  <c r="BJ31" i="43"/>
  <c r="BK31" i="43"/>
  <c r="BL31" i="43"/>
  <c r="BM31" i="43"/>
  <c r="BN31" i="43"/>
  <c r="BO31" i="43"/>
  <c r="BP31" i="43"/>
  <c r="AA18" i="43"/>
  <c r="E42" i="43" a="1"/>
  <c r="E42" i="43"/>
  <c r="F42" i="43" a="1"/>
  <c r="F42" i="43"/>
  <c r="G42" i="43" a="1"/>
  <c r="H42" i="43" a="1"/>
  <c r="I42" i="43" a="1"/>
  <c r="J42" i="43" a="1"/>
  <c r="K42" i="43" a="1"/>
  <c r="L42" i="43" a="1"/>
  <c r="M42" i="43" a="1"/>
  <c r="N42" i="43" a="1"/>
  <c r="O42" i="43" a="1"/>
  <c r="P42" i="43" a="1"/>
  <c r="Q42" i="43" a="1"/>
  <c r="R42" i="43" a="1"/>
  <c r="S42" i="43" a="1"/>
  <c r="T42" i="43" a="1"/>
  <c r="U42" i="43" a="1"/>
  <c r="V42" i="43" a="1"/>
  <c r="W42" i="43" a="1"/>
  <c r="X42" i="43" a="1"/>
  <c r="Y42" i="43" a="1"/>
  <c r="Z42" i="43" a="1"/>
  <c r="AA42" i="43" a="1"/>
  <c r="AB42" i="43" a="1"/>
  <c r="AC42" i="43" a="1"/>
  <c r="AD42" i="43" a="1"/>
  <c r="AE42" i="43" a="1"/>
  <c r="AF42" i="43" a="1"/>
  <c r="AG42" i="43" a="1"/>
  <c r="AH42" i="43" a="1"/>
  <c r="AI42" i="43" a="1"/>
  <c r="AJ42" i="43" a="1"/>
  <c r="AK42" i="43" a="1"/>
  <c r="AL42" i="43" a="1"/>
  <c r="AM42" i="43" a="1"/>
  <c r="AN42" i="43" a="1"/>
  <c r="AO42" i="43" a="1"/>
  <c r="AP42" i="43" a="1"/>
  <c r="AQ42" i="43" a="1"/>
  <c r="AR42" i="43" a="1"/>
  <c r="AS42" i="43" a="1"/>
  <c r="AT42" i="43" a="1"/>
  <c r="AU42" i="43" a="1"/>
  <c r="AV42" i="43" a="1"/>
  <c r="AW42" i="43" a="1"/>
  <c r="AX42" i="43" a="1"/>
  <c r="AY42" i="43" a="1"/>
  <c r="AZ42" i="43" a="1"/>
  <c r="BA42" i="43" a="1"/>
  <c r="BB42" i="43" a="1"/>
  <c r="BC42" i="43" a="1"/>
  <c r="BD42" i="43" a="1"/>
  <c r="BE42" i="43" a="1"/>
  <c r="BF42" i="43" a="1"/>
  <c r="BG42" i="43" a="1"/>
  <c r="BH42" i="43" a="1"/>
  <c r="BI42" i="43" a="1"/>
  <c r="BJ42" i="43" a="1"/>
  <c r="BK42" i="43" a="1"/>
  <c r="BL42" i="43" a="1"/>
  <c r="BM42" i="43" a="1"/>
  <c r="BN42" i="43" a="1"/>
  <c r="BO42" i="43" a="1"/>
  <c r="BP42" i="43" a="1"/>
  <c r="G42" i="43"/>
  <c r="H42" i="43"/>
  <c r="I42" i="43"/>
  <c r="J42" i="43"/>
  <c r="K42" i="43"/>
  <c r="L42" i="43"/>
  <c r="M42" i="43"/>
  <c r="N42" i="43"/>
  <c r="O42" i="43"/>
  <c r="P42" i="43"/>
  <c r="Q42" i="43"/>
  <c r="R42" i="43"/>
  <c r="S42" i="43"/>
  <c r="T42" i="43"/>
  <c r="U42" i="43"/>
  <c r="V42" i="43"/>
  <c r="W42" i="43"/>
  <c r="X42" i="43"/>
  <c r="Y42" i="43"/>
  <c r="Z42" i="43"/>
  <c r="AA42" i="43"/>
  <c r="AB42" i="43"/>
  <c r="AC42" i="43"/>
  <c r="AD42" i="43"/>
  <c r="AE42" i="43"/>
  <c r="AF42" i="43"/>
  <c r="AG42" i="43"/>
  <c r="AH42" i="43"/>
  <c r="AI42" i="43"/>
  <c r="AJ42" i="43"/>
  <c r="AK42" i="43"/>
  <c r="AL42" i="43"/>
  <c r="AM42" i="43"/>
  <c r="AN42" i="43"/>
  <c r="AO42" i="43"/>
  <c r="AP42" i="43"/>
  <c r="AQ42" i="43"/>
  <c r="AR42" i="43"/>
  <c r="AS42" i="43"/>
  <c r="AT42" i="43"/>
  <c r="AU42" i="43"/>
  <c r="AV42" i="43"/>
  <c r="AW42" i="43"/>
  <c r="AX42" i="43"/>
  <c r="AY42" i="43"/>
  <c r="AZ42" i="43"/>
  <c r="BA42" i="43"/>
  <c r="BB42" i="43"/>
  <c r="BC42" i="43"/>
  <c r="BD42" i="43"/>
  <c r="BE42" i="43"/>
  <c r="BF42" i="43"/>
  <c r="BG42" i="43"/>
  <c r="BH42" i="43"/>
  <c r="BI42" i="43"/>
  <c r="BJ42" i="43"/>
  <c r="BK42" i="43"/>
  <c r="BL42" i="43"/>
  <c r="BM42" i="43"/>
  <c r="BN42" i="43"/>
  <c r="BO42" i="43"/>
  <c r="BP42" i="43"/>
  <c r="AB18" i="43"/>
  <c r="E53" i="43" a="1"/>
  <c r="E53" i="43"/>
  <c r="F53" i="43" a="1"/>
  <c r="F53" i="43"/>
  <c r="G53" i="43" a="1"/>
  <c r="H53" i="43" a="1"/>
  <c r="I53" i="43" a="1"/>
  <c r="J53" i="43" a="1"/>
  <c r="K53" i="43" a="1"/>
  <c r="L53" i="43" a="1"/>
  <c r="M53" i="43" a="1"/>
  <c r="N53" i="43" a="1"/>
  <c r="O53" i="43" a="1"/>
  <c r="P53" i="43" a="1"/>
  <c r="Q53" i="43" a="1"/>
  <c r="R53" i="43" a="1"/>
  <c r="S53" i="43" a="1"/>
  <c r="T53" i="43" a="1"/>
  <c r="U53" i="43" a="1"/>
  <c r="V53" i="43" a="1"/>
  <c r="W53" i="43" a="1"/>
  <c r="X53" i="43" a="1"/>
  <c r="Y53" i="43" a="1"/>
  <c r="Z53" i="43" a="1"/>
  <c r="AA53" i="43" a="1"/>
  <c r="AB53" i="43" a="1"/>
  <c r="AC53" i="43" a="1"/>
  <c r="AD53" i="43" a="1"/>
  <c r="AE53" i="43" a="1"/>
  <c r="AF53" i="43" a="1"/>
  <c r="AG53" i="43" a="1"/>
  <c r="AH53" i="43" a="1"/>
  <c r="AI53" i="43" a="1"/>
  <c r="AJ53" i="43" a="1"/>
  <c r="AK53" i="43" a="1"/>
  <c r="AL53" i="43" a="1"/>
  <c r="AM53" i="43" a="1"/>
  <c r="AN53" i="43" a="1"/>
  <c r="AO53" i="43" a="1"/>
  <c r="AP53" i="43" a="1"/>
  <c r="AQ53" i="43" a="1"/>
  <c r="AR53" i="43" a="1"/>
  <c r="AS53" i="43" a="1"/>
  <c r="AT53" i="43" a="1"/>
  <c r="AU53" i="43" a="1"/>
  <c r="AV53" i="43" a="1"/>
  <c r="AW53" i="43" a="1"/>
  <c r="AX53" i="43" a="1"/>
  <c r="AY53" i="43" a="1"/>
  <c r="AZ53" i="43" a="1"/>
  <c r="BA53" i="43" a="1"/>
  <c r="BB53" i="43" a="1"/>
  <c r="BC53" i="43" a="1"/>
  <c r="BD53" i="43" a="1"/>
  <c r="BE53" i="43" a="1"/>
  <c r="BF53" i="43" a="1"/>
  <c r="BG53" i="43" a="1"/>
  <c r="BH53" i="43" a="1"/>
  <c r="BI53" i="43" a="1"/>
  <c r="BJ53" i="43" a="1"/>
  <c r="BK53" i="43" a="1"/>
  <c r="BL53" i="43" a="1"/>
  <c r="BM53" i="43" a="1"/>
  <c r="BN53" i="43" a="1"/>
  <c r="BO53" i="43" a="1"/>
  <c r="BP53" i="43" a="1"/>
  <c r="G53" i="43"/>
  <c r="H53" i="43"/>
  <c r="I53" i="43"/>
  <c r="J53" i="43"/>
  <c r="K53" i="43"/>
  <c r="L53" i="43"/>
  <c r="M53" i="43"/>
  <c r="N53" i="43"/>
  <c r="O53" i="43"/>
  <c r="P53" i="43"/>
  <c r="Q53" i="43"/>
  <c r="R53" i="43"/>
  <c r="S53" i="43"/>
  <c r="T53" i="43"/>
  <c r="U53" i="43"/>
  <c r="V53" i="43"/>
  <c r="W53" i="43"/>
  <c r="X53" i="43"/>
  <c r="Y53" i="43"/>
  <c r="Z53" i="43"/>
  <c r="AA53" i="43"/>
  <c r="AB53" i="43"/>
  <c r="AC53" i="43"/>
  <c r="AD53" i="43"/>
  <c r="AE53" i="43"/>
  <c r="AF53" i="43"/>
  <c r="AG53" i="43"/>
  <c r="AH53" i="43"/>
  <c r="AI53" i="43"/>
  <c r="AJ53" i="43"/>
  <c r="AK53" i="43"/>
  <c r="AL53" i="43"/>
  <c r="AM53" i="43"/>
  <c r="AN53" i="43"/>
  <c r="AO53" i="43"/>
  <c r="AP53" i="43"/>
  <c r="AQ53" i="43"/>
  <c r="AR53" i="43"/>
  <c r="AS53" i="43"/>
  <c r="AT53" i="43"/>
  <c r="AU53" i="43"/>
  <c r="AV53" i="43"/>
  <c r="AW53" i="43"/>
  <c r="AX53" i="43"/>
  <c r="AY53" i="43"/>
  <c r="AZ53" i="43"/>
  <c r="BA53" i="43"/>
  <c r="BB53" i="43"/>
  <c r="BC53" i="43"/>
  <c r="BD53" i="43"/>
  <c r="BE53" i="43"/>
  <c r="BF53" i="43"/>
  <c r="BG53" i="43"/>
  <c r="BH53" i="43"/>
  <c r="BI53" i="43"/>
  <c r="BJ53" i="43"/>
  <c r="BK53" i="43"/>
  <c r="BL53" i="43"/>
  <c r="BM53" i="43"/>
  <c r="BN53" i="43"/>
  <c r="BO53" i="43"/>
  <c r="BP53" i="43"/>
  <c r="AC18" i="43"/>
  <c r="W18" i="43"/>
  <c r="C19" i="43"/>
  <c r="E32" i="43" a="1"/>
  <c r="E32" i="43"/>
  <c r="F32" i="43" a="1"/>
  <c r="F32" i="43"/>
  <c r="G32" i="43" a="1"/>
  <c r="H32" i="43" a="1"/>
  <c r="I32" i="43" a="1"/>
  <c r="J32" i="43" a="1"/>
  <c r="K32" i="43" a="1"/>
  <c r="L32" i="43" a="1"/>
  <c r="M32" i="43" a="1"/>
  <c r="N32" i="43" a="1"/>
  <c r="O32" i="43" a="1"/>
  <c r="P32" i="43" a="1"/>
  <c r="Q32" i="43" a="1"/>
  <c r="R32" i="43" a="1"/>
  <c r="S32" i="43" a="1"/>
  <c r="T32" i="43" a="1"/>
  <c r="U32" i="43" a="1"/>
  <c r="V32" i="43" a="1"/>
  <c r="W32" i="43" a="1"/>
  <c r="X32" i="43" a="1"/>
  <c r="Y32" i="43" a="1"/>
  <c r="Z32" i="43" a="1"/>
  <c r="AA32" i="43" a="1"/>
  <c r="AB32" i="43" a="1"/>
  <c r="AC32" i="43" a="1"/>
  <c r="AD32" i="43" a="1"/>
  <c r="AE32" i="43" a="1"/>
  <c r="AF32" i="43" a="1"/>
  <c r="AG32" i="43" a="1"/>
  <c r="AH32" i="43" a="1"/>
  <c r="AI32" i="43" a="1"/>
  <c r="AJ32" i="43" a="1"/>
  <c r="AK32" i="43" a="1"/>
  <c r="AL32" i="43" a="1"/>
  <c r="AM32" i="43" a="1"/>
  <c r="AN32" i="43" a="1"/>
  <c r="AO32" i="43" a="1"/>
  <c r="AP32" i="43" a="1"/>
  <c r="AQ32" i="43" a="1"/>
  <c r="AR32" i="43" a="1"/>
  <c r="AS32" i="43" a="1"/>
  <c r="AT32" i="43" a="1"/>
  <c r="AU32" i="43" a="1"/>
  <c r="AV32" i="43" a="1"/>
  <c r="AW32" i="43" a="1"/>
  <c r="AX32" i="43" a="1"/>
  <c r="AY32" i="43" a="1"/>
  <c r="AZ32" i="43" a="1"/>
  <c r="BA32" i="43" a="1"/>
  <c r="BB32" i="43" a="1"/>
  <c r="BC32" i="43" a="1"/>
  <c r="BD32" i="43" a="1"/>
  <c r="BE32" i="43" a="1"/>
  <c r="BF32" i="43" a="1"/>
  <c r="BG32" i="43" a="1"/>
  <c r="BH32" i="43" a="1"/>
  <c r="BI32" i="43" a="1"/>
  <c r="BJ32" i="43" a="1"/>
  <c r="BK32" i="43" a="1"/>
  <c r="BL32" i="43" a="1"/>
  <c r="BM32" i="43" a="1"/>
  <c r="BN32" i="43" a="1"/>
  <c r="BO32" i="43" a="1"/>
  <c r="BP32" i="43" a="1"/>
  <c r="G32" i="43"/>
  <c r="H32" i="43"/>
  <c r="I32" i="43"/>
  <c r="J32" i="43"/>
  <c r="K32" i="43"/>
  <c r="L32" i="43"/>
  <c r="M32" i="43"/>
  <c r="N32" i="43"/>
  <c r="O32" i="43"/>
  <c r="P32" i="43"/>
  <c r="Q32" i="43"/>
  <c r="R32" i="43"/>
  <c r="S32" i="43"/>
  <c r="T32" i="43"/>
  <c r="U32" i="43"/>
  <c r="V32" i="43"/>
  <c r="W32" i="43"/>
  <c r="X32" i="43"/>
  <c r="Y32" i="43"/>
  <c r="Z32" i="43"/>
  <c r="AA32" i="43"/>
  <c r="AB32" i="43"/>
  <c r="AC32" i="43"/>
  <c r="AD32" i="43"/>
  <c r="AE32" i="43"/>
  <c r="AF32" i="43"/>
  <c r="AG32" i="43"/>
  <c r="AH32" i="43"/>
  <c r="AI32" i="43"/>
  <c r="AJ32" i="43"/>
  <c r="AK32" i="43"/>
  <c r="AL32" i="43"/>
  <c r="AM32" i="43"/>
  <c r="AN32" i="43"/>
  <c r="AO32" i="43"/>
  <c r="AP32" i="43"/>
  <c r="AQ32" i="43"/>
  <c r="AR32" i="43"/>
  <c r="AS32" i="43"/>
  <c r="AT32" i="43"/>
  <c r="AU32" i="43"/>
  <c r="AV32" i="43"/>
  <c r="AW32" i="43"/>
  <c r="AX32" i="43"/>
  <c r="AY32" i="43"/>
  <c r="AZ32" i="43"/>
  <c r="BA32" i="43"/>
  <c r="BB32" i="43"/>
  <c r="BC32" i="43"/>
  <c r="BD32" i="43"/>
  <c r="BE32" i="43"/>
  <c r="BF32" i="43"/>
  <c r="BG32" i="43"/>
  <c r="BH32" i="43"/>
  <c r="BI32" i="43"/>
  <c r="BJ32" i="43"/>
  <c r="BK32" i="43"/>
  <c r="BL32" i="43"/>
  <c r="BM32" i="43"/>
  <c r="BN32" i="43"/>
  <c r="BO32" i="43"/>
  <c r="BP32" i="43"/>
  <c r="AA19" i="43"/>
  <c r="E43" i="43" a="1"/>
  <c r="E43" i="43"/>
  <c r="F43" i="43" a="1"/>
  <c r="F43" i="43"/>
  <c r="G43" i="43" a="1"/>
  <c r="H43" i="43" a="1"/>
  <c r="I43" i="43" a="1"/>
  <c r="J43" i="43" a="1"/>
  <c r="K43" i="43" a="1"/>
  <c r="L43" i="43" a="1"/>
  <c r="M43" i="43" a="1"/>
  <c r="N43" i="43" a="1"/>
  <c r="O43" i="43" a="1"/>
  <c r="P43" i="43" a="1"/>
  <c r="Q43" i="43" a="1"/>
  <c r="R43" i="43" a="1"/>
  <c r="S43" i="43" a="1"/>
  <c r="T43" i="43" a="1"/>
  <c r="U43" i="43" a="1"/>
  <c r="V43" i="43" a="1"/>
  <c r="W43" i="43" a="1"/>
  <c r="X43" i="43" a="1"/>
  <c r="Y43" i="43" a="1"/>
  <c r="Z43" i="43" a="1"/>
  <c r="AA43" i="43" a="1"/>
  <c r="AB43" i="43" a="1"/>
  <c r="AC43" i="43" a="1"/>
  <c r="AD43" i="43" a="1"/>
  <c r="AE43" i="43" a="1"/>
  <c r="AF43" i="43" a="1"/>
  <c r="AG43" i="43" a="1"/>
  <c r="AH43" i="43" a="1"/>
  <c r="AI43" i="43" a="1"/>
  <c r="AJ43" i="43" a="1"/>
  <c r="AK43" i="43" a="1"/>
  <c r="AL43" i="43" a="1"/>
  <c r="AM43" i="43" a="1"/>
  <c r="AN43" i="43" a="1"/>
  <c r="AO43" i="43" a="1"/>
  <c r="AP43" i="43" a="1"/>
  <c r="AQ43" i="43" a="1"/>
  <c r="AR43" i="43" a="1"/>
  <c r="AS43" i="43" a="1"/>
  <c r="AT43" i="43" a="1"/>
  <c r="AU43" i="43" a="1"/>
  <c r="AV43" i="43" a="1"/>
  <c r="AW43" i="43" a="1"/>
  <c r="AX43" i="43" a="1"/>
  <c r="AY43" i="43" a="1"/>
  <c r="AZ43" i="43" a="1"/>
  <c r="BA43" i="43" a="1"/>
  <c r="BB43" i="43" a="1"/>
  <c r="BC43" i="43" a="1"/>
  <c r="BD43" i="43" a="1"/>
  <c r="BE43" i="43" a="1"/>
  <c r="BF43" i="43" a="1"/>
  <c r="BG43" i="43" a="1"/>
  <c r="BH43" i="43" a="1"/>
  <c r="BI43" i="43" a="1"/>
  <c r="BJ43" i="43" a="1"/>
  <c r="BK43" i="43" a="1"/>
  <c r="BL43" i="43" a="1"/>
  <c r="BM43" i="43" a="1"/>
  <c r="BN43" i="43" a="1"/>
  <c r="BO43" i="43" a="1"/>
  <c r="BP43" i="43" a="1"/>
  <c r="G43" i="43"/>
  <c r="H43" i="43"/>
  <c r="I43" i="43"/>
  <c r="J43" i="43"/>
  <c r="K43" i="43"/>
  <c r="L43" i="43"/>
  <c r="M43" i="43"/>
  <c r="N43" i="43"/>
  <c r="O43" i="43"/>
  <c r="P43" i="43"/>
  <c r="Q43" i="43"/>
  <c r="R43" i="43"/>
  <c r="S43" i="43"/>
  <c r="T43" i="43"/>
  <c r="U43" i="43"/>
  <c r="V43" i="43"/>
  <c r="W43" i="43"/>
  <c r="X43" i="43"/>
  <c r="Y43" i="43"/>
  <c r="Z43" i="43"/>
  <c r="AA43" i="43"/>
  <c r="AB43" i="43"/>
  <c r="AC43" i="43"/>
  <c r="AD43" i="43"/>
  <c r="AE43" i="43"/>
  <c r="AF43" i="43"/>
  <c r="AG43" i="43"/>
  <c r="AH43" i="43"/>
  <c r="AI43" i="43"/>
  <c r="AJ43" i="43"/>
  <c r="AK43" i="43"/>
  <c r="AL43" i="43"/>
  <c r="AM43" i="43"/>
  <c r="AN43" i="43"/>
  <c r="AO43" i="43"/>
  <c r="AP43" i="43"/>
  <c r="AQ43" i="43"/>
  <c r="AR43" i="43"/>
  <c r="AS43" i="43"/>
  <c r="AT43" i="43"/>
  <c r="AU43" i="43"/>
  <c r="AV43" i="43"/>
  <c r="AW43" i="43"/>
  <c r="AX43" i="43"/>
  <c r="AY43" i="43"/>
  <c r="AZ43" i="43"/>
  <c r="BA43" i="43"/>
  <c r="BB43" i="43"/>
  <c r="BC43" i="43"/>
  <c r="BD43" i="43"/>
  <c r="BE43" i="43"/>
  <c r="BF43" i="43"/>
  <c r="BG43" i="43"/>
  <c r="BH43" i="43"/>
  <c r="BI43" i="43"/>
  <c r="BJ43" i="43"/>
  <c r="BK43" i="43"/>
  <c r="BL43" i="43"/>
  <c r="BM43" i="43"/>
  <c r="BN43" i="43"/>
  <c r="BO43" i="43"/>
  <c r="BP43" i="43"/>
  <c r="AB19" i="43"/>
  <c r="E54" i="43" a="1"/>
  <c r="E54" i="43"/>
  <c r="F54" i="43" a="1"/>
  <c r="F54" i="43"/>
  <c r="G54" i="43" a="1"/>
  <c r="H54" i="43" a="1"/>
  <c r="I54" i="43" a="1"/>
  <c r="J54" i="43" a="1"/>
  <c r="K54" i="43" a="1"/>
  <c r="L54" i="43" a="1"/>
  <c r="M54" i="43" a="1"/>
  <c r="N54" i="43" a="1"/>
  <c r="O54" i="43" a="1"/>
  <c r="P54" i="43" a="1"/>
  <c r="Q54" i="43" a="1"/>
  <c r="R54" i="43" a="1"/>
  <c r="S54" i="43" a="1"/>
  <c r="T54" i="43" a="1"/>
  <c r="U54" i="43" a="1"/>
  <c r="V54" i="43" a="1"/>
  <c r="W54" i="43" a="1"/>
  <c r="X54" i="43" a="1"/>
  <c r="Y54" i="43" a="1"/>
  <c r="Z54" i="43" a="1"/>
  <c r="AA54" i="43" a="1"/>
  <c r="AB54" i="43" a="1"/>
  <c r="AC54" i="43" a="1"/>
  <c r="AD54" i="43" a="1"/>
  <c r="AE54" i="43" a="1"/>
  <c r="AF54" i="43" a="1"/>
  <c r="AG54" i="43" a="1"/>
  <c r="AH54" i="43" a="1"/>
  <c r="AI54" i="43" a="1"/>
  <c r="AJ54" i="43" a="1"/>
  <c r="AK54" i="43" a="1"/>
  <c r="AL54" i="43" a="1"/>
  <c r="AM54" i="43" a="1"/>
  <c r="AN54" i="43" a="1"/>
  <c r="AO54" i="43" a="1"/>
  <c r="AP54" i="43" a="1"/>
  <c r="AQ54" i="43" a="1"/>
  <c r="AR54" i="43" a="1"/>
  <c r="AS54" i="43" a="1"/>
  <c r="AT54" i="43" a="1"/>
  <c r="AU54" i="43" a="1"/>
  <c r="AV54" i="43" a="1"/>
  <c r="AW54" i="43" a="1"/>
  <c r="AX54" i="43" a="1"/>
  <c r="AY54" i="43" a="1"/>
  <c r="AZ54" i="43" a="1"/>
  <c r="BA54" i="43" a="1"/>
  <c r="BB54" i="43" a="1"/>
  <c r="BC54" i="43" a="1"/>
  <c r="BD54" i="43" a="1"/>
  <c r="BE54" i="43" a="1"/>
  <c r="BF54" i="43" a="1"/>
  <c r="BG54" i="43" a="1"/>
  <c r="BH54" i="43" a="1"/>
  <c r="BI54" i="43" a="1"/>
  <c r="BJ54" i="43" a="1"/>
  <c r="BK54" i="43" a="1"/>
  <c r="BL54" i="43" a="1"/>
  <c r="BM54" i="43" a="1"/>
  <c r="BN54" i="43" a="1"/>
  <c r="BO54" i="43" a="1"/>
  <c r="BP54" i="43" a="1"/>
  <c r="G54" i="43"/>
  <c r="H54" i="43"/>
  <c r="I54" i="43"/>
  <c r="J54" i="43"/>
  <c r="K54" i="43"/>
  <c r="L54" i="43"/>
  <c r="M54" i="43"/>
  <c r="N54" i="43"/>
  <c r="O54" i="43"/>
  <c r="P54" i="43"/>
  <c r="Q54" i="43"/>
  <c r="R54" i="43"/>
  <c r="S54" i="43"/>
  <c r="T54" i="43"/>
  <c r="U54" i="43"/>
  <c r="V54" i="43"/>
  <c r="W54" i="43"/>
  <c r="X54" i="43"/>
  <c r="Y54" i="43"/>
  <c r="Z54" i="43"/>
  <c r="AA54" i="43"/>
  <c r="AB54" i="43"/>
  <c r="AC54" i="43"/>
  <c r="AD54" i="43"/>
  <c r="AE54" i="43"/>
  <c r="AF54" i="43"/>
  <c r="AG54" i="43"/>
  <c r="AH54" i="43"/>
  <c r="AI54" i="43"/>
  <c r="AJ54" i="43"/>
  <c r="AK54" i="43"/>
  <c r="AL54" i="43"/>
  <c r="AM54" i="43"/>
  <c r="AN54" i="43"/>
  <c r="AO54" i="43"/>
  <c r="AP54" i="43"/>
  <c r="AQ54" i="43"/>
  <c r="AR54" i="43"/>
  <c r="AS54" i="43"/>
  <c r="AT54" i="43"/>
  <c r="AU54" i="43"/>
  <c r="AV54" i="43"/>
  <c r="AW54" i="43"/>
  <c r="AX54" i="43"/>
  <c r="AY54" i="43"/>
  <c r="AZ54" i="43"/>
  <c r="BA54" i="43"/>
  <c r="BB54" i="43"/>
  <c r="BC54" i="43"/>
  <c r="BD54" i="43"/>
  <c r="BE54" i="43"/>
  <c r="BF54" i="43"/>
  <c r="BG54" i="43"/>
  <c r="BH54" i="43"/>
  <c r="BI54" i="43"/>
  <c r="BJ54" i="43"/>
  <c r="BK54" i="43"/>
  <c r="BL54" i="43"/>
  <c r="BM54" i="43"/>
  <c r="BN54" i="43"/>
  <c r="BO54" i="43"/>
  <c r="BP54" i="43"/>
  <c r="AC19" i="43"/>
  <c r="W19" i="43"/>
  <c r="BR52" i="43"/>
  <c r="BS51" i="43"/>
  <c r="BT51" i="43"/>
  <c r="BT52" i="43"/>
  <c r="BU51" i="43"/>
  <c r="BU52" i="43"/>
  <c r="BV51" i="43"/>
  <c r="BV52" i="43"/>
  <c r="BW52" i="43"/>
  <c r="BX52" i="43"/>
  <c r="BY52" i="43"/>
  <c r="BZ52" i="43"/>
  <c r="CA52" i="43"/>
  <c r="BR53" i="43"/>
  <c r="BS53" i="43"/>
  <c r="BU53" i="43"/>
  <c r="BV53" i="43"/>
  <c r="BW53" i="43"/>
  <c r="BX53" i="43"/>
  <c r="BY53" i="43"/>
  <c r="BZ53" i="43"/>
  <c r="CA53" i="43"/>
  <c r="BR54" i="43"/>
  <c r="BS54" i="43"/>
  <c r="BT54" i="43"/>
  <c r="BV54" i="43"/>
  <c r="BW54" i="43"/>
  <c r="BX54" i="43"/>
  <c r="BY54" i="43"/>
  <c r="BZ54" i="43"/>
  <c r="CA54" i="43"/>
  <c r="BR55" i="43"/>
  <c r="BS55" i="43"/>
  <c r="BT55" i="43"/>
  <c r="BU55" i="43"/>
  <c r="BW55" i="43"/>
  <c r="BX55" i="43"/>
  <c r="BY55" i="43"/>
  <c r="BZ55" i="43"/>
  <c r="CA55" i="43"/>
  <c r="BS56" i="43"/>
  <c r="BT56" i="43"/>
  <c r="BU56" i="43"/>
  <c r="BV56" i="43"/>
  <c r="BX56" i="43"/>
  <c r="BY56" i="43"/>
  <c r="BZ56" i="43"/>
  <c r="CA56" i="43"/>
  <c r="BS57" i="43"/>
  <c r="BT57" i="43"/>
  <c r="BU57" i="43"/>
  <c r="BV57" i="43"/>
  <c r="BW57" i="43"/>
  <c r="BY57" i="43"/>
  <c r="BZ57" i="43"/>
  <c r="CA57" i="43"/>
  <c r="BS58" i="43"/>
  <c r="BT58" i="43"/>
  <c r="BU58" i="43"/>
  <c r="BV58" i="43"/>
  <c r="BW58" i="43"/>
  <c r="BX58" i="43"/>
  <c r="BZ58" i="43"/>
  <c r="CA58" i="43"/>
  <c r="BS59" i="43"/>
  <c r="BT59" i="43"/>
  <c r="BU59" i="43"/>
  <c r="BV59" i="43"/>
  <c r="BW59" i="43"/>
  <c r="BX59" i="43"/>
  <c r="BY59" i="43"/>
  <c r="CA59" i="43"/>
  <c r="BS60" i="43"/>
  <c r="BT60" i="43"/>
  <c r="BU60" i="43"/>
  <c r="BV60" i="43"/>
  <c r="BW60" i="43"/>
  <c r="BX60" i="43"/>
  <c r="BY60" i="43"/>
  <c r="BZ60" i="43"/>
  <c r="E33" i="43" a="1"/>
  <c r="E33" i="43"/>
  <c r="F33" i="43" a="1"/>
  <c r="F33" i="43"/>
  <c r="G33" i="43" a="1"/>
  <c r="H33" i="43" a="1"/>
  <c r="I33" i="43" a="1"/>
  <c r="J33" i="43" a="1"/>
  <c r="K33" i="43" a="1"/>
  <c r="L33" i="43" a="1"/>
  <c r="M33" i="43" a="1"/>
  <c r="N33" i="43" a="1"/>
  <c r="O33" i="43" a="1"/>
  <c r="P33" i="43" a="1"/>
  <c r="Q33" i="43" a="1"/>
  <c r="R33" i="43" a="1"/>
  <c r="S33" i="43" a="1"/>
  <c r="T33" i="43" a="1"/>
  <c r="U33" i="43" a="1"/>
  <c r="V33" i="43" a="1"/>
  <c r="W33" i="43" a="1"/>
  <c r="X33" i="43" a="1"/>
  <c r="Y33" i="43" a="1"/>
  <c r="Z33" i="43" a="1"/>
  <c r="AA33" i="43" a="1"/>
  <c r="AB33" i="43" a="1"/>
  <c r="AC33" i="43" a="1"/>
  <c r="AD33" i="43" a="1"/>
  <c r="AE33" i="43" a="1"/>
  <c r="AF33" i="43" a="1"/>
  <c r="AG33" i="43" a="1"/>
  <c r="AH33" i="43" a="1"/>
  <c r="AI33" i="43" a="1"/>
  <c r="AJ33" i="43" a="1"/>
  <c r="AK33" i="43" a="1"/>
  <c r="AL33" i="43" a="1"/>
  <c r="AM33" i="43" a="1"/>
  <c r="AN33" i="43" a="1"/>
  <c r="AO33" i="43" a="1"/>
  <c r="AP33" i="43" a="1"/>
  <c r="AQ33" i="43" a="1"/>
  <c r="AR33" i="43" a="1"/>
  <c r="AS33" i="43" a="1"/>
  <c r="AT33" i="43" a="1"/>
  <c r="AU33" i="43" a="1"/>
  <c r="AV33" i="43" a="1"/>
  <c r="AW33" i="43" a="1"/>
  <c r="AX33" i="43" a="1"/>
  <c r="AY33" i="43" a="1"/>
  <c r="AZ33" i="43" a="1"/>
  <c r="BA33" i="43" a="1"/>
  <c r="BB33" i="43" a="1"/>
  <c r="BC33" i="43" a="1"/>
  <c r="BD33" i="43" a="1"/>
  <c r="BE33" i="43" a="1"/>
  <c r="BF33" i="43" a="1"/>
  <c r="BG33" i="43" a="1"/>
  <c r="BH33" i="43" a="1"/>
  <c r="BI33" i="43" a="1"/>
  <c r="BJ33" i="43" a="1"/>
  <c r="BK33" i="43" a="1"/>
  <c r="BL33" i="43" a="1"/>
  <c r="BM33" i="43" a="1"/>
  <c r="BN33" i="43" a="1"/>
  <c r="BO33" i="43" a="1"/>
  <c r="BP33" i="43" a="1"/>
  <c r="G33" i="43"/>
  <c r="H33" i="43"/>
  <c r="I33" i="43"/>
  <c r="J33" i="43"/>
  <c r="K33" i="43"/>
  <c r="L33" i="43"/>
  <c r="M33" i="43"/>
  <c r="N33" i="43"/>
  <c r="O33" i="43"/>
  <c r="P33" i="43"/>
  <c r="Q33" i="43"/>
  <c r="R33" i="43"/>
  <c r="S33" i="43"/>
  <c r="T33" i="43"/>
  <c r="U33" i="43"/>
  <c r="V33" i="43"/>
  <c r="W33" i="43"/>
  <c r="X33" i="43"/>
  <c r="Y33" i="43"/>
  <c r="Z33" i="43"/>
  <c r="AA33" i="43"/>
  <c r="AB33" i="43"/>
  <c r="AC33" i="43"/>
  <c r="AD33" i="43"/>
  <c r="AE33" i="43"/>
  <c r="AF33" i="43"/>
  <c r="AG33" i="43"/>
  <c r="AH33" i="43"/>
  <c r="AI33" i="43"/>
  <c r="AJ33" i="43"/>
  <c r="AK33" i="43"/>
  <c r="AL33" i="43"/>
  <c r="AM33" i="43"/>
  <c r="AN33" i="43"/>
  <c r="AO33" i="43"/>
  <c r="AP33" i="43"/>
  <c r="AQ33" i="43"/>
  <c r="AR33" i="43"/>
  <c r="AS33" i="43"/>
  <c r="AT33" i="43"/>
  <c r="AU33" i="43"/>
  <c r="AV33" i="43"/>
  <c r="AW33" i="43"/>
  <c r="AX33" i="43"/>
  <c r="AY33" i="43"/>
  <c r="AZ33" i="43"/>
  <c r="BA33" i="43"/>
  <c r="BB33" i="43"/>
  <c r="BC33" i="43"/>
  <c r="BD33" i="43"/>
  <c r="BE33" i="43"/>
  <c r="BF33" i="43"/>
  <c r="BG33" i="43"/>
  <c r="BH33" i="43"/>
  <c r="BI33" i="43"/>
  <c r="BJ33" i="43"/>
  <c r="BK33" i="43"/>
  <c r="BL33" i="43"/>
  <c r="BM33" i="43"/>
  <c r="BN33" i="43"/>
  <c r="BO33" i="43"/>
  <c r="BP33" i="43"/>
  <c r="AA20" i="43"/>
  <c r="BR41" i="43"/>
  <c r="BS40" i="43"/>
  <c r="BT40" i="43"/>
  <c r="BR30" i="43"/>
  <c r="BT29" i="43"/>
  <c r="BT30" i="43"/>
  <c r="BR31" i="43"/>
  <c r="BS29" i="43"/>
  <c r="BS31" i="43"/>
  <c r="BT41" i="43"/>
  <c r="BU40" i="43"/>
  <c r="BU29" i="43"/>
  <c r="BU30" i="43"/>
  <c r="BR32" i="43"/>
  <c r="BS32" i="43"/>
  <c r="BU41" i="43"/>
  <c r="BV40" i="43"/>
  <c r="BV29" i="43"/>
  <c r="BV30" i="43"/>
  <c r="BR33" i="43"/>
  <c r="BS33" i="43"/>
  <c r="BV41" i="43"/>
  <c r="BW30" i="43"/>
  <c r="BS34" i="43"/>
  <c r="BW41" i="43"/>
  <c r="BX30" i="43"/>
  <c r="BS35" i="43"/>
  <c r="BX41" i="43"/>
  <c r="BY30" i="43"/>
  <c r="BS36" i="43"/>
  <c r="BY41" i="43"/>
  <c r="BZ30" i="43"/>
  <c r="BS37" i="43"/>
  <c r="BZ41" i="43"/>
  <c r="CA30" i="43"/>
  <c r="BS38" i="43"/>
  <c r="CA41" i="43"/>
  <c r="BR42" i="43"/>
  <c r="BS42" i="43"/>
  <c r="BU31" i="43"/>
  <c r="BT32" i="43"/>
  <c r="BU42" i="43"/>
  <c r="BV31" i="43"/>
  <c r="BT33" i="43"/>
  <c r="BV42" i="43"/>
  <c r="BW31" i="43"/>
  <c r="BT34" i="43"/>
  <c r="BW42" i="43"/>
  <c r="BX31" i="43"/>
  <c r="BT35" i="43"/>
  <c r="BX42" i="43"/>
  <c r="BY31" i="43"/>
  <c r="BT36" i="43"/>
  <c r="BY42" i="43"/>
  <c r="BZ31" i="43"/>
  <c r="BT37" i="43"/>
  <c r="BZ42" i="43"/>
  <c r="CA31" i="43"/>
  <c r="BT38" i="43"/>
  <c r="CA42" i="43"/>
  <c r="BR43" i="43"/>
  <c r="BS43" i="43"/>
  <c r="BT43" i="43"/>
  <c r="BV32" i="43"/>
  <c r="BU33" i="43"/>
  <c r="BV43" i="43"/>
  <c r="BW32" i="43"/>
  <c r="BU34" i="43"/>
  <c r="BW43" i="43"/>
  <c r="BX32" i="43"/>
  <c r="BU35" i="43"/>
  <c r="BX43" i="43"/>
  <c r="BY32" i="43"/>
  <c r="BU36" i="43"/>
  <c r="BY43" i="43"/>
  <c r="BZ32" i="43"/>
  <c r="BU37" i="43"/>
  <c r="BZ43" i="43"/>
  <c r="CA32" i="43"/>
  <c r="BU38" i="43"/>
  <c r="CA43" i="43"/>
  <c r="BR44" i="43"/>
  <c r="BS44" i="43"/>
  <c r="BT44" i="43"/>
  <c r="BU44" i="43"/>
  <c r="BW33" i="43"/>
  <c r="BV34" i="43"/>
  <c r="BW44" i="43"/>
  <c r="BX33" i="43"/>
  <c r="BV35" i="43"/>
  <c r="BX44" i="43"/>
  <c r="BY33" i="43"/>
  <c r="BV36" i="43"/>
  <c r="BY44" i="43"/>
  <c r="BZ33" i="43"/>
  <c r="BV37" i="43"/>
  <c r="BZ44" i="43"/>
  <c r="CA33" i="43"/>
  <c r="BV38" i="43"/>
  <c r="CA44" i="43"/>
  <c r="BS45" i="43"/>
  <c r="BT45" i="43"/>
  <c r="BU45" i="43"/>
  <c r="BV45" i="43"/>
  <c r="BX34" i="43"/>
  <c r="BW35" i="43"/>
  <c r="BX45" i="43"/>
  <c r="BY34" i="43"/>
  <c r="BW36" i="43"/>
  <c r="BY45" i="43"/>
  <c r="BZ34" i="43"/>
  <c r="BW37" i="43"/>
  <c r="BZ45" i="43"/>
  <c r="CA34" i="43"/>
  <c r="BW38" i="43"/>
  <c r="CA45" i="43"/>
  <c r="BS46" i="43"/>
  <c r="BT46" i="43"/>
  <c r="BU46" i="43"/>
  <c r="BV46" i="43"/>
  <c r="BW46" i="43"/>
  <c r="BY35" i="43"/>
  <c r="BX36" i="43"/>
  <c r="BY46" i="43"/>
  <c r="BZ35" i="43"/>
  <c r="BX37" i="43"/>
  <c r="BZ46" i="43"/>
  <c r="CA35" i="43"/>
  <c r="BX38" i="43"/>
  <c r="CA46" i="43"/>
  <c r="BS47" i="43"/>
  <c r="BT47" i="43"/>
  <c r="BU47" i="43"/>
  <c r="BV47" i="43"/>
  <c r="BW47" i="43"/>
  <c r="BX47" i="43"/>
  <c r="BZ36" i="43"/>
  <c r="BY37" i="43"/>
  <c r="BZ47" i="43"/>
  <c r="CA36" i="43"/>
  <c r="BY38" i="43"/>
  <c r="CA47" i="43"/>
  <c r="BS48" i="43"/>
  <c r="BT48" i="43"/>
  <c r="BU48" i="43"/>
  <c r="BV48" i="43"/>
  <c r="BW48" i="43"/>
  <c r="BX48" i="43"/>
  <c r="BY48" i="43"/>
  <c r="CA37" i="43"/>
  <c r="BZ38" i="43"/>
  <c r="CA48" i="43"/>
  <c r="BS49" i="43"/>
  <c r="BT49" i="43"/>
  <c r="BU49" i="43"/>
  <c r="BV49" i="43"/>
  <c r="BW49" i="43"/>
  <c r="BX49" i="43"/>
  <c r="BY49" i="43"/>
  <c r="BZ49" i="43"/>
  <c r="E44" i="43" a="1"/>
  <c r="E44" i="43"/>
  <c r="F44" i="43" a="1"/>
  <c r="F44" i="43"/>
  <c r="G44" i="43" a="1"/>
  <c r="H44" i="43" a="1"/>
  <c r="I44" i="43" a="1"/>
  <c r="J44" i="43" a="1"/>
  <c r="K44" i="43" a="1"/>
  <c r="L44" i="43" a="1"/>
  <c r="M44" i="43" a="1"/>
  <c r="N44" i="43" a="1"/>
  <c r="O44" i="43" a="1"/>
  <c r="P44" i="43" a="1"/>
  <c r="Q44" i="43" a="1"/>
  <c r="R44" i="43" a="1"/>
  <c r="S44" i="43" a="1"/>
  <c r="T44" i="43" a="1"/>
  <c r="U44" i="43" a="1"/>
  <c r="V44" i="43" a="1"/>
  <c r="W44" i="43" a="1"/>
  <c r="X44" i="43" a="1"/>
  <c r="Y44" i="43" a="1"/>
  <c r="Z44" i="43" a="1"/>
  <c r="AA44" i="43" a="1"/>
  <c r="AB44" i="43" a="1"/>
  <c r="AC44" i="43" a="1"/>
  <c r="AD44" i="43" a="1"/>
  <c r="AE44" i="43" a="1"/>
  <c r="AF44" i="43" a="1"/>
  <c r="AG44" i="43" a="1"/>
  <c r="AH44" i="43" a="1"/>
  <c r="AI44" i="43" a="1"/>
  <c r="AJ44" i="43" a="1"/>
  <c r="AK44" i="43" a="1"/>
  <c r="AL44" i="43" a="1"/>
  <c r="AM44" i="43" a="1"/>
  <c r="AN44" i="43" a="1"/>
  <c r="AO44" i="43" a="1"/>
  <c r="AP44" i="43" a="1"/>
  <c r="AQ44" i="43" a="1"/>
  <c r="AR44" i="43" a="1"/>
  <c r="AS44" i="43" a="1"/>
  <c r="AT44" i="43" a="1"/>
  <c r="AU44" i="43" a="1"/>
  <c r="AV44" i="43" a="1"/>
  <c r="AW44" i="43" a="1"/>
  <c r="AX44" i="43" a="1"/>
  <c r="AY44" i="43" a="1"/>
  <c r="AZ44" i="43" a="1"/>
  <c r="BA44" i="43" a="1"/>
  <c r="BB44" i="43" a="1"/>
  <c r="BC44" i="43" a="1"/>
  <c r="BD44" i="43" a="1"/>
  <c r="BE44" i="43" a="1"/>
  <c r="BF44" i="43" a="1"/>
  <c r="BG44" i="43" a="1"/>
  <c r="BH44" i="43" a="1"/>
  <c r="BI44" i="43" a="1"/>
  <c r="BJ44" i="43" a="1"/>
  <c r="BK44" i="43" a="1"/>
  <c r="BL44" i="43" a="1"/>
  <c r="BM44" i="43" a="1"/>
  <c r="BN44" i="43" a="1"/>
  <c r="BO44" i="43" a="1"/>
  <c r="BP44" i="43" a="1"/>
  <c r="G44" i="43"/>
  <c r="H44" i="43"/>
  <c r="I44" i="43"/>
  <c r="J44" i="43"/>
  <c r="K44" i="43"/>
  <c r="L44" i="43"/>
  <c r="M44" i="43"/>
  <c r="N44" i="43"/>
  <c r="O44" i="43"/>
  <c r="P44" i="43"/>
  <c r="Q44" i="43"/>
  <c r="R44" i="43"/>
  <c r="S44" i="43"/>
  <c r="T44" i="43"/>
  <c r="U44" i="43"/>
  <c r="V44" i="43"/>
  <c r="W44" i="43"/>
  <c r="X44" i="43"/>
  <c r="Y44" i="43"/>
  <c r="Z44" i="43"/>
  <c r="AA44" i="43"/>
  <c r="AB44" i="43"/>
  <c r="AC44" i="43"/>
  <c r="AD44" i="43"/>
  <c r="AE44" i="43"/>
  <c r="AF44" i="43"/>
  <c r="AG44" i="43"/>
  <c r="AH44" i="43"/>
  <c r="AI44" i="43"/>
  <c r="AJ44" i="43"/>
  <c r="AK44" i="43"/>
  <c r="AL44" i="43"/>
  <c r="AM44" i="43"/>
  <c r="AN44" i="43"/>
  <c r="AO44" i="43"/>
  <c r="AP44" i="43"/>
  <c r="AQ44" i="43"/>
  <c r="AR44" i="43"/>
  <c r="AS44" i="43"/>
  <c r="AT44" i="43"/>
  <c r="AU44" i="43"/>
  <c r="AV44" i="43"/>
  <c r="AW44" i="43"/>
  <c r="AX44" i="43"/>
  <c r="AY44" i="43"/>
  <c r="AZ44" i="43"/>
  <c r="BA44" i="43"/>
  <c r="BB44" i="43"/>
  <c r="BC44" i="43"/>
  <c r="BD44" i="43"/>
  <c r="BE44" i="43"/>
  <c r="BF44" i="43"/>
  <c r="BG44" i="43"/>
  <c r="BH44" i="43"/>
  <c r="BI44" i="43"/>
  <c r="BJ44" i="43"/>
  <c r="BK44" i="43"/>
  <c r="BL44" i="43"/>
  <c r="BM44" i="43"/>
  <c r="BN44" i="43"/>
  <c r="BO44" i="43"/>
  <c r="BP44" i="43"/>
  <c r="AB20" i="43"/>
  <c r="E55" i="43" a="1"/>
  <c r="E55" i="43"/>
  <c r="F55" i="43" a="1"/>
  <c r="F55" i="43"/>
  <c r="G55" i="43" a="1"/>
  <c r="H55" i="43" a="1"/>
  <c r="I55" i="43" a="1"/>
  <c r="J55" i="43" a="1"/>
  <c r="K55" i="43" a="1"/>
  <c r="L55" i="43" a="1"/>
  <c r="M55" i="43" a="1"/>
  <c r="N55" i="43" a="1"/>
  <c r="O55" i="43" a="1"/>
  <c r="P55" i="43" a="1"/>
  <c r="Q55" i="43" a="1"/>
  <c r="R55" i="43" a="1"/>
  <c r="S55" i="43" a="1"/>
  <c r="T55" i="43" a="1"/>
  <c r="U55" i="43" a="1"/>
  <c r="V55" i="43" a="1"/>
  <c r="W55" i="43" a="1"/>
  <c r="X55" i="43" a="1"/>
  <c r="Y55" i="43" a="1"/>
  <c r="Z55" i="43" a="1"/>
  <c r="AA55" i="43" a="1"/>
  <c r="AB55" i="43" a="1"/>
  <c r="AC55" i="43" a="1"/>
  <c r="AD55" i="43" a="1"/>
  <c r="AE55" i="43" a="1"/>
  <c r="AF55" i="43" a="1"/>
  <c r="AG55" i="43" a="1"/>
  <c r="AH55" i="43" a="1"/>
  <c r="AI55" i="43" a="1"/>
  <c r="AJ55" i="43" a="1"/>
  <c r="AK55" i="43" a="1"/>
  <c r="AL55" i="43" a="1"/>
  <c r="AM55" i="43" a="1"/>
  <c r="AN55" i="43" a="1"/>
  <c r="AO55" i="43" a="1"/>
  <c r="AP55" i="43" a="1"/>
  <c r="AQ55" i="43" a="1"/>
  <c r="AR55" i="43" a="1"/>
  <c r="AS55" i="43" a="1"/>
  <c r="AT55" i="43" a="1"/>
  <c r="AU55" i="43" a="1"/>
  <c r="AV55" i="43" a="1"/>
  <c r="AW55" i="43" a="1"/>
  <c r="AX55" i="43" a="1"/>
  <c r="AY55" i="43" a="1"/>
  <c r="AZ55" i="43" a="1"/>
  <c r="BA55" i="43" a="1"/>
  <c r="BB55" i="43" a="1"/>
  <c r="BC55" i="43" a="1"/>
  <c r="BD55" i="43" a="1"/>
  <c r="BE55" i="43" a="1"/>
  <c r="BF55" i="43" a="1"/>
  <c r="BG55" i="43" a="1"/>
  <c r="BH55" i="43" a="1"/>
  <c r="BI55" i="43" a="1"/>
  <c r="BJ55" i="43" a="1"/>
  <c r="BK55" i="43" a="1"/>
  <c r="BL55" i="43" a="1"/>
  <c r="BM55" i="43" a="1"/>
  <c r="BN55" i="43" a="1"/>
  <c r="BO55" i="43" a="1"/>
  <c r="BP55" i="43" a="1"/>
  <c r="G55" i="43"/>
  <c r="H55" i="43"/>
  <c r="I55" i="43"/>
  <c r="J55" i="43"/>
  <c r="K55" i="43"/>
  <c r="L55" i="43"/>
  <c r="M55" i="43"/>
  <c r="N55" i="43"/>
  <c r="O55" i="43"/>
  <c r="P55"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AZ55" i="43"/>
  <c r="BA55" i="43"/>
  <c r="BB55" i="43"/>
  <c r="BC55" i="43"/>
  <c r="BD55" i="43"/>
  <c r="BE55" i="43"/>
  <c r="BF55" i="43"/>
  <c r="BG55" i="43"/>
  <c r="BH55" i="43"/>
  <c r="BI55" i="43"/>
  <c r="BJ55" i="43"/>
  <c r="BK55" i="43"/>
  <c r="BL55" i="43"/>
  <c r="BM55" i="43"/>
  <c r="BN55" i="43"/>
  <c r="BO55" i="43"/>
  <c r="BP55" i="43"/>
  <c r="AC20" i="43"/>
  <c r="W20" i="43"/>
  <c r="E34" i="43" a="1"/>
  <c r="E34" i="43"/>
  <c r="F34" i="43" a="1"/>
  <c r="F34" i="43"/>
  <c r="G34" i="43" a="1"/>
  <c r="H34" i="43" a="1"/>
  <c r="I34" i="43" a="1"/>
  <c r="J34" i="43" a="1"/>
  <c r="K34" i="43" a="1"/>
  <c r="L34" i="43" a="1"/>
  <c r="M34" i="43" a="1"/>
  <c r="N34" i="43" a="1"/>
  <c r="O34" i="43" a="1"/>
  <c r="P34" i="43" a="1"/>
  <c r="Q34" i="43" a="1"/>
  <c r="R34" i="43" a="1"/>
  <c r="S34" i="43" a="1"/>
  <c r="T34" i="43" a="1"/>
  <c r="U34" i="43" a="1"/>
  <c r="V34" i="43" a="1"/>
  <c r="W34" i="43" a="1"/>
  <c r="X34" i="43" a="1"/>
  <c r="Y34" i="43" a="1"/>
  <c r="Z34" i="43" a="1"/>
  <c r="AA34" i="43" a="1"/>
  <c r="AB34" i="43" a="1"/>
  <c r="AC34" i="43" a="1"/>
  <c r="AD34" i="43" a="1"/>
  <c r="AE34" i="43" a="1"/>
  <c r="AF34" i="43" a="1"/>
  <c r="AG34" i="43" a="1"/>
  <c r="AH34" i="43" a="1"/>
  <c r="AI34" i="43" a="1"/>
  <c r="AJ34" i="43" a="1"/>
  <c r="AK34" i="43" a="1"/>
  <c r="AL34" i="43" a="1"/>
  <c r="AM34" i="43" a="1"/>
  <c r="AN34" i="43" a="1"/>
  <c r="AO34" i="43" a="1"/>
  <c r="AP34" i="43" a="1"/>
  <c r="AQ34" i="43" a="1"/>
  <c r="AR34" i="43" a="1"/>
  <c r="AS34" i="43" a="1"/>
  <c r="AT34" i="43" a="1"/>
  <c r="AU34" i="43" a="1"/>
  <c r="AV34" i="43" a="1"/>
  <c r="AW34" i="43" a="1"/>
  <c r="AX34" i="43" a="1"/>
  <c r="AY34" i="43" a="1"/>
  <c r="AZ34" i="43" a="1"/>
  <c r="BA34" i="43" a="1"/>
  <c r="BB34" i="43" a="1"/>
  <c r="BC34" i="43" a="1"/>
  <c r="BD34" i="43" a="1"/>
  <c r="BE34" i="43" a="1"/>
  <c r="BF34" i="43" a="1"/>
  <c r="BG34" i="43" a="1"/>
  <c r="BH34" i="43" a="1"/>
  <c r="BI34" i="43" a="1"/>
  <c r="BJ34" i="43" a="1"/>
  <c r="BK34" i="43" a="1"/>
  <c r="BL34" i="43" a="1"/>
  <c r="BM34" i="43" a="1"/>
  <c r="BN34" i="43" a="1"/>
  <c r="BO34" i="43" a="1"/>
  <c r="BP34" i="43" a="1"/>
  <c r="G34" i="43"/>
  <c r="H34" i="43"/>
  <c r="I34" i="43"/>
  <c r="J34" i="43"/>
  <c r="K34" i="43"/>
  <c r="L34" i="43"/>
  <c r="M34" i="43"/>
  <c r="N34" i="43"/>
  <c r="O34" i="43"/>
  <c r="P34" i="43"/>
  <c r="Q34" i="43"/>
  <c r="R34" i="43"/>
  <c r="S34" i="43"/>
  <c r="T34" i="43"/>
  <c r="U34" i="43"/>
  <c r="V34" i="43"/>
  <c r="W34" i="43"/>
  <c r="X34" i="43"/>
  <c r="Y34" i="43"/>
  <c r="Z34" i="43"/>
  <c r="AA34" i="43"/>
  <c r="AB34" i="43"/>
  <c r="AC34" i="43"/>
  <c r="AD34" i="43"/>
  <c r="AE34" i="43"/>
  <c r="AF34" i="43"/>
  <c r="AG34" i="43"/>
  <c r="AH34" i="43"/>
  <c r="AI34" i="43"/>
  <c r="AJ34" i="43"/>
  <c r="AK34" i="43"/>
  <c r="AL34" i="43"/>
  <c r="AM34" i="43"/>
  <c r="AN34" i="43"/>
  <c r="AO34" i="43"/>
  <c r="AP34" i="43"/>
  <c r="AQ34" i="43"/>
  <c r="AR34" i="43"/>
  <c r="AS34" i="43"/>
  <c r="AT34" i="43"/>
  <c r="AU34" i="43"/>
  <c r="AV34" i="43"/>
  <c r="AW34" i="43"/>
  <c r="AX34" i="43"/>
  <c r="AY34" i="43"/>
  <c r="AZ34" i="43"/>
  <c r="BA34" i="43"/>
  <c r="BB34" i="43"/>
  <c r="BC34" i="43"/>
  <c r="BD34" i="43"/>
  <c r="BE34" i="43"/>
  <c r="BF34" i="43"/>
  <c r="BG34" i="43"/>
  <c r="BH34" i="43"/>
  <c r="BI34" i="43"/>
  <c r="BJ34" i="43"/>
  <c r="BK34" i="43"/>
  <c r="BL34" i="43"/>
  <c r="BM34" i="43"/>
  <c r="BN34" i="43"/>
  <c r="BO34" i="43"/>
  <c r="BP34" i="43"/>
  <c r="AA21" i="43"/>
  <c r="E45" i="43" a="1"/>
  <c r="E45" i="43"/>
  <c r="F45" i="43" a="1"/>
  <c r="F45" i="43"/>
  <c r="G45" i="43" a="1"/>
  <c r="H45" i="43" a="1"/>
  <c r="I45" i="43" a="1"/>
  <c r="J45" i="43" a="1"/>
  <c r="K45" i="43" a="1"/>
  <c r="L45" i="43" a="1"/>
  <c r="M45" i="43" a="1"/>
  <c r="N45" i="43" a="1"/>
  <c r="O45" i="43" a="1"/>
  <c r="P45" i="43" a="1"/>
  <c r="Q45" i="43" a="1"/>
  <c r="R45" i="43" a="1"/>
  <c r="S45" i="43" a="1"/>
  <c r="T45" i="43" a="1"/>
  <c r="U45" i="43" a="1"/>
  <c r="V45" i="43" a="1"/>
  <c r="W45" i="43" a="1"/>
  <c r="X45" i="43" a="1"/>
  <c r="Y45" i="43" a="1"/>
  <c r="Z45" i="43" a="1"/>
  <c r="AA45" i="43" a="1"/>
  <c r="AB45" i="43" a="1"/>
  <c r="AC45" i="43" a="1"/>
  <c r="AD45" i="43" a="1"/>
  <c r="AE45" i="43" a="1"/>
  <c r="AF45" i="43" a="1"/>
  <c r="AG45" i="43" a="1"/>
  <c r="AH45" i="43" a="1"/>
  <c r="AI45" i="43" a="1"/>
  <c r="AJ45" i="43" a="1"/>
  <c r="AK45" i="43" a="1"/>
  <c r="AL45" i="43" a="1"/>
  <c r="AM45" i="43" a="1"/>
  <c r="AN45" i="43" a="1"/>
  <c r="AO45" i="43" a="1"/>
  <c r="AP45" i="43" a="1"/>
  <c r="AQ45" i="43" a="1"/>
  <c r="AR45" i="43" a="1"/>
  <c r="AS45" i="43" a="1"/>
  <c r="AT45" i="43" a="1"/>
  <c r="AU45" i="43" a="1"/>
  <c r="AV45" i="43" a="1"/>
  <c r="AW45" i="43" a="1"/>
  <c r="AX45" i="43" a="1"/>
  <c r="AY45" i="43" a="1"/>
  <c r="AZ45" i="43" a="1"/>
  <c r="BA45" i="43" a="1"/>
  <c r="BB45" i="43" a="1"/>
  <c r="BC45" i="43" a="1"/>
  <c r="BD45" i="43" a="1"/>
  <c r="BE45" i="43" a="1"/>
  <c r="BF45" i="43" a="1"/>
  <c r="BG45" i="43" a="1"/>
  <c r="BH45" i="43" a="1"/>
  <c r="BI45" i="43" a="1"/>
  <c r="BJ45" i="43" a="1"/>
  <c r="BK45" i="43" a="1"/>
  <c r="BL45" i="43" a="1"/>
  <c r="BM45" i="43" a="1"/>
  <c r="BN45" i="43" a="1"/>
  <c r="BO45" i="43" a="1"/>
  <c r="BP45" i="43" a="1"/>
  <c r="G45" i="43"/>
  <c r="H45" i="43"/>
  <c r="I45" i="43"/>
  <c r="J45" i="43"/>
  <c r="K45" i="43"/>
  <c r="L45" i="43"/>
  <c r="M45" i="43"/>
  <c r="N45" i="43"/>
  <c r="O45" i="43"/>
  <c r="P45" i="43"/>
  <c r="Q45" i="43"/>
  <c r="R45" i="43"/>
  <c r="S45" i="43"/>
  <c r="T45" i="43"/>
  <c r="U45" i="43"/>
  <c r="V45" i="43"/>
  <c r="W45" i="43"/>
  <c r="X45" i="43"/>
  <c r="Y45" i="43"/>
  <c r="Z45" i="43"/>
  <c r="AA45" i="43"/>
  <c r="AB45" i="43"/>
  <c r="AC45" i="43"/>
  <c r="AD45" i="43"/>
  <c r="AE45" i="43"/>
  <c r="AF45" i="43"/>
  <c r="AG45" i="43"/>
  <c r="AH45" i="43"/>
  <c r="AI45" i="43"/>
  <c r="AJ45" i="43"/>
  <c r="AK45" i="43"/>
  <c r="AL45" i="43"/>
  <c r="AM45" i="43"/>
  <c r="AN45" i="43"/>
  <c r="AO45" i="43"/>
  <c r="AP45" i="43"/>
  <c r="AQ45" i="43"/>
  <c r="AR45" i="43"/>
  <c r="AS45" i="43"/>
  <c r="AT45" i="43"/>
  <c r="AU45" i="43"/>
  <c r="AV45" i="43"/>
  <c r="AW45" i="43"/>
  <c r="AX45" i="43"/>
  <c r="AY45" i="43"/>
  <c r="AZ45" i="43"/>
  <c r="BA45" i="43"/>
  <c r="BB45" i="43"/>
  <c r="BC45" i="43"/>
  <c r="BD45" i="43"/>
  <c r="BE45" i="43"/>
  <c r="BF45" i="43"/>
  <c r="BG45" i="43"/>
  <c r="BH45" i="43"/>
  <c r="BI45" i="43"/>
  <c r="BJ45" i="43"/>
  <c r="BK45" i="43"/>
  <c r="BL45" i="43"/>
  <c r="BM45" i="43"/>
  <c r="BN45" i="43"/>
  <c r="BO45" i="43"/>
  <c r="BP45" i="43"/>
  <c r="AB21" i="43"/>
  <c r="E56" i="43" a="1"/>
  <c r="E56" i="43"/>
  <c r="F56" i="43" a="1"/>
  <c r="F56" i="43"/>
  <c r="G56" i="43" a="1"/>
  <c r="H56" i="43" a="1"/>
  <c r="I56" i="43" a="1"/>
  <c r="J56" i="43" a="1"/>
  <c r="K56" i="43" a="1"/>
  <c r="L56" i="43" a="1"/>
  <c r="M56" i="43" a="1"/>
  <c r="N56" i="43" a="1"/>
  <c r="O56" i="43" a="1"/>
  <c r="P56" i="43" a="1"/>
  <c r="Q56" i="43" a="1"/>
  <c r="R56" i="43" a="1"/>
  <c r="S56" i="43" a="1"/>
  <c r="T56" i="43" a="1"/>
  <c r="U56" i="43" a="1"/>
  <c r="V56" i="43" a="1"/>
  <c r="W56" i="43" a="1"/>
  <c r="X56" i="43" a="1"/>
  <c r="Y56" i="43" a="1"/>
  <c r="Z56" i="43" a="1"/>
  <c r="AA56" i="43" a="1"/>
  <c r="AB56" i="43" a="1"/>
  <c r="AC56" i="43" a="1"/>
  <c r="AD56" i="43" a="1"/>
  <c r="AE56" i="43" a="1"/>
  <c r="AF56" i="43" a="1"/>
  <c r="AG56" i="43" a="1"/>
  <c r="AH56" i="43" a="1"/>
  <c r="AI56" i="43" a="1"/>
  <c r="AJ56" i="43" a="1"/>
  <c r="AK56" i="43" a="1"/>
  <c r="AL56" i="43" a="1"/>
  <c r="AM56" i="43" a="1"/>
  <c r="AN56" i="43" a="1"/>
  <c r="AO56" i="43" a="1"/>
  <c r="AP56" i="43" a="1"/>
  <c r="AQ56" i="43" a="1"/>
  <c r="AR56" i="43" a="1"/>
  <c r="AS56" i="43" a="1"/>
  <c r="AT56" i="43" a="1"/>
  <c r="AU56" i="43" a="1"/>
  <c r="AV56" i="43" a="1"/>
  <c r="AW56" i="43" a="1"/>
  <c r="AX56" i="43" a="1"/>
  <c r="AY56" i="43" a="1"/>
  <c r="AZ56" i="43" a="1"/>
  <c r="BA56" i="43" a="1"/>
  <c r="BB56" i="43" a="1"/>
  <c r="BC56" i="43" a="1"/>
  <c r="BD56" i="43" a="1"/>
  <c r="BE56" i="43" a="1"/>
  <c r="BF56" i="43" a="1"/>
  <c r="BG56" i="43" a="1"/>
  <c r="BH56" i="43" a="1"/>
  <c r="BI56" i="43" a="1"/>
  <c r="BJ56" i="43" a="1"/>
  <c r="BK56" i="43" a="1"/>
  <c r="BL56" i="43" a="1"/>
  <c r="BM56" i="43" a="1"/>
  <c r="BN56" i="43" a="1"/>
  <c r="BO56" i="43" a="1"/>
  <c r="BP56" i="43" a="1"/>
  <c r="G56" i="43"/>
  <c r="H56" i="43"/>
  <c r="I56" i="43"/>
  <c r="J56" i="43"/>
  <c r="K56" i="43"/>
  <c r="L56" i="43"/>
  <c r="M56" i="43"/>
  <c r="N56" i="43"/>
  <c r="O56" i="43"/>
  <c r="P56" i="43"/>
  <c r="Q56" i="43"/>
  <c r="R56" i="43"/>
  <c r="S56" i="43"/>
  <c r="T56" i="43"/>
  <c r="U56" i="43"/>
  <c r="V56" i="43"/>
  <c r="W56" i="43"/>
  <c r="X56" i="43"/>
  <c r="Y56" i="43"/>
  <c r="Z56" i="43"/>
  <c r="AA56" i="43"/>
  <c r="AB56" i="43"/>
  <c r="AC56" i="43"/>
  <c r="AD56" i="43"/>
  <c r="AE56" i="43"/>
  <c r="AF56" i="43"/>
  <c r="AG56" i="43"/>
  <c r="AH56" i="43"/>
  <c r="AI56" i="43"/>
  <c r="AJ56" i="43"/>
  <c r="AK56" i="43"/>
  <c r="AL56" i="43"/>
  <c r="AM56" i="43"/>
  <c r="AN56" i="43"/>
  <c r="AO56" i="43"/>
  <c r="AP56" i="43"/>
  <c r="AQ56" i="43"/>
  <c r="AR56" i="43"/>
  <c r="AS56" i="43"/>
  <c r="AT56" i="43"/>
  <c r="AU56" i="43"/>
  <c r="AV56" i="43"/>
  <c r="AW56" i="43"/>
  <c r="AX56" i="43"/>
  <c r="AY56" i="43"/>
  <c r="AZ56" i="43"/>
  <c r="BA56" i="43"/>
  <c r="BB56" i="43"/>
  <c r="BC56" i="43"/>
  <c r="BD56" i="43"/>
  <c r="BE56" i="43"/>
  <c r="BF56" i="43"/>
  <c r="BG56" i="43"/>
  <c r="BH56" i="43"/>
  <c r="BI56" i="43"/>
  <c r="BJ56" i="43"/>
  <c r="BK56" i="43"/>
  <c r="BL56" i="43"/>
  <c r="BM56" i="43"/>
  <c r="BN56" i="43"/>
  <c r="BO56" i="43"/>
  <c r="BP56" i="43"/>
  <c r="AC21" i="43"/>
  <c r="W21" i="43"/>
  <c r="E35" i="43" a="1"/>
  <c r="E35" i="43"/>
  <c r="F35" i="43" a="1"/>
  <c r="F35" i="43"/>
  <c r="G35" i="43" a="1"/>
  <c r="H35" i="43" a="1"/>
  <c r="I35" i="43" a="1"/>
  <c r="J35" i="43" a="1"/>
  <c r="K35" i="43" a="1"/>
  <c r="L35" i="43" a="1"/>
  <c r="M35" i="43" a="1"/>
  <c r="N35" i="43" a="1"/>
  <c r="O35" i="43" a="1"/>
  <c r="P35" i="43" a="1"/>
  <c r="Q35" i="43" a="1"/>
  <c r="R35" i="43" a="1"/>
  <c r="S35" i="43" a="1"/>
  <c r="T35" i="43" a="1"/>
  <c r="U35" i="43" a="1"/>
  <c r="V35" i="43" a="1"/>
  <c r="W35" i="43" a="1"/>
  <c r="X35" i="43" a="1"/>
  <c r="Y35" i="43" a="1"/>
  <c r="Z35" i="43" a="1"/>
  <c r="AA35" i="43" a="1"/>
  <c r="AB35" i="43" a="1"/>
  <c r="AC35" i="43" a="1"/>
  <c r="AD35" i="43" a="1"/>
  <c r="AE35" i="43" a="1"/>
  <c r="AF35" i="43" a="1"/>
  <c r="AG35" i="43" a="1"/>
  <c r="AH35" i="43" a="1"/>
  <c r="AI35" i="43" a="1"/>
  <c r="AJ35" i="43" a="1"/>
  <c r="AK35" i="43" a="1"/>
  <c r="AL35" i="43" a="1"/>
  <c r="AM35" i="43" a="1"/>
  <c r="AN35" i="43" a="1"/>
  <c r="AO35" i="43" a="1"/>
  <c r="AP35" i="43" a="1"/>
  <c r="AQ35" i="43" a="1"/>
  <c r="AR35" i="43" a="1"/>
  <c r="AS35" i="43" a="1"/>
  <c r="AT35" i="43" a="1"/>
  <c r="AU35" i="43" a="1"/>
  <c r="AV35" i="43" a="1"/>
  <c r="AW35" i="43" a="1"/>
  <c r="AX35" i="43" a="1"/>
  <c r="AY35" i="43" a="1"/>
  <c r="AZ35" i="43" a="1"/>
  <c r="BA35" i="43" a="1"/>
  <c r="BB35" i="43" a="1"/>
  <c r="BC35" i="43" a="1"/>
  <c r="BD35" i="43" a="1"/>
  <c r="BE35" i="43" a="1"/>
  <c r="BF35" i="43" a="1"/>
  <c r="BG35" i="43" a="1"/>
  <c r="BH35" i="43" a="1"/>
  <c r="BI35" i="43" a="1"/>
  <c r="BJ35" i="43" a="1"/>
  <c r="BK35" i="43" a="1"/>
  <c r="BL35" i="43" a="1"/>
  <c r="BM35" i="43" a="1"/>
  <c r="BN35" i="43" a="1"/>
  <c r="BO35" i="43" a="1"/>
  <c r="BP35" i="43" a="1"/>
  <c r="G35" i="43"/>
  <c r="H35" i="43"/>
  <c r="I35" i="43"/>
  <c r="J35" i="43"/>
  <c r="K35" i="43"/>
  <c r="L35" i="43"/>
  <c r="M35" i="43"/>
  <c r="N35" i="43"/>
  <c r="O35" i="43"/>
  <c r="P35" i="43"/>
  <c r="Q35" i="43"/>
  <c r="R35" i="43"/>
  <c r="S35" i="43"/>
  <c r="T35" i="43"/>
  <c r="U35" i="43"/>
  <c r="V35" i="43"/>
  <c r="W35" i="43"/>
  <c r="X35" i="43"/>
  <c r="Y35" i="43"/>
  <c r="Z35" i="43"/>
  <c r="AA35" i="43"/>
  <c r="AB35" i="43"/>
  <c r="AC35" i="43"/>
  <c r="AD35" i="43"/>
  <c r="AE35" i="43"/>
  <c r="AF35" i="43"/>
  <c r="AG35" i="43"/>
  <c r="AH35" i="43"/>
  <c r="AI35" i="43"/>
  <c r="AJ35" i="43"/>
  <c r="AK35" i="43"/>
  <c r="AL35" i="43"/>
  <c r="AM35" i="43"/>
  <c r="AN35" i="43"/>
  <c r="AO35" i="43"/>
  <c r="AP35" i="43"/>
  <c r="AQ35" i="43"/>
  <c r="AR35" i="43"/>
  <c r="AS35" i="43"/>
  <c r="AT35" i="43"/>
  <c r="AU35" i="43"/>
  <c r="AV35" i="43"/>
  <c r="AW35" i="43"/>
  <c r="AX35" i="43"/>
  <c r="AY35" i="43"/>
  <c r="AZ35" i="43"/>
  <c r="BA35" i="43"/>
  <c r="BB35" i="43"/>
  <c r="BC35" i="43"/>
  <c r="BD35" i="43"/>
  <c r="BE35" i="43"/>
  <c r="BF35" i="43"/>
  <c r="BG35" i="43"/>
  <c r="BH35" i="43"/>
  <c r="BI35" i="43"/>
  <c r="BJ35" i="43"/>
  <c r="BK35" i="43"/>
  <c r="BL35" i="43"/>
  <c r="BM35" i="43"/>
  <c r="BN35" i="43"/>
  <c r="BO35" i="43"/>
  <c r="BP35" i="43"/>
  <c r="AA22" i="43"/>
  <c r="E46" i="43" a="1"/>
  <c r="E46" i="43"/>
  <c r="F46" i="43" a="1"/>
  <c r="F46" i="43"/>
  <c r="G46" i="43" a="1"/>
  <c r="H46" i="43" a="1"/>
  <c r="I46" i="43" a="1"/>
  <c r="J46" i="43" a="1"/>
  <c r="K46" i="43" a="1"/>
  <c r="L46" i="43" a="1"/>
  <c r="M46" i="43" a="1"/>
  <c r="N46" i="43" a="1"/>
  <c r="O46" i="43" a="1"/>
  <c r="P46" i="43" a="1"/>
  <c r="Q46" i="43" a="1"/>
  <c r="R46" i="43" a="1"/>
  <c r="S46" i="43" a="1"/>
  <c r="T46" i="43" a="1"/>
  <c r="U46" i="43" a="1"/>
  <c r="V46" i="43" a="1"/>
  <c r="W46" i="43" a="1"/>
  <c r="X46" i="43" a="1"/>
  <c r="Y46" i="43" a="1"/>
  <c r="Z46" i="43" a="1"/>
  <c r="AA46" i="43" a="1"/>
  <c r="AB46" i="43" a="1"/>
  <c r="AC46" i="43" a="1"/>
  <c r="AD46" i="43" a="1"/>
  <c r="AE46" i="43" a="1"/>
  <c r="AF46" i="43" a="1"/>
  <c r="AG46" i="43" a="1"/>
  <c r="AH46" i="43" a="1"/>
  <c r="AI46" i="43" a="1"/>
  <c r="AJ46" i="43" a="1"/>
  <c r="AK46" i="43" a="1"/>
  <c r="AL46" i="43" a="1"/>
  <c r="AM46" i="43" a="1"/>
  <c r="AN46" i="43" a="1"/>
  <c r="AO46" i="43" a="1"/>
  <c r="AP46" i="43" a="1"/>
  <c r="AQ46" i="43" a="1"/>
  <c r="AR46" i="43" a="1"/>
  <c r="AS46" i="43" a="1"/>
  <c r="AT46" i="43" a="1"/>
  <c r="AU46" i="43" a="1"/>
  <c r="AV46" i="43" a="1"/>
  <c r="AW46" i="43" a="1"/>
  <c r="AX46" i="43" a="1"/>
  <c r="AY46" i="43" a="1"/>
  <c r="AZ46" i="43" a="1"/>
  <c r="BA46" i="43" a="1"/>
  <c r="BB46" i="43" a="1"/>
  <c r="BC46" i="43" a="1"/>
  <c r="BD46" i="43" a="1"/>
  <c r="BE46" i="43" a="1"/>
  <c r="BF46" i="43" a="1"/>
  <c r="BG46" i="43" a="1"/>
  <c r="BH46" i="43" a="1"/>
  <c r="BI46" i="43" a="1"/>
  <c r="BJ46" i="43" a="1"/>
  <c r="BK46" i="43" a="1"/>
  <c r="BL46" i="43" a="1"/>
  <c r="BM46" i="43" a="1"/>
  <c r="BN46" i="43" a="1"/>
  <c r="BO46" i="43" a="1"/>
  <c r="BP46" i="43" a="1"/>
  <c r="G46" i="43"/>
  <c r="H46" i="43"/>
  <c r="I46" i="43"/>
  <c r="J46" i="43"/>
  <c r="K46" i="43"/>
  <c r="L46" i="43"/>
  <c r="M46" i="43"/>
  <c r="N46" i="43"/>
  <c r="O46" i="43"/>
  <c r="P46" i="43"/>
  <c r="Q46" i="43"/>
  <c r="R46" i="43"/>
  <c r="S46" i="43"/>
  <c r="T46" i="43"/>
  <c r="U46" i="43"/>
  <c r="V46" i="43"/>
  <c r="W46" i="43"/>
  <c r="X46" i="43"/>
  <c r="Y46" i="43"/>
  <c r="Z46" i="43"/>
  <c r="AA46" i="43"/>
  <c r="AB46" i="43"/>
  <c r="AC46" i="43"/>
  <c r="AD46" i="43"/>
  <c r="AE46" i="43"/>
  <c r="AF46" i="43"/>
  <c r="AG46" i="43"/>
  <c r="AH46" i="43"/>
  <c r="AI46" i="43"/>
  <c r="AJ46" i="43"/>
  <c r="AK46" i="43"/>
  <c r="AL46" i="43"/>
  <c r="AM46" i="43"/>
  <c r="AN46" i="43"/>
  <c r="AO46" i="43"/>
  <c r="AP46" i="43"/>
  <c r="AQ46" i="43"/>
  <c r="AR46" i="43"/>
  <c r="AS46" i="43"/>
  <c r="AT46" i="43"/>
  <c r="AU46" i="43"/>
  <c r="AV46" i="43"/>
  <c r="AW46" i="43"/>
  <c r="AX46" i="43"/>
  <c r="AY46" i="43"/>
  <c r="AZ46" i="43"/>
  <c r="BA46" i="43"/>
  <c r="BB46" i="43"/>
  <c r="BC46" i="43"/>
  <c r="BD46" i="43"/>
  <c r="BE46" i="43"/>
  <c r="BF46" i="43"/>
  <c r="BG46" i="43"/>
  <c r="BH46" i="43"/>
  <c r="BI46" i="43"/>
  <c r="BJ46" i="43"/>
  <c r="BK46" i="43"/>
  <c r="BL46" i="43"/>
  <c r="BM46" i="43"/>
  <c r="BN46" i="43"/>
  <c r="BO46" i="43"/>
  <c r="BP46" i="43"/>
  <c r="AB22" i="43"/>
  <c r="E57" i="43" a="1"/>
  <c r="E57" i="43"/>
  <c r="F57" i="43" a="1"/>
  <c r="F57" i="43"/>
  <c r="G57" i="43" a="1"/>
  <c r="H57" i="43" a="1"/>
  <c r="I57" i="43" a="1"/>
  <c r="J57" i="43" a="1"/>
  <c r="K57" i="43" a="1"/>
  <c r="L57" i="43" a="1"/>
  <c r="M57" i="43" a="1"/>
  <c r="N57" i="43" a="1"/>
  <c r="O57" i="43" a="1"/>
  <c r="P57" i="43" a="1"/>
  <c r="Q57" i="43" a="1"/>
  <c r="R57" i="43" a="1"/>
  <c r="S57" i="43" a="1"/>
  <c r="T57" i="43" a="1"/>
  <c r="U57" i="43" a="1"/>
  <c r="V57" i="43" a="1"/>
  <c r="W57" i="43" a="1"/>
  <c r="X57" i="43" a="1"/>
  <c r="Y57" i="43" a="1"/>
  <c r="Z57" i="43" a="1"/>
  <c r="AA57" i="43" a="1"/>
  <c r="AB57" i="43" a="1"/>
  <c r="AC57" i="43" a="1"/>
  <c r="AD57" i="43" a="1"/>
  <c r="AE57" i="43" a="1"/>
  <c r="AF57" i="43" a="1"/>
  <c r="AG57" i="43" a="1"/>
  <c r="AH57" i="43" a="1"/>
  <c r="AI57" i="43" a="1"/>
  <c r="AJ57" i="43" a="1"/>
  <c r="AK57" i="43" a="1"/>
  <c r="AL57" i="43" a="1"/>
  <c r="AM57" i="43" a="1"/>
  <c r="AN57" i="43" a="1"/>
  <c r="AO57" i="43" a="1"/>
  <c r="AP57" i="43" a="1"/>
  <c r="AQ57" i="43" a="1"/>
  <c r="AR57" i="43" a="1"/>
  <c r="AS57" i="43" a="1"/>
  <c r="AT57" i="43" a="1"/>
  <c r="AU57" i="43" a="1"/>
  <c r="AV57" i="43" a="1"/>
  <c r="AW57" i="43" a="1"/>
  <c r="AX57" i="43" a="1"/>
  <c r="AY57" i="43" a="1"/>
  <c r="AZ57" i="43" a="1"/>
  <c r="BA57" i="43" a="1"/>
  <c r="BB57" i="43" a="1"/>
  <c r="BC57" i="43" a="1"/>
  <c r="BD57" i="43" a="1"/>
  <c r="BE57" i="43" a="1"/>
  <c r="BF57" i="43" a="1"/>
  <c r="BG57" i="43" a="1"/>
  <c r="BH57" i="43" a="1"/>
  <c r="BI57" i="43" a="1"/>
  <c r="BJ57" i="43" a="1"/>
  <c r="BK57" i="43" a="1"/>
  <c r="BL57" i="43" a="1"/>
  <c r="BM57" i="43" a="1"/>
  <c r="BN57" i="43" a="1"/>
  <c r="BO57" i="43" a="1"/>
  <c r="BP57" i="43" a="1"/>
  <c r="G57" i="43"/>
  <c r="H57" i="43"/>
  <c r="I57" i="43"/>
  <c r="J57" i="43"/>
  <c r="K57" i="43"/>
  <c r="L57" i="43"/>
  <c r="M57" i="43"/>
  <c r="N57" i="43"/>
  <c r="O57" i="43"/>
  <c r="P57" i="43"/>
  <c r="Q57" i="43"/>
  <c r="R57" i="43"/>
  <c r="S57" i="43"/>
  <c r="T57" i="43"/>
  <c r="U57" i="43"/>
  <c r="V57" i="43"/>
  <c r="W57" i="43"/>
  <c r="X57" i="43"/>
  <c r="Y57" i="43"/>
  <c r="Z57" i="43"/>
  <c r="AA57" i="43"/>
  <c r="AB57" i="43"/>
  <c r="AC57" i="43"/>
  <c r="AD57" i="43"/>
  <c r="AE57" i="43"/>
  <c r="AF57" i="43"/>
  <c r="AG57" i="43"/>
  <c r="AH57" i="43"/>
  <c r="AI57" i="43"/>
  <c r="AJ57" i="43"/>
  <c r="AK57" i="43"/>
  <c r="AL57" i="43"/>
  <c r="AM57" i="43"/>
  <c r="AN57" i="43"/>
  <c r="AO57" i="43"/>
  <c r="AP57" i="43"/>
  <c r="AQ57" i="43"/>
  <c r="AR57" i="43"/>
  <c r="AS57" i="43"/>
  <c r="AT57" i="43"/>
  <c r="AU57" i="43"/>
  <c r="AV57" i="43"/>
  <c r="AW57" i="43"/>
  <c r="AX57" i="43"/>
  <c r="AY57" i="43"/>
  <c r="AZ57" i="43"/>
  <c r="BA57" i="43"/>
  <c r="BB57" i="43"/>
  <c r="BC57" i="43"/>
  <c r="BD57" i="43"/>
  <c r="BE57" i="43"/>
  <c r="BF57" i="43"/>
  <c r="BG57" i="43"/>
  <c r="BH57" i="43"/>
  <c r="BI57" i="43"/>
  <c r="BJ57" i="43"/>
  <c r="BK57" i="43"/>
  <c r="BL57" i="43"/>
  <c r="BM57" i="43"/>
  <c r="BN57" i="43"/>
  <c r="BO57" i="43"/>
  <c r="BP57" i="43"/>
  <c r="AC22" i="43"/>
  <c r="W22" i="43"/>
  <c r="X17" i="43"/>
  <c r="X18" i="43"/>
  <c r="X19" i="43"/>
  <c r="X20" i="43"/>
  <c r="X21" i="43"/>
  <c r="X22" i="43"/>
  <c r="X23" i="43"/>
  <c r="X24" i="43"/>
  <c r="X25" i="43"/>
  <c r="E4" i="43"/>
  <c r="E5" i="43"/>
  <c r="E6" i="43"/>
  <c r="E7" i="43"/>
  <c r="E8" i="43"/>
  <c r="E9" i="43"/>
  <c r="E10" i="43"/>
  <c r="E11" i="43"/>
  <c r="E12" i="43"/>
  <c r="AO12" i="43"/>
  <c r="AO4" i="43"/>
  <c r="AO5" i="43"/>
  <c r="AO6" i="43"/>
  <c r="AO7" i="43"/>
  <c r="AO8" i="43"/>
  <c r="AO9" i="43"/>
  <c r="AO10" i="43"/>
  <c r="AO11" i="43"/>
  <c r="AP12" i="43"/>
  <c r="AP4" i="43"/>
  <c r="AP5" i="43"/>
  <c r="AP6" i="43"/>
  <c r="AP7" i="43"/>
  <c r="AP8" i="43"/>
  <c r="AP9" i="43"/>
  <c r="AP10" i="43"/>
  <c r="AP11" i="43"/>
  <c r="AM12" i="43"/>
  <c r="Q4" i="43"/>
  <c r="AG3" i="43"/>
  <c r="AG12" i="43"/>
  <c r="AI12" i="43"/>
  <c r="AG4" i="43"/>
  <c r="AI4" i="43"/>
  <c r="AG5" i="43"/>
  <c r="AI5" i="43"/>
  <c r="AG6" i="43"/>
  <c r="AI6" i="43"/>
  <c r="AG7" i="43"/>
  <c r="AI7" i="43"/>
  <c r="AG8" i="43"/>
  <c r="AI8" i="43"/>
  <c r="AG9" i="43"/>
  <c r="AI9" i="43"/>
  <c r="AG10" i="43"/>
  <c r="AI10" i="43"/>
  <c r="AG11" i="43"/>
  <c r="AI11" i="43"/>
  <c r="AJ12" i="43"/>
  <c r="AJ4" i="43"/>
  <c r="AJ5" i="43"/>
  <c r="AJ6" i="43"/>
  <c r="AJ7" i="43"/>
  <c r="AJ8" i="43"/>
  <c r="AJ9" i="43"/>
  <c r="AJ10" i="43"/>
  <c r="AJ11" i="43"/>
  <c r="AK12" i="43"/>
  <c r="AK4" i="43"/>
  <c r="AK5" i="43"/>
  <c r="AK6" i="43"/>
  <c r="AK7" i="43"/>
  <c r="AK8" i="43"/>
  <c r="AK9" i="43"/>
  <c r="AK10" i="43"/>
  <c r="AK11" i="43"/>
  <c r="AH12" i="43"/>
  <c r="P4" i="43"/>
  <c r="AB3" i="43"/>
  <c r="AB12" i="43"/>
  <c r="AD12" i="43"/>
  <c r="AB4" i="43"/>
  <c r="AD4" i="43"/>
  <c r="AB5" i="43"/>
  <c r="AD5" i="43"/>
  <c r="AB6" i="43"/>
  <c r="AD6" i="43"/>
  <c r="AB7" i="43"/>
  <c r="AD7" i="43"/>
  <c r="AB8" i="43"/>
  <c r="AD8" i="43"/>
  <c r="AB9" i="43"/>
  <c r="AD9" i="43"/>
  <c r="AB10" i="43"/>
  <c r="AD10" i="43"/>
  <c r="AB11" i="43"/>
  <c r="AD11" i="43"/>
  <c r="AE12" i="43"/>
  <c r="AE4" i="43"/>
  <c r="AE5" i="43"/>
  <c r="AE6" i="43"/>
  <c r="AE7" i="43"/>
  <c r="AE8" i="43"/>
  <c r="AE9" i="43"/>
  <c r="AE10" i="43"/>
  <c r="AE11" i="43"/>
  <c r="AF12" i="43"/>
  <c r="AF4" i="43"/>
  <c r="AF5" i="43"/>
  <c r="AF6" i="43"/>
  <c r="AF7" i="43"/>
  <c r="AF8" i="43"/>
  <c r="AF9" i="43"/>
  <c r="AF10" i="43"/>
  <c r="AF11" i="43"/>
  <c r="AC12" i="43"/>
  <c r="O4" i="43"/>
  <c r="W3" i="43"/>
  <c r="W12" i="43"/>
  <c r="Y12" i="43"/>
  <c r="W4" i="43"/>
  <c r="Y4" i="43"/>
  <c r="W5" i="43"/>
  <c r="Y5" i="43"/>
  <c r="W6" i="43"/>
  <c r="Y6" i="43"/>
  <c r="W7" i="43"/>
  <c r="Y7" i="43"/>
  <c r="W8" i="43"/>
  <c r="Y8" i="43"/>
  <c r="W9" i="43"/>
  <c r="Y9" i="43"/>
  <c r="W10" i="43"/>
  <c r="Y10" i="43"/>
  <c r="W11" i="43"/>
  <c r="Y11" i="43"/>
  <c r="Z12" i="43"/>
  <c r="Z4" i="43"/>
  <c r="Z5" i="43"/>
  <c r="Z6" i="43"/>
  <c r="Z7" i="43"/>
  <c r="Z8" i="43"/>
  <c r="Z9" i="43"/>
  <c r="Z10" i="43"/>
  <c r="Z11" i="43"/>
  <c r="AA12" i="43"/>
  <c r="AA4" i="43"/>
  <c r="AA5" i="43"/>
  <c r="AA6" i="43"/>
  <c r="AA7" i="43"/>
  <c r="AA8" i="43"/>
  <c r="AA9" i="43"/>
  <c r="AA10" i="43"/>
  <c r="AA11" i="43"/>
  <c r="X12" i="43"/>
  <c r="AM11" i="43"/>
  <c r="AH11" i="43"/>
  <c r="AC11" i="43"/>
  <c r="X11" i="43"/>
  <c r="AM10" i="43"/>
  <c r="AH10" i="43"/>
  <c r="AC10" i="43"/>
  <c r="X10" i="43"/>
  <c r="AM9" i="43"/>
  <c r="AH9" i="43"/>
  <c r="AC9" i="43"/>
  <c r="X9" i="43"/>
  <c r="AM8" i="43"/>
  <c r="AH8" i="43"/>
  <c r="AC8" i="43"/>
  <c r="X8" i="43"/>
  <c r="AM7" i="43"/>
  <c r="AH7" i="43"/>
  <c r="AC7" i="43"/>
  <c r="X7" i="43"/>
  <c r="AM6" i="43"/>
  <c r="AH6" i="43"/>
  <c r="AC6" i="43"/>
  <c r="X6" i="43"/>
  <c r="AM5" i="43"/>
  <c r="AH5" i="43"/>
  <c r="AC5" i="43"/>
  <c r="X5" i="43"/>
  <c r="AM4" i="43"/>
  <c r="AH4" i="43"/>
  <c r="AC4" i="43"/>
  <c r="X4" i="43"/>
  <c r="Q64" i="42"/>
  <c r="F4" i="42"/>
  <c r="V64" i="42"/>
  <c r="V65" i="42"/>
  <c r="V66" i="42"/>
  <c r="V67" i="42"/>
  <c r="V68" i="42"/>
  <c r="V69" i="42"/>
  <c r="V70" i="42"/>
  <c r="V71" i="42"/>
  <c r="V72" i="42"/>
  <c r="V73" i="42"/>
  <c r="V74" i="42"/>
  <c r="V75" i="42"/>
  <c r="V76" i="42"/>
  <c r="V77" i="42"/>
  <c r="V78" i="42"/>
  <c r="V79" i="42"/>
  <c r="V80" i="42"/>
  <c r="V81" i="42"/>
  <c r="V82" i="42"/>
  <c r="V83" i="42"/>
  <c r="V84" i="42"/>
  <c r="V85" i="42"/>
  <c r="V86" i="42"/>
  <c r="V87" i="42"/>
  <c r="V88" i="42"/>
  <c r="W64" i="42"/>
  <c r="X64" i="42"/>
  <c r="Y64" i="42"/>
  <c r="AA64" i="42"/>
  <c r="AE64" i="42"/>
  <c r="W65" i="42"/>
  <c r="X65" i="42"/>
  <c r="Y65" i="42"/>
  <c r="AA65" i="42"/>
  <c r="AE65" i="42"/>
  <c r="W66" i="42"/>
  <c r="X66" i="42"/>
  <c r="Y66" i="42"/>
  <c r="AA66" i="42"/>
  <c r="AE66" i="42"/>
  <c r="W67" i="42"/>
  <c r="X67" i="42"/>
  <c r="Y67" i="42"/>
  <c r="AA67" i="42"/>
  <c r="AE67" i="42"/>
  <c r="W68" i="42"/>
  <c r="X68" i="42"/>
  <c r="Y68" i="42"/>
  <c r="AA68" i="42"/>
  <c r="AE68" i="42"/>
  <c r="W69" i="42"/>
  <c r="X69" i="42"/>
  <c r="Y69" i="42"/>
  <c r="AA69" i="42"/>
  <c r="AE69" i="42"/>
  <c r="W70" i="42"/>
  <c r="X70" i="42"/>
  <c r="Y70" i="42"/>
  <c r="AA70" i="42"/>
  <c r="AE70" i="42"/>
  <c r="W71" i="42"/>
  <c r="X71" i="42"/>
  <c r="Y71" i="42"/>
  <c r="AA71" i="42"/>
  <c r="AE71" i="42"/>
  <c r="W72" i="42"/>
  <c r="X72" i="42"/>
  <c r="Y72" i="42"/>
  <c r="AA72" i="42"/>
  <c r="AE72" i="42"/>
  <c r="W73" i="42"/>
  <c r="X73" i="42"/>
  <c r="Y73" i="42"/>
  <c r="AA73" i="42"/>
  <c r="AE73" i="42"/>
  <c r="W74" i="42"/>
  <c r="X74" i="42"/>
  <c r="Y74" i="42"/>
  <c r="AA74" i="42"/>
  <c r="AE74" i="42"/>
  <c r="W75" i="42"/>
  <c r="X75" i="42"/>
  <c r="Y75" i="42"/>
  <c r="AA75" i="42"/>
  <c r="AE75" i="42"/>
  <c r="W76" i="42"/>
  <c r="X76" i="42"/>
  <c r="Y76" i="42"/>
  <c r="AA76" i="42"/>
  <c r="AE76" i="42"/>
  <c r="W77" i="42"/>
  <c r="X77" i="42"/>
  <c r="Y77" i="42"/>
  <c r="AA77" i="42"/>
  <c r="AE77" i="42"/>
  <c r="W78" i="42"/>
  <c r="X78" i="42"/>
  <c r="Y78" i="42"/>
  <c r="AA78" i="42"/>
  <c r="AE78" i="42"/>
  <c r="W79" i="42"/>
  <c r="X79" i="42"/>
  <c r="Y79" i="42"/>
  <c r="AA79" i="42"/>
  <c r="AE79" i="42"/>
  <c r="W80" i="42"/>
  <c r="X80" i="42"/>
  <c r="Y80" i="42"/>
  <c r="AA80" i="42"/>
  <c r="AE80" i="42"/>
  <c r="W81" i="42"/>
  <c r="X81" i="42"/>
  <c r="Y81" i="42"/>
  <c r="AA81" i="42"/>
  <c r="AE81" i="42"/>
  <c r="W82" i="42"/>
  <c r="X82" i="42"/>
  <c r="Y82" i="42"/>
  <c r="AA82" i="42"/>
  <c r="AE82" i="42"/>
  <c r="W83" i="42"/>
  <c r="X83" i="42"/>
  <c r="Y83" i="42"/>
  <c r="AA83" i="42"/>
  <c r="AE83" i="42"/>
  <c r="W84" i="42"/>
  <c r="X84" i="42"/>
  <c r="Y84" i="42"/>
  <c r="AA84" i="42"/>
  <c r="AE84" i="42"/>
  <c r="W85" i="42"/>
  <c r="X85" i="42"/>
  <c r="Y85" i="42"/>
  <c r="AA85" i="42"/>
  <c r="AE85" i="42"/>
  <c r="W86" i="42"/>
  <c r="X86" i="42"/>
  <c r="Y86" i="42"/>
  <c r="AA86" i="42"/>
  <c r="AE86" i="42"/>
  <c r="W87" i="42"/>
  <c r="X87" i="42"/>
  <c r="Y87" i="42"/>
  <c r="AA87" i="42"/>
  <c r="AE87" i="42"/>
  <c r="W88" i="42"/>
  <c r="X88" i="42"/>
  <c r="Y88" i="42"/>
  <c r="AA88" i="42"/>
  <c r="AE88" i="42"/>
  <c r="AF64" i="42"/>
  <c r="AF65" i="42"/>
  <c r="AF66" i="42"/>
  <c r="AF67" i="42"/>
  <c r="AF68" i="42"/>
  <c r="AF69" i="42"/>
  <c r="AF70" i="42"/>
  <c r="AF71" i="42"/>
  <c r="AF72" i="42"/>
  <c r="AF73" i="42"/>
  <c r="AF74" i="42"/>
  <c r="AF75" i="42"/>
  <c r="AF76" i="42"/>
  <c r="AF77" i="42"/>
  <c r="AF78" i="42"/>
  <c r="AF79" i="42"/>
  <c r="AF80" i="42"/>
  <c r="AF81" i="42"/>
  <c r="AF82" i="42"/>
  <c r="AF83" i="42"/>
  <c r="AF84" i="42"/>
  <c r="AF85" i="42"/>
  <c r="AF86" i="42"/>
  <c r="AF87" i="42"/>
  <c r="AF88" i="42"/>
  <c r="J4" i="42"/>
  <c r="K17" i="42"/>
  <c r="G4" i="42"/>
  <c r="H4" i="42"/>
  <c r="I4" i="42"/>
  <c r="J17" i="42"/>
  <c r="H17" i="42"/>
  <c r="L17" i="42"/>
  <c r="Q65" i="42"/>
  <c r="F5" i="42"/>
  <c r="J5" i="42"/>
  <c r="K18" i="42"/>
  <c r="G5" i="42"/>
  <c r="H5" i="42"/>
  <c r="I5" i="42"/>
  <c r="J18" i="42"/>
  <c r="H18" i="42"/>
  <c r="L18" i="42"/>
  <c r="Q66" i="42"/>
  <c r="F6" i="42"/>
  <c r="J6" i="42"/>
  <c r="K19" i="42"/>
  <c r="G6" i="42"/>
  <c r="H6" i="42"/>
  <c r="I6" i="42"/>
  <c r="J19" i="42"/>
  <c r="H19" i="42"/>
  <c r="L19" i="42"/>
  <c r="Q67" i="42"/>
  <c r="F7" i="42"/>
  <c r="J7" i="42"/>
  <c r="K20" i="42"/>
  <c r="G7" i="42"/>
  <c r="H7" i="42"/>
  <c r="I7" i="42"/>
  <c r="J20" i="42"/>
  <c r="H20" i="42"/>
  <c r="L20" i="42"/>
  <c r="J8" i="42"/>
  <c r="K21" i="42"/>
  <c r="G8" i="42"/>
  <c r="H8" i="42"/>
  <c r="I8" i="42"/>
  <c r="J21" i="42"/>
  <c r="H21" i="42"/>
  <c r="L21" i="42"/>
  <c r="J9" i="42"/>
  <c r="K22" i="42"/>
  <c r="G9" i="42"/>
  <c r="H9" i="42"/>
  <c r="I9" i="42"/>
  <c r="J22" i="42"/>
  <c r="H22" i="42"/>
  <c r="L22" i="42"/>
  <c r="J10" i="42"/>
  <c r="K23" i="42"/>
  <c r="G10" i="42"/>
  <c r="H10" i="42"/>
  <c r="I10" i="42"/>
  <c r="J23" i="42"/>
  <c r="H23" i="42"/>
  <c r="L23" i="42"/>
  <c r="J11" i="42"/>
  <c r="K24" i="42"/>
  <c r="G11" i="42"/>
  <c r="H11" i="42"/>
  <c r="I11" i="42"/>
  <c r="J24" i="42"/>
  <c r="H24" i="42"/>
  <c r="L24" i="42"/>
  <c r="J12" i="42"/>
  <c r="K25" i="42"/>
  <c r="G12" i="42"/>
  <c r="H12" i="42"/>
  <c r="I12" i="42"/>
  <c r="J25" i="42"/>
  <c r="H25" i="42"/>
  <c r="L25" i="42"/>
  <c r="M17" i="42"/>
  <c r="N17" i="42" a="1"/>
  <c r="N17" i="42"/>
  <c r="O17" i="42"/>
  <c r="M18" i="42"/>
  <c r="N18" i="42" a="1"/>
  <c r="N18" i="42"/>
  <c r="O18" i="42"/>
  <c r="M19" i="42"/>
  <c r="N19" i="42" a="1"/>
  <c r="N19" i="42"/>
  <c r="O19" i="42"/>
  <c r="M20" i="42"/>
  <c r="N20" i="42" a="1"/>
  <c r="N20" i="42"/>
  <c r="O20" i="42"/>
  <c r="M21" i="42"/>
  <c r="N21" i="42" a="1"/>
  <c r="N21" i="42"/>
  <c r="O21" i="42"/>
  <c r="M22" i="42"/>
  <c r="N22" i="42" a="1"/>
  <c r="N22" i="42"/>
  <c r="O22" i="42"/>
  <c r="M23" i="42"/>
  <c r="N23" i="42" a="1"/>
  <c r="N23" i="42"/>
  <c r="O23" i="42"/>
  <c r="M24" i="42"/>
  <c r="N24" i="42" a="1"/>
  <c r="N24" i="42"/>
  <c r="O24" i="42"/>
  <c r="M25" i="42"/>
  <c r="N25" i="42" a="1"/>
  <c r="N25" i="42"/>
  <c r="O25" i="42"/>
  <c r="O3" i="42"/>
  <c r="P17" i="42"/>
  <c r="P18" i="42"/>
  <c r="P19" i="42"/>
  <c r="P20" i="42"/>
  <c r="P21" i="42"/>
  <c r="P22" i="42"/>
  <c r="P23" i="42"/>
  <c r="P24" i="42"/>
  <c r="P25" i="42"/>
  <c r="P3" i="42"/>
  <c r="Q17" i="42"/>
  <c r="Q18" i="42"/>
  <c r="Q19" i="42"/>
  <c r="Q20" i="42"/>
  <c r="Q21" i="42"/>
  <c r="Q22" i="42"/>
  <c r="Q23" i="42"/>
  <c r="Q24" i="42"/>
  <c r="Q25" i="42"/>
  <c r="Q3" i="42"/>
  <c r="R17" i="42"/>
  <c r="R18" i="42"/>
  <c r="R19" i="42"/>
  <c r="R20" i="42"/>
  <c r="R21" i="42"/>
  <c r="R22" i="42"/>
  <c r="R23" i="42"/>
  <c r="R24" i="42"/>
  <c r="R25" i="42"/>
  <c r="R3" i="42"/>
  <c r="S17" i="42"/>
  <c r="S18" i="42"/>
  <c r="S19" i="42"/>
  <c r="S20" i="42"/>
  <c r="S21" i="42"/>
  <c r="S22" i="42"/>
  <c r="S23" i="42"/>
  <c r="S24" i="42"/>
  <c r="S25" i="42"/>
  <c r="S3" i="42"/>
  <c r="T17" i="42"/>
  <c r="T18" i="42"/>
  <c r="T19" i="42"/>
  <c r="T20" i="42"/>
  <c r="T21" i="42"/>
  <c r="T22" i="42"/>
  <c r="T23" i="42"/>
  <c r="T24" i="42"/>
  <c r="T25" i="42"/>
  <c r="T3" i="42"/>
  <c r="U17" i="42"/>
  <c r="U18" i="42"/>
  <c r="U19" i="42"/>
  <c r="U20" i="42"/>
  <c r="U21" i="42"/>
  <c r="U22" i="42"/>
  <c r="U23" i="42"/>
  <c r="U24" i="42"/>
  <c r="U25" i="42"/>
  <c r="U3" i="42"/>
  <c r="V17" i="42"/>
  <c r="V18" i="42"/>
  <c r="V19" i="42"/>
  <c r="V20" i="42"/>
  <c r="V21" i="42"/>
  <c r="V22" i="42"/>
  <c r="V23" i="42"/>
  <c r="V24" i="42"/>
  <c r="V25" i="42"/>
  <c r="V3" i="42"/>
  <c r="R4" i="42"/>
  <c r="AL3" i="42"/>
  <c r="AL12" i="42"/>
  <c r="AN12" i="42"/>
  <c r="AL4" i="42"/>
  <c r="AN4" i="42"/>
  <c r="AL5" i="42"/>
  <c r="AN5" i="42"/>
  <c r="AL6" i="42"/>
  <c r="AN6" i="42"/>
  <c r="AL7" i="42"/>
  <c r="AN7" i="42"/>
  <c r="AL8" i="42"/>
  <c r="AN8" i="42"/>
  <c r="AL9" i="42"/>
  <c r="AN9" i="42"/>
  <c r="AL10" i="42"/>
  <c r="AN10" i="42"/>
  <c r="AL11" i="42"/>
  <c r="AN11" i="42"/>
  <c r="C17" i="42"/>
  <c r="E30" i="42" a="1"/>
  <c r="E30" i="42"/>
  <c r="F30" i="42" a="1"/>
  <c r="F30" i="42"/>
  <c r="G30" i="42" a="1"/>
  <c r="H30" i="42" a="1"/>
  <c r="I30" i="42" a="1"/>
  <c r="J30" i="42" a="1"/>
  <c r="K30" i="42" a="1"/>
  <c r="L30" i="42" a="1"/>
  <c r="M30" i="42" a="1"/>
  <c r="N30" i="42" a="1"/>
  <c r="O30" i="42" a="1"/>
  <c r="P30" i="42" a="1"/>
  <c r="Q30" i="42" a="1"/>
  <c r="R30" i="42" a="1"/>
  <c r="S30" i="42" a="1"/>
  <c r="T30" i="42" a="1"/>
  <c r="U30" i="42" a="1"/>
  <c r="V30" i="42" a="1"/>
  <c r="W30" i="42" a="1"/>
  <c r="X30" i="42" a="1"/>
  <c r="Y30" i="42" a="1"/>
  <c r="Z30" i="42" a="1"/>
  <c r="AA30" i="42" a="1"/>
  <c r="AB30" i="42" a="1"/>
  <c r="AC30" i="42" a="1"/>
  <c r="AD30" i="42" a="1"/>
  <c r="AE30" i="42" a="1"/>
  <c r="AF30" i="42" a="1"/>
  <c r="AG30" i="42" a="1"/>
  <c r="AH30" i="42" a="1"/>
  <c r="AI30" i="42" a="1"/>
  <c r="AJ30" i="42" a="1"/>
  <c r="AK30" i="42" a="1"/>
  <c r="AL30" i="42" a="1"/>
  <c r="AM30" i="42" a="1"/>
  <c r="AN30" i="42" a="1"/>
  <c r="AO30" i="42" a="1"/>
  <c r="AP30" i="42" a="1"/>
  <c r="AQ30" i="42" a="1"/>
  <c r="AR30" i="42" a="1"/>
  <c r="AS30" i="42" a="1"/>
  <c r="AT30" i="42" a="1"/>
  <c r="AU30" i="42" a="1"/>
  <c r="AV30" i="42" a="1"/>
  <c r="AW30" i="42" a="1"/>
  <c r="AX30" i="42" a="1"/>
  <c r="AY30" i="42" a="1"/>
  <c r="AZ30" i="42" a="1"/>
  <c r="BA30" i="42" a="1"/>
  <c r="BB30" i="42" a="1"/>
  <c r="BC30" i="42" a="1"/>
  <c r="BD30" i="42" a="1"/>
  <c r="BE30" i="42" a="1"/>
  <c r="BF30" i="42" a="1"/>
  <c r="BG30" i="42" a="1"/>
  <c r="BH30" i="42" a="1"/>
  <c r="BI30" i="42" a="1"/>
  <c r="BJ30" i="42" a="1"/>
  <c r="BK30" i="42" a="1"/>
  <c r="BL30" i="42" a="1"/>
  <c r="BM30" i="42" a="1"/>
  <c r="BN30" i="42" a="1"/>
  <c r="BO30" i="42" a="1"/>
  <c r="BP30" i="42" a="1"/>
  <c r="G30" i="42"/>
  <c r="H30" i="42"/>
  <c r="I30" i="42"/>
  <c r="J30" i="42"/>
  <c r="K30" i="42"/>
  <c r="L30" i="42"/>
  <c r="M30" i="42"/>
  <c r="N30" i="42"/>
  <c r="O30" i="42"/>
  <c r="P30"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AT30" i="42"/>
  <c r="AU30" i="42"/>
  <c r="AV30" i="42"/>
  <c r="AW30" i="42"/>
  <c r="AX30" i="42"/>
  <c r="AY30" i="42"/>
  <c r="AZ30" i="42"/>
  <c r="BA30" i="42"/>
  <c r="BB30" i="42"/>
  <c r="BC30" i="42"/>
  <c r="BD30" i="42"/>
  <c r="BE30" i="42"/>
  <c r="BF30" i="42"/>
  <c r="BG30" i="42"/>
  <c r="BH30" i="42"/>
  <c r="BI30" i="42"/>
  <c r="BJ30" i="42"/>
  <c r="BK30" i="42"/>
  <c r="BL30" i="42"/>
  <c r="BM30" i="42"/>
  <c r="BN30" i="42"/>
  <c r="BO30" i="42"/>
  <c r="BP30" i="42"/>
  <c r="AA17" i="42"/>
  <c r="E41" i="42" a="1"/>
  <c r="E41" i="42"/>
  <c r="F41" i="42" a="1"/>
  <c r="F41" i="42"/>
  <c r="G41" i="42" a="1"/>
  <c r="H41" i="42" a="1"/>
  <c r="I41" i="42" a="1"/>
  <c r="J41" i="42" a="1"/>
  <c r="K41" i="42" a="1"/>
  <c r="L41" i="42" a="1"/>
  <c r="M41" i="42" a="1"/>
  <c r="N41" i="42" a="1"/>
  <c r="O41" i="42" a="1"/>
  <c r="P41" i="42" a="1"/>
  <c r="Q41" i="42" a="1"/>
  <c r="R41" i="42" a="1"/>
  <c r="S41" i="42" a="1"/>
  <c r="T41" i="42" a="1"/>
  <c r="U41" i="42" a="1"/>
  <c r="V41" i="42" a="1"/>
  <c r="W41" i="42" a="1"/>
  <c r="X41" i="42" a="1"/>
  <c r="Y41" i="42" a="1"/>
  <c r="Z41" i="42" a="1"/>
  <c r="AA41" i="42" a="1"/>
  <c r="AB41" i="42" a="1"/>
  <c r="AC41" i="42" a="1"/>
  <c r="AD41" i="42" a="1"/>
  <c r="AE41" i="42" a="1"/>
  <c r="AF41" i="42" a="1"/>
  <c r="AG41" i="42" a="1"/>
  <c r="AH41" i="42" a="1"/>
  <c r="AI41" i="42" a="1"/>
  <c r="AJ41" i="42" a="1"/>
  <c r="AK41" i="42" a="1"/>
  <c r="AL41" i="42" a="1"/>
  <c r="AM41" i="42" a="1"/>
  <c r="AN41" i="42" a="1"/>
  <c r="AO41" i="42" a="1"/>
  <c r="AP41" i="42" a="1"/>
  <c r="AQ41" i="42" a="1"/>
  <c r="AR41" i="42" a="1"/>
  <c r="AS41" i="42" a="1"/>
  <c r="AT41" i="42" a="1"/>
  <c r="AU41" i="42" a="1"/>
  <c r="AV41" i="42" a="1"/>
  <c r="AW41" i="42" a="1"/>
  <c r="AX41" i="42" a="1"/>
  <c r="AY41" i="42" a="1"/>
  <c r="AZ41" i="42" a="1"/>
  <c r="BA41" i="42" a="1"/>
  <c r="BB41" i="42" a="1"/>
  <c r="BC41" i="42" a="1"/>
  <c r="BD41" i="42" a="1"/>
  <c r="BE41" i="42" a="1"/>
  <c r="BF41" i="42" a="1"/>
  <c r="BG41" i="42" a="1"/>
  <c r="BH41" i="42" a="1"/>
  <c r="BI41" i="42" a="1"/>
  <c r="BJ41" i="42" a="1"/>
  <c r="BK41" i="42" a="1"/>
  <c r="BL41" i="42" a="1"/>
  <c r="BM41" i="42" a="1"/>
  <c r="BN41" i="42" a="1"/>
  <c r="BO41" i="42" a="1"/>
  <c r="BP41" i="42" a="1"/>
  <c r="G41" i="42"/>
  <c r="H41" i="42"/>
  <c r="I41" i="42"/>
  <c r="J41" i="42"/>
  <c r="K41" i="42"/>
  <c r="L41" i="42"/>
  <c r="M41" i="42"/>
  <c r="N41" i="42"/>
  <c r="O41" i="42"/>
  <c r="P41" i="42"/>
  <c r="Q41" i="42"/>
  <c r="R41" i="42"/>
  <c r="S41" i="42"/>
  <c r="T41" i="42"/>
  <c r="U41" i="42"/>
  <c r="V41" i="42"/>
  <c r="W41" i="42"/>
  <c r="X41" i="42"/>
  <c r="Y41" i="42"/>
  <c r="Z41" i="42"/>
  <c r="AA41" i="42"/>
  <c r="AB41" i="42"/>
  <c r="AC41" i="42"/>
  <c r="AD41" i="42"/>
  <c r="AE41" i="42"/>
  <c r="AF41" i="42"/>
  <c r="AG41" i="42"/>
  <c r="AH41" i="42"/>
  <c r="AI41" i="42"/>
  <c r="AJ41" i="42"/>
  <c r="AK41" i="42"/>
  <c r="AL41" i="42"/>
  <c r="AM41" i="42"/>
  <c r="AN41" i="42"/>
  <c r="AO41" i="42"/>
  <c r="AP41" i="42"/>
  <c r="AQ41" i="42"/>
  <c r="AR41" i="42"/>
  <c r="AS41" i="42"/>
  <c r="AT41" i="42"/>
  <c r="AU41" i="42"/>
  <c r="AV41" i="42"/>
  <c r="AW41" i="42"/>
  <c r="AX41" i="42"/>
  <c r="AY41" i="42"/>
  <c r="AZ41" i="42"/>
  <c r="BA41" i="42"/>
  <c r="BB41" i="42"/>
  <c r="BC41" i="42"/>
  <c r="BD41" i="42"/>
  <c r="BE41" i="42"/>
  <c r="BF41" i="42"/>
  <c r="BG41" i="42"/>
  <c r="BH41" i="42"/>
  <c r="BI41" i="42"/>
  <c r="BJ41" i="42"/>
  <c r="BK41" i="42"/>
  <c r="BL41" i="42"/>
  <c r="BM41" i="42"/>
  <c r="BN41" i="42"/>
  <c r="BO41" i="42"/>
  <c r="BP41" i="42"/>
  <c r="AB17" i="42"/>
  <c r="E52" i="42" a="1"/>
  <c r="E52" i="42"/>
  <c r="F52" i="42" a="1"/>
  <c r="F52" i="42"/>
  <c r="G52" i="42" a="1"/>
  <c r="H52" i="42" a="1"/>
  <c r="I52" i="42" a="1"/>
  <c r="J52" i="42" a="1"/>
  <c r="K52" i="42" a="1"/>
  <c r="L52" i="42" a="1"/>
  <c r="M52" i="42" a="1"/>
  <c r="N52" i="42" a="1"/>
  <c r="O52" i="42" a="1"/>
  <c r="P52" i="42" a="1"/>
  <c r="Q52" i="42" a="1"/>
  <c r="R52" i="42" a="1"/>
  <c r="S52" i="42" a="1"/>
  <c r="T52" i="42" a="1"/>
  <c r="U52" i="42" a="1"/>
  <c r="V52" i="42" a="1"/>
  <c r="W52" i="42" a="1"/>
  <c r="X52" i="42" a="1"/>
  <c r="Y52" i="42" a="1"/>
  <c r="Z52" i="42" a="1"/>
  <c r="AA52" i="42" a="1"/>
  <c r="AB52" i="42" a="1"/>
  <c r="AC52" i="42" a="1"/>
  <c r="AD52" i="42" a="1"/>
  <c r="AE52" i="42" a="1"/>
  <c r="AF52" i="42" a="1"/>
  <c r="AG52" i="42" a="1"/>
  <c r="AH52" i="42" a="1"/>
  <c r="AI52" i="42" a="1"/>
  <c r="AJ52" i="42" a="1"/>
  <c r="AK52" i="42" a="1"/>
  <c r="AL52" i="42" a="1"/>
  <c r="AM52" i="42" a="1"/>
  <c r="AN52" i="42" a="1"/>
  <c r="AO52" i="42" a="1"/>
  <c r="AP52" i="42" a="1"/>
  <c r="AQ52" i="42" a="1"/>
  <c r="AR52" i="42" a="1"/>
  <c r="AS52" i="42" a="1"/>
  <c r="AT52" i="42" a="1"/>
  <c r="AU52" i="42" a="1"/>
  <c r="AV52" i="42" a="1"/>
  <c r="AW52" i="42" a="1"/>
  <c r="AX52" i="42" a="1"/>
  <c r="AY52" i="42" a="1"/>
  <c r="AZ52" i="42" a="1"/>
  <c r="BA52" i="42" a="1"/>
  <c r="BB52" i="42" a="1"/>
  <c r="BC52" i="42" a="1"/>
  <c r="BD52" i="42" a="1"/>
  <c r="BE52" i="42" a="1"/>
  <c r="BF52" i="42" a="1"/>
  <c r="BG52" i="42" a="1"/>
  <c r="BH52" i="42" a="1"/>
  <c r="BI52" i="42" a="1"/>
  <c r="BJ52" i="42" a="1"/>
  <c r="BK52" i="42" a="1"/>
  <c r="BL52" i="42" a="1"/>
  <c r="BM52" i="42" a="1"/>
  <c r="BN52" i="42" a="1"/>
  <c r="BO52" i="42" a="1"/>
  <c r="BP52" i="42" a="1"/>
  <c r="G52" i="42"/>
  <c r="H52" i="42"/>
  <c r="I52" i="42"/>
  <c r="J52" i="42"/>
  <c r="K52" i="42"/>
  <c r="L52" i="42"/>
  <c r="M52" i="42"/>
  <c r="N52" i="42"/>
  <c r="O52" i="42"/>
  <c r="P52" i="42"/>
  <c r="Q52" i="42"/>
  <c r="R52" i="42"/>
  <c r="S52" i="42"/>
  <c r="T52" i="42"/>
  <c r="U52" i="42"/>
  <c r="V52" i="42"/>
  <c r="W52" i="42"/>
  <c r="X52" i="42"/>
  <c r="Y52" i="42"/>
  <c r="Z52" i="42"/>
  <c r="AA52" i="42"/>
  <c r="AB52" i="42"/>
  <c r="AC52" i="42"/>
  <c r="AD52" i="42"/>
  <c r="AE52" i="42"/>
  <c r="AF52" i="42"/>
  <c r="AG52" i="42"/>
  <c r="AH52" i="42"/>
  <c r="AI52" i="42"/>
  <c r="AJ52" i="42"/>
  <c r="AK52" i="42"/>
  <c r="AL52" i="42"/>
  <c r="AM52" i="42"/>
  <c r="AN52" i="42"/>
  <c r="AO52" i="42"/>
  <c r="AP52" i="42"/>
  <c r="AQ52" i="42"/>
  <c r="AR52" i="42"/>
  <c r="AS52" i="42"/>
  <c r="AT52" i="42"/>
  <c r="AU52" i="42"/>
  <c r="AV52" i="42"/>
  <c r="AW52" i="42"/>
  <c r="AX52" i="42"/>
  <c r="AY52" i="42"/>
  <c r="AZ52" i="42"/>
  <c r="BA52" i="42"/>
  <c r="BB52" i="42"/>
  <c r="BC52" i="42"/>
  <c r="BD52" i="42"/>
  <c r="BE52" i="42"/>
  <c r="BF52" i="42"/>
  <c r="BG52" i="42"/>
  <c r="BH52" i="42"/>
  <c r="BI52" i="42"/>
  <c r="BJ52" i="42"/>
  <c r="BK52" i="42"/>
  <c r="BL52" i="42"/>
  <c r="BM52" i="42"/>
  <c r="BN52" i="42"/>
  <c r="BO52" i="42"/>
  <c r="BP52" i="42"/>
  <c r="AC17" i="42"/>
  <c r="W17" i="42"/>
  <c r="C18" i="42"/>
  <c r="E31" i="42" a="1"/>
  <c r="E31" i="42"/>
  <c r="F31" i="42" a="1"/>
  <c r="F31" i="42"/>
  <c r="G31" i="42" a="1"/>
  <c r="H31" i="42" a="1"/>
  <c r="I31" i="42" a="1"/>
  <c r="J31" i="42" a="1"/>
  <c r="K31" i="42" a="1"/>
  <c r="L31" i="42" a="1"/>
  <c r="M31" i="42" a="1"/>
  <c r="N31" i="42" a="1"/>
  <c r="O31" i="42" a="1"/>
  <c r="P31" i="42" a="1"/>
  <c r="Q31" i="42" a="1"/>
  <c r="R31" i="42" a="1"/>
  <c r="S31" i="42" a="1"/>
  <c r="T31" i="42" a="1"/>
  <c r="U31" i="42" a="1"/>
  <c r="V31" i="42" a="1"/>
  <c r="W31" i="42" a="1"/>
  <c r="X31" i="42" a="1"/>
  <c r="Y31" i="42" a="1"/>
  <c r="Z31" i="42" a="1"/>
  <c r="AA31" i="42" a="1"/>
  <c r="AB31" i="42" a="1"/>
  <c r="AC31" i="42" a="1"/>
  <c r="AD31" i="42" a="1"/>
  <c r="AE31" i="42" a="1"/>
  <c r="AF31" i="42" a="1"/>
  <c r="AG31" i="42" a="1"/>
  <c r="AH31" i="42" a="1"/>
  <c r="AI31" i="42" a="1"/>
  <c r="AJ31" i="42" a="1"/>
  <c r="AK31" i="42" a="1"/>
  <c r="AL31" i="42" a="1"/>
  <c r="AM31" i="42" a="1"/>
  <c r="AN31" i="42" a="1"/>
  <c r="AO31" i="42" a="1"/>
  <c r="AP31" i="42" a="1"/>
  <c r="AQ31" i="42" a="1"/>
  <c r="AR31" i="42" a="1"/>
  <c r="AS31" i="42" a="1"/>
  <c r="AT31" i="42" a="1"/>
  <c r="AU31" i="42" a="1"/>
  <c r="AV31" i="42" a="1"/>
  <c r="AW31" i="42" a="1"/>
  <c r="AX31" i="42" a="1"/>
  <c r="AY31" i="42" a="1"/>
  <c r="AZ31" i="42" a="1"/>
  <c r="BA31" i="42" a="1"/>
  <c r="BB31" i="42" a="1"/>
  <c r="BC31" i="42" a="1"/>
  <c r="BD31" i="42" a="1"/>
  <c r="BE31" i="42" a="1"/>
  <c r="BF31" i="42" a="1"/>
  <c r="BG31" i="42" a="1"/>
  <c r="BH31" i="42" a="1"/>
  <c r="BI31" i="42" a="1"/>
  <c r="BJ31" i="42" a="1"/>
  <c r="BK31" i="42" a="1"/>
  <c r="BL31" i="42" a="1"/>
  <c r="BM31" i="42" a="1"/>
  <c r="BN31" i="42" a="1"/>
  <c r="BO31" i="42" a="1"/>
  <c r="BP31" i="42" a="1"/>
  <c r="G31" i="42"/>
  <c r="H31" i="42"/>
  <c r="I31" i="42"/>
  <c r="J31" i="42"/>
  <c r="K31" i="42"/>
  <c r="L31" i="42"/>
  <c r="M31" i="42"/>
  <c r="N31" i="42"/>
  <c r="O31" i="42"/>
  <c r="P31" i="42"/>
  <c r="Q31" i="42"/>
  <c r="R31" i="42"/>
  <c r="S31" i="42"/>
  <c r="T31" i="42"/>
  <c r="U31" i="42"/>
  <c r="V31" i="42"/>
  <c r="W31" i="42"/>
  <c r="X31" i="42"/>
  <c r="Y31" i="42"/>
  <c r="Z31" i="42"/>
  <c r="AA31" i="42"/>
  <c r="AB31" i="42"/>
  <c r="AC31" i="42"/>
  <c r="AD31" i="42"/>
  <c r="AE31" i="42"/>
  <c r="AF31" i="42"/>
  <c r="AG31" i="42"/>
  <c r="AH31" i="42"/>
  <c r="AI31" i="42"/>
  <c r="AJ31" i="42"/>
  <c r="AK31" i="42"/>
  <c r="AL31" i="42"/>
  <c r="AM31" i="42"/>
  <c r="AN31" i="42"/>
  <c r="AO31" i="42"/>
  <c r="AP31" i="42"/>
  <c r="AQ31" i="42"/>
  <c r="AR31" i="42"/>
  <c r="AS31" i="42"/>
  <c r="AT31" i="42"/>
  <c r="AU31" i="42"/>
  <c r="AV31" i="42"/>
  <c r="AW31" i="42"/>
  <c r="AX31" i="42"/>
  <c r="AY31" i="42"/>
  <c r="AZ31" i="42"/>
  <c r="BA31" i="42"/>
  <c r="BB31" i="42"/>
  <c r="BC31" i="42"/>
  <c r="BD31" i="42"/>
  <c r="BE31" i="42"/>
  <c r="BF31" i="42"/>
  <c r="BG31" i="42"/>
  <c r="BH31" i="42"/>
  <c r="BI31" i="42"/>
  <c r="BJ31" i="42"/>
  <c r="BK31" i="42"/>
  <c r="BL31" i="42"/>
  <c r="BM31" i="42"/>
  <c r="BN31" i="42"/>
  <c r="BO31" i="42"/>
  <c r="BP31" i="42"/>
  <c r="AA18" i="42"/>
  <c r="E42" i="42" a="1"/>
  <c r="E42" i="42"/>
  <c r="F42" i="42" a="1"/>
  <c r="F42" i="42"/>
  <c r="G42" i="42" a="1"/>
  <c r="H42" i="42" a="1"/>
  <c r="I42" i="42" a="1"/>
  <c r="J42" i="42" a="1"/>
  <c r="K42" i="42" a="1"/>
  <c r="L42" i="42" a="1"/>
  <c r="M42" i="42" a="1"/>
  <c r="N42" i="42" a="1"/>
  <c r="O42" i="42" a="1"/>
  <c r="P42" i="42" a="1"/>
  <c r="Q42" i="42" a="1"/>
  <c r="R42" i="42" a="1"/>
  <c r="S42" i="42" a="1"/>
  <c r="T42" i="42" a="1"/>
  <c r="U42" i="42" a="1"/>
  <c r="V42" i="42" a="1"/>
  <c r="W42" i="42" a="1"/>
  <c r="X42" i="42" a="1"/>
  <c r="Y42" i="42" a="1"/>
  <c r="Z42" i="42" a="1"/>
  <c r="AA42" i="42" a="1"/>
  <c r="AB42" i="42" a="1"/>
  <c r="AC42" i="42" a="1"/>
  <c r="AD42" i="42" a="1"/>
  <c r="AE42" i="42" a="1"/>
  <c r="AF42" i="42" a="1"/>
  <c r="AG42" i="42" a="1"/>
  <c r="AH42" i="42" a="1"/>
  <c r="AI42" i="42" a="1"/>
  <c r="AJ42" i="42" a="1"/>
  <c r="AK42" i="42" a="1"/>
  <c r="AL42" i="42" a="1"/>
  <c r="AM42" i="42" a="1"/>
  <c r="AN42" i="42" a="1"/>
  <c r="AO42" i="42" a="1"/>
  <c r="AP42" i="42" a="1"/>
  <c r="AQ42" i="42" a="1"/>
  <c r="AR42" i="42" a="1"/>
  <c r="AS42" i="42" a="1"/>
  <c r="AT42" i="42" a="1"/>
  <c r="AU42" i="42" a="1"/>
  <c r="AV42" i="42" a="1"/>
  <c r="AW42" i="42" a="1"/>
  <c r="AX42" i="42" a="1"/>
  <c r="AY42" i="42" a="1"/>
  <c r="AZ42" i="42" a="1"/>
  <c r="BA42" i="42" a="1"/>
  <c r="BB42" i="42" a="1"/>
  <c r="BC42" i="42" a="1"/>
  <c r="BD42" i="42" a="1"/>
  <c r="BE42" i="42" a="1"/>
  <c r="BF42" i="42" a="1"/>
  <c r="BG42" i="42" a="1"/>
  <c r="BH42" i="42" a="1"/>
  <c r="BI42" i="42" a="1"/>
  <c r="BJ42" i="42" a="1"/>
  <c r="BK42" i="42" a="1"/>
  <c r="BL42" i="42" a="1"/>
  <c r="BM42" i="42" a="1"/>
  <c r="BN42" i="42" a="1"/>
  <c r="BO42" i="42" a="1"/>
  <c r="BP42" i="42" a="1"/>
  <c r="G42" i="42"/>
  <c r="H42" i="42"/>
  <c r="I42" i="42"/>
  <c r="J42" i="42"/>
  <c r="K42" i="42"/>
  <c r="L42" i="42"/>
  <c r="M42" i="42"/>
  <c r="N42" i="42"/>
  <c r="O42" i="42"/>
  <c r="P42"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AT42" i="42"/>
  <c r="AU42" i="42"/>
  <c r="AV42" i="42"/>
  <c r="AW42" i="42"/>
  <c r="AX42" i="42"/>
  <c r="AY42" i="42"/>
  <c r="AZ42" i="42"/>
  <c r="BA42" i="42"/>
  <c r="BB42" i="42"/>
  <c r="BC42" i="42"/>
  <c r="BD42" i="42"/>
  <c r="BE42" i="42"/>
  <c r="BF42" i="42"/>
  <c r="BG42" i="42"/>
  <c r="BH42" i="42"/>
  <c r="BI42" i="42"/>
  <c r="BJ42" i="42"/>
  <c r="BK42" i="42"/>
  <c r="BL42" i="42"/>
  <c r="BM42" i="42"/>
  <c r="BN42" i="42"/>
  <c r="BO42" i="42"/>
  <c r="BP42" i="42"/>
  <c r="AB18" i="42"/>
  <c r="E53" i="42" a="1"/>
  <c r="E53" i="42"/>
  <c r="F53" i="42" a="1"/>
  <c r="F53" i="42"/>
  <c r="G53" i="42" a="1"/>
  <c r="H53" i="42" a="1"/>
  <c r="I53" i="42" a="1"/>
  <c r="J53" i="42" a="1"/>
  <c r="K53" i="42" a="1"/>
  <c r="L53" i="42" a="1"/>
  <c r="M53" i="42" a="1"/>
  <c r="N53" i="42" a="1"/>
  <c r="O53" i="42" a="1"/>
  <c r="P53" i="42" a="1"/>
  <c r="Q53" i="42" a="1"/>
  <c r="R53" i="42" a="1"/>
  <c r="S53" i="42" a="1"/>
  <c r="T53" i="42" a="1"/>
  <c r="U53" i="42" a="1"/>
  <c r="V53" i="42" a="1"/>
  <c r="W53" i="42" a="1"/>
  <c r="X53" i="42" a="1"/>
  <c r="Y53" i="42" a="1"/>
  <c r="Z53" i="42" a="1"/>
  <c r="AA53" i="42" a="1"/>
  <c r="AB53" i="42" a="1"/>
  <c r="AC53" i="42" a="1"/>
  <c r="AD53" i="42" a="1"/>
  <c r="AE53" i="42" a="1"/>
  <c r="AF53" i="42" a="1"/>
  <c r="AG53" i="42" a="1"/>
  <c r="AH53" i="42" a="1"/>
  <c r="AI53" i="42" a="1"/>
  <c r="AJ53" i="42" a="1"/>
  <c r="AK53" i="42" a="1"/>
  <c r="AL53" i="42" a="1"/>
  <c r="AM53" i="42" a="1"/>
  <c r="AN53" i="42" a="1"/>
  <c r="AO53" i="42" a="1"/>
  <c r="AP53" i="42" a="1"/>
  <c r="AQ53" i="42" a="1"/>
  <c r="AR53" i="42" a="1"/>
  <c r="AS53" i="42" a="1"/>
  <c r="AT53" i="42" a="1"/>
  <c r="AU53" i="42" a="1"/>
  <c r="AV53" i="42" a="1"/>
  <c r="AW53" i="42" a="1"/>
  <c r="AX53" i="42" a="1"/>
  <c r="AY53" i="42" a="1"/>
  <c r="AZ53" i="42" a="1"/>
  <c r="BA53" i="42" a="1"/>
  <c r="BB53" i="42" a="1"/>
  <c r="BC53" i="42" a="1"/>
  <c r="BD53" i="42" a="1"/>
  <c r="BE53" i="42" a="1"/>
  <c r="BF53" i="42" a="1"/>
  <c r="BG53" i="42" a="1"/>
  <c r="BH53" i="42" a="1"/>
  <c r="BI53" i="42" a="1"/>
  <c r="BJ53" i="42" a="1"/>
  <c r="BK53" i="42" a="1"/>
  <c r="BL53" i="42" a="1"/>
  <c r="BM53" i="42" a="1"/>
  <c r="BN53" i="42" a="1"/>
  <c r="BO53" i="42" a="1"/>
  <c r="BP53" i="42" a="1"/>
  <c r="G53" i="42"/>
  <c r="H53" i="42"/>
  <c r="I53" i="42"/>
  <c r="J53" i="42"/>
  <c r="K53" i="42"/>
  <c r="L53" i="42"/>
  <c r="M53" i="42"/>
  <c r="N53" i="42"/>
  <c r="O53" i="42"/>
  <c r="P53" i="42"/>
  <c r="Q53" i="42"/>
  <c r="R53" i="42"/>
  <c r="S53" i="42"/>
  <c r="T53" i="42"/>
  <c r="U53" i="42"/>
  <c r="V53" i="42"/>
  <c r="W53" i="42"/>
  <c r="X53" i="42"/>
  <c r="Y53" i="42"/>
  <c r="Z53" i="42"/>
  <c r="AA53" i="42"/>
  <c r="AB53" i="42"/>
  <c r="AC53" i="42"/>
  <c r="AD53" i="42"/>
  <c r="AE53" i="42"/>
  <c r="AF53" i="42"/>
  <c r="AG53" i="42"/>
  <c r="AH53" i="42"/>
  <c r="AI53" i="42"/>
  <c r="AJ53" i="42"/>
  <c r="AK53" i="42"/>
  <c r="AL53" i="42"/>
  <c r="AM53" i="42"/>
  <c r="AN53" i="42"/>
  <c r="AO53" i="42"/>
  <c r="AP53" i="42"/>
  <c r="AQ53" i="42"/>
  <c r="AR53" i="42"/>
  <c r="AS53" i="42"/>
  <c r="AT53" i="42"/>
  <c r="AU53" i="42"/>
  <c r="AV53" i="42"/>
  <c r="AW53" i="42"/>
  <c r="AX53" i="42"/>
  <c r="AY53" i="42"/>
  <c r="AZ53" i="42"/>
  <c r="BA53" i="42"/>
  <c r="BB53" i="42"/>
  <c r="BC53" i="42"/>
  <c r="BD53" i="42"/>
  <c r="BE53" i="42"/>
  <c r="BF53" i="42"/>
  <c r="BG53" i="42"/>
  <c r="BH53" i="42"/>
  <c r="BI53" i="42"/>
  <c r="BJ53" i="42"/>
  <c r="BK53" i="42"/>
  <c r="BL53" i="42"/>
  <c r="BM53" i="42"/>
  <c r="BN53" i="42"/>
  <c r="BO53" i="42"/>
  <c r="BP53" i="42"/>
  <c r="AC18" i="42"/>
  <c r="W18" i="42"/>
  <c r="C19" i="42"/>
  <c r="E32" i="42" a="1"/>
  <c r="E32" i="42"/>
  <c r="F32" i="42" a="1"/>
  <c r="F32" i="42"/>
  <c r="G32" i="42" a="1"/>
  <c r="H32" i="42" a="1"/>
  <c r="I32" i="42" a="1"/>
  <c r="J32" i="42" a="1"/>
  <c r="K32" i="42" a="1"/>
  <c r="L32" i="42" a="1"/>
  <c r="M32" i="42" a="1"/>
  <c r="N32" i="42" a="1"/>
  <c r="O32" i="42" a="1"/>
  <c r="P32" i="42" a="1"/>
  <c r="Q32" i="42" a="1"/>
  <c r="R32" i="42" a="1"/>
  <c r="S32" i="42" a="1"/>
  <c r="T32" i="42" a="1"/>
  <c r="U32" i="42" a="1"/>
  <c r="V32" i="42" a="1"/>
  <c r="W32" i="42" a="1"/>
  <c r="X32" i="42" a="1"/>
  <c r="Y32" i="42" a="1"/>
  <c r="Z32" i="42" a="1"/>
  <c r="AA32" i="42" a="1"/>
  <c r="AB32" i="42" a="1"/>
  <c r="AC32" i="42" a="1"/>
  <c r="AD32" i="42" a="1"/>
  <c r="AE32" i="42" a="1"/>
  <c r="AF32" i="42" a="1"/>
  <c r="AG32" i="42" a="1"/>
  <c r="AH32" i="42" a="1"/>
  <c r="AI32" i="42" a="1"/>
  <c r="AJ32" i="42" a="1"/>
  <c r="AK32" i="42" a="1"/>
  <c r="AL32" i="42" a="1"/>
  <c r="AM32" i="42" a="1"/>
  <c r="AN32" i="42" a="1"/>
  <c r="AO32" i="42" a="1"/>
  <c r="AP32" i="42" a="1"/>
  <c r="AQ32" i="42" a="1"/>
  <c r="AR32" i="42" a="1"/>
  <c r="AS32" i="42" a="1"/>
  <c r="AT32" i="42" a="1"/>
  <c r="AU32" i="42" a="1"/>
  <c r="AV32" i="42" a="1"/>
  <c r="AW32" i="42" a="1"/>
  <c r="AX32" i="42" a="1"/>
  <c r="AY32" i="42" a="1"/>
  <c r="AZ32" i="42" a="1"/>
  <c r="BA32" i="42" a="1"/>
  <c r="BB32" i="42" a="1"/>
  <c r="BC32" i="42" a="1"/>
  <c r="BD32" i="42" a="1"/>
  <c r="BE32" i="42" a="1"/>
  <c r="BF32" i="42" a="1"/>
  <c r="BG32" i="42" a="1"/>
  <c r="BH32" i="42" a="1"/>
  <c r="BI32" i="42" a="1"/>
  <c r="BJ32" i="42" a="1"/>
  <c r="BK32" i="42" a="1"/>
  <c r="BL32" i="42" a="1"/>
  <c r="BM32" i="42" a="1"/>
  <c r="BN32" i="42" a="1"/>
  <c r="BO32" i="42" a="1"/>
  <c r="BP32" i="42" a="1"/>
  <c r="G32" i="42"/>
  <c r="H32" i="42"/>
  <c r="I32" i="42"/>
  <c r="J32" i="42"/>
  <c r="K32" i="42"/>
  <c r="L32" i="42"/>
  <c r="M32" i="42"/>
  <c r="N32" i="42"/>
  <c r="O32" i="42"/>
  <c r="P32" i="42"/>
  <c r="Q32" i="42"/>
  <c r="R32" i="42"/>
  <c r="S32" i="42"/>
  <c r="T32" i="42"/>
  <c r="U32" i="42"/>
  <c r="V32" i="42"/>
  <c r="W32" i="42"/>
  <c r="X32" i="42"/>
  <c r="Y32" i="42"/>
  <c r="Z32" i="42"/>
  <c r="AA32" i="42"/>
  <c r="AB32" i="42"/>
  <c r="AC32" i="42"/>
  <c r="AD32" i="42"/>
  <c r="AE32" i="42"/>
  <c r="AF32" i="42"/>
  <c r="AG32" i="42"/>
  <c r="AH32" i="42"/>
  <c r="AI32" i="42"/>
  <c r="AJ32" i="42"/>
  <c r="AK32" i="42"/>
  <c r="AL32" i="42"/>
  <c r="AM32" i="42"/>
  <c r="AN32" i="42"/>
  <c r="AO32" i="42"/>
  <c r="AP32" i="42"/>
  <c r="AQ32" i="42"/>
  <c r="AR32" i="42"/>
  <c r="AS32" i="42"/>
  <c r="AT32" i="42"/>
  <c r="AU32" i="42"/>
  <c r="AV32" i="42"/>
  <c r="AW32" i="42"/>
  <c r="AX32" i="42"/>
  <c r="AY32" i="42"/>
  <c r="AZ32" i="42"/>
  <c r="BA32" i="42"/>
  <c r="BB32" i="42"/>
  <c r="BC32" i="42"/>
  <c r="BD32" i="42"/>
  <c r="BE32" i="42"/>
  <c r="BF32" i="42"/>
  <c r="BG32" i="42"/>
  <c r="BH32" i="42"/>
  <c r="BI32" i="42"/>
  <c r="BJ32" i="42"/>
  <c r="BK32" i="42"/>
  <c r="BL32" i="42"/>
  <c r="BM32" i="42"/>
  <c r="BN32" i="42"/>
  <c r="BO32" i="42"/>
  <c r="BP32" i="42"/>
  <c r="AA19" i="42"/>
  <c r="E43" i="42" a="1"/>
  <c r="E43" i="42"/>
  <c r="F43" i="42" a="1"/>
  <c r="F43" i="42"/>
  <c r="G43" i="42" a="1"/>
  <c r="H43" i="42" a="1"/>
  <c r="I43" i="42" a="1"/>
  <c r="J43" i="42" a="1"/>
  <c r="K43" i="42" a="1"/>
  <c r="L43" i="42" a="1"/>
  <c r="M43" i="42" a="1"/>
  <c r="N43" i="42" a="1"/>
  <c r="O43" i="42" a="1"/>
  <c r="P43" i="42" a="1"/>
  <c r="Q43" i="42" a="1"/>
  <c r="R43" i="42" a="1"/>
  <c r="S43" i="42" a="1"/>
  <c r="T43" i="42" a="1"/>
  <c r="U43" i="42" a="1"/>
  <c r="V43" i="42" a="1"/>
  <c r="W43" i="42" a="1"/>
  <c r="X43" i="42" a="1"/>
  <c r="Y43" i="42" a="1"/>
  <c r="Z43" i="42" a="1"/>
  <c r="AA43" i="42" a="1"/>
  <c r="AB43" i="42" a="1"/>
  <c r="AC43" i="42" a="1"/>
  <c r="AD43" i="42" a="1"/>
  <c r="AE43" i="42" a="1"/>
  <c r="AF43" i="42" a="1"/>
  <c r="AG43" i="42" a="1"/>
  <c r="AH43" i="42" a="1"/>
  <c r="AI43" i="42" a="1"/>
  <c r="AJ43" i="42" a="1"/>
  <c r="AK43" i="42" a="1"/>
  <c r="AL43" i="42" a="1"/>
  <c r="AM43" i="42" a="1"/>
  <c r="AN43" i="42" a="1"/>
  <c r="AO43" i="42" a="1"/>
  <c r="AP43" i="42" a="1"/>
  <c r="AQ43" i="42" a="1"/>
  <c r="AR43" i="42" a="1"/>
  <c r="AS43" i="42" a="1"/>
  <c r="AT43" i="42" a="1"/>
  <c r="AU43" i="42" a="1"/>
  <c r="AV43" i="42" a="1"/>
  <c r="AW43" i="42" a="1"/>
  <c r="AX43" i="42" a="1"/>
  <c r="AY43" i="42" a="1"/>
  <c r="AZ43" i="42" a="1"/>
  <c r="BA43" i="42" a="1"/>
  <c r="BB43" i="42" a="1"/>
  <c r="BC43" i="42" a="1"/>
  <c r="BD43" i="42" a="1"/>
  <c r="BE43" i="42" a="1"/>
  <c r="BF43" i="42" a="1"/>
  <c r="BG43" i="42" a="1"/>
  <c r="BH43" i="42" a="1"/>
  <c r="BI43" i="42" a="1"/>
  <c r="BJ43" i="42" a="1"/>
  <c r="BK43" i="42" a="1"/>
  <c r="BL43" i="42" a="1"/>
  <c r="BM43" i="42" a="1"/>
  <c r="BN43" i="42" a="1"/>
  <c r="BO43" i="42" a="1"/>
  <c r="BP43" i="42" a="1"/>
  <c r="G43" i="42"/>
  <c r="H43" i="42"/>
  <c r="I43" i="42"/>
  <c r="J43" i="42"/>
  <c r="K43" i="42"/>
  <c r="L43" i="42"/>
  <c r="M43" i="42"/>
  <c r="N43" i="42"/>
  <c r="O43" i="42"/>
  <c r="P43"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AS43" i="42"/>
  <c r="AT43" i="42"/>
  <c r="AU43" i="42"/>
  <c r="AV43" i="42"/>
  <c r="AW43" i="42"/>
  <c r="AX43" i="42"/>
  <c r="AY43" i="42"/>
  <c r="AZ43" i="42"/>
  <c r="BA43" i="42"/>
  <c r="BB43" i="42"/>
  <c r="BC43" i="42"/>
  <c r="BD43" i="42"/>
  <c r="BE43" i="42"/>
  <c r="BF43" i="42"/>
  <c r="BG43" i="42"/>
  <c r="BH43" i="42"/>
  <c r="BI43" i="42"/>
  <c r="BJ43" i="42"/>
  <c r="BK43" i="42"/>
  <c r="BL43" i="42"/>
  <c r="BM43" i="42"/>
  <c r="BN43" i="42"/>
  <c r="BO43" i="42"/>
  <c r="BP43" i="42"/>
  <c r="AB19" i="42"/>
  <c r="E54" i="42" a="1"/>
  <c r="E54" i="42"/>
  <c r="F54" i="42" a="1"/>
  <c r="F54" i="42"/>
  <c r="G54" i="42" a="1"/>
  <c r="H54" i="42" a="1"/>
  <c r="I54" i="42" a="1"/>
  <c r="J54" i="42" a="1"/>
  <c r="K54" i="42" a="1"/>
  <c r="L54" i="42" a="1"/>
  <c r="M54" i="42" a="1"/>
  <c r="N54" i="42" a="1"/>
  <c r="O54" i="42" a="1"/>
  <c r="P54" i="42" a="1"/>
  <c r="Q54" i="42" a="1"/>
  <c r="R54" i="42" a="1"/>
  <c r="S54" i="42" a="1"/>
  <c r="T54" i="42" a="1"/>
  <c r="U54" i="42" a="1"/>
  <c r="V54" i="42" a="1"/>
  <c r="W54" i="42" a="1"/>
  <c r="X54" i="42" a="1"/>
  <c r="Y54" i="42" a="1"/>
  <c r="Z54" i="42" a="1"/>
  <c r="AA54" i="42" a="1"/>
  <c r="AB54" i="42" a="1"/>
  <c r="AC54" i="42" a="1"/>
  <c r="AD54" i="42" a="1"/>
  <c r="AE54" i="42" a="1"/>
  <c r="AF54" i="42" a="1"/>
  <c r="AG54" i="42" a="1"/>
  <c r="AH54" i="42" a="1"/>
  <c r="AI54" i="42" a="1"/>
  <c r="AJ54" i="42" a="1"/>
  <c r="AK54" i="42" a="1"/>
  <c r="AL54" i="42" a="1"/>
  <c r="AM54" i="42" a="1"/>
  <c r="AN54" i="42" a="1"/>
  <c r="AO54" i="42" a="1"/>
  <c r="AP54" i="42" a="1"/>
  <c r="AQ54" i="42" a="1"/>
  <c r="AR54" i="42" a="1"/>
  <c r="AS54" i="42" a="1"/>
  <c r="AT54" i="42" a="1"/>
  <c r="AU54" i="42" a="1"/>
  <c r="AV54" i="42" a="1"/>
  <c r="AW54" i="42" a="1"/>
  <c r="AX54" i="42" a="1"/>
  <c r="AY54" i="42" a="1"/>
  <c r="AZ54" i="42" a="1"/>
  <c r="BA54" i="42" a="1"/>
  <c r="BB54" i="42" a="1"/>
  <c r="BC54" i="42" a="1"/>
  <c r="BD54" i="42" a="1"/>
  <c r="BE54" i="42" a="1"/>
  <c r="BF54" i="42" a="1"/>
  <c r="BG54" i="42" a="1"/>
  <c r="BH54" i="42" a="1"/>
  <c r="BI54" i="42" a="1"/>
  <c r="BJ54" i="42" a="1"/>
  <c r="BK54" i="42" a="1"/>
  <c r="BL54" i="42" a="1"/>
  <c r="BM54" i="42" a="1"/>
  <c r="BN54" i="42" a="1"/>
  <c r="BO54" i="42" a="1"/>
  <c r="BP54" i="42" a="1"/>
  <c r="G54" i="42"/>
  <c r="H54" i="42"/>
  <c r="I54" i="42"/>
  <c r="J54" i="42"/>
  <c r="K54" i="42"/>
  <c r="L54" i="42"/>
  <c r="M54" i="42"/>
  <c r="N54" i="42"/>
  <c r="O54" i="42"/>
  <c r="P54" i="42"/>
  <c r="Q54" i="42"/>
  <c r="R54" i="42"/>
  <c r="S54" i="42"/>
  <c r="T54" i="42"/>
  <c r="U54" i="42"/>
  <c r="V54" i="42"/>
  <c r="W54" i="42"/>
  <c r="X54" i="42"/>
  <c r="Y54" i="42"/>
  <c r="Z54" i="42"/>
  <c r="AA54" i="42"/>
  <c r="AB54" i="42"/>
  <c r="AC54" i="42"/>
  <c r="AD54" i="42"/>
  <c r="AE54" i="42"/>
  <c r="AF54" i="42"/>
  <c r="AG54" i="42"/>
  <c r="AH54" i="42"/>
  <c r="AI54" i="42"/>
  <c r="AJ54" i="42"/>
  <c r="AK54" i="42"/>
  <c r="AL54" i="42"/>
  <c r="AM54" i="42"/>
  <c r="AN54" i="42"/>
  <c r="AO54" i="42"/>
  <c r="AP54" i="42"/>
  <c r="AQ54" i="42"/>
  <c r="AR54" i="42"/>
  <c r="AS54" i="42"/>
  <c r="AT54" i="42"/>
  <c r="AU54" i="42"/>
  <c r="AV54" i="42"/>
  <c r="AW54" i="42"/>
  <c r="AX54" i="42"/>
  <c r="AY54" i="42"/>
  <c r="AZ54" i="42"/>
  <c r="BA54" i="42"/>
  <c r="BB54" i="42"/>
  <c r="BC54" i="42"/>
  <c r="BD54" i="42"/>
  <c r="BE54" i="42"/>
  <c r="BF54" i="42"/>
  <c r="BG54" i="42"/>
  <c r="BH54" i="42"/>
  <c r="BI54" i="42"/>
  <c r="BJ54" i="42"/>
  <c r="BK54" i="42"/>
  <c r="BL54" i="42"/>
  <c r="BM54" i="42"/>
  <c r="BN54" i="42"/>
  <c r="BO54" i="42"/>
  <c r="BP54" i="42"/>
  <c r="AC19" i="42"/>
  <c r="W19" i="42"/>
  <c r="C20" i="42"/>
  <c r="E33" i="42" a="1"/>
  <c r="E33" i="42"/>
  <c r="F33" i="42" a="1"/>
  <c r="F33" i="42"/>
  <c r="G33" i="42" a="1"/>
  <c r="H33" i="42" a="1"/>
  <c r="I33" i="42" a="1"/>
  <c r="J33" i="42" a="1"/>
  <c r="K33" i="42" a="1"/>
  <c r="L33" i="42" a="1"/>
  <c r="M33" i="42" a="1"/>
  <c r="N33" i="42" a="1"/>
  <c r="O33" i="42" a="1"/>
  <c r="P33" i="42" a="1"/>
  <c r="Q33" i="42" a="1"/>
  <c r="R33" i="42" a="1"/>
  <c r="S33" i="42" a="1"/>
  <c r="T33" i="42" a="1"/>
  <c r="U33" i="42" a="1"/>
  <c r="V33" i="42" a="1"/>
  <c r="W33" i="42" a="1"/>
  <c r="X33" i="42" a="1"/>
  <c r="Y33" i="42" a="1"/>
  <c r="Z33" i="42" a="1"/>
  <c r="AA33" i="42" a="1"/>
  <c r="AB33" i="42" a="1"/>
  <c r="AC33" i="42" a="1"/>
  <c r="AD33" i="42" a="1"/>
  <c r="AE33" i="42" a="1"/>
  <c r="AF33" i="42" a="1"/>
  <c r="AG33" i="42" a="1"/>
  <c r="AH33" i="42" a="1"/>
  <c r="AI33" i="42" a="1"/>
  <c r="AJ33" i="42" a="1"/>
  <c r="AK33" i="42" a="1"/>
  <c r="AL33" i="42" a="1"/>
  <c r="AM33" i="42" a="1"/>
  <c r="AN33" i="42" a="1"/>
  <c r="AO33" i="42" a="1"/>
  <c r="AP33" i="42" a="1"/>
  <c r="AQ33" i="42" a="1"/>
  <c r="AR33" i="42" a="1"/>
  <c r="AS33" i="42" a="1"/>
  <c r="AT33" i="42" a="1"/>
  <c r="AU33" i="42" a="1"/>
  <c r="AV33" i="42" a="1"/>
  <c r="AW33" i="42" a="1"/>
  <c r="AX33" i="42" a="1"/>
  <c r="AY33" i="42" a="1"/>
  <c r="AZ33" i="42" a="1"/>
  <c r="BA33" i="42" a="1"/>
  <c r="BB33" i="42" a="1"/>
  <c r="BC33" i="42" a="1"/>
  <c r="BD33" i="42" a="1"/>
  <c r="BE33" i="42" a="1"/>
  <c r="BF33" i="42" a="1"/>
  <c r="BG33" i="42" a="1"/>
  <c r="BH33" i="42" a="1"/>
  <c r="BI33" i="42" a="1"/>
  <c r="BJ33" i="42" a="1"/>
  <c r="BK33" i="42" a="1"/>
  <c r="BL33" i="42" a="1"/>
  <c r="BM33" i="42" a="1"/>
  <c r="BN33" i="42" a="1"/>
  <c r="BO33" i="42" a="1"/>
  <c r="BP33" i="42" a="1"/>
  <c r="G33" i="42"/>
  <c r="H33" i="42"/>
  <c r="I33" i="42"/>
  <c r="J33" i="42"/>
  <c r="K33" i="42"/>
  <c r="L33" i="42"/>
  <c r="M33" i="42"/>
  <c r="N33" i="42"/>
  <c r="O33" i="42"/>
  <c r="P33" i="42"/>
  <c r="Q33" i="42"/>
  <c r="R33" i="42"/>
  <c r="S33" i="42"/>
  <c r="T33" i="42"/>
  <c r="U33" i="42"/>
  <c r="V33" i="42"/>
  <c r="W33" i="42"/>
  <c r="X33" i="42"/>
  <c r="Y33" i="42"/>
  <c r="Z33" i="42"/>
  <c r="AA33" i="42"/>
  <c r="AB33" i="42"/>
  <c r="AC33" i="42"/>
  <c r="AD33" i="42"/>
  <c r="AE33" i="42"/>
  <c r="AF33" i="42"/>
  <c r="AG33" i="42"/>
  <c r="AH33" i="42"/>
  <c r="AI33" i="42"/>
  <c r="AJ33" i="42"/>
  <c r="AK33" i="42"/>
  <c r="AL33" i="42"/>
  <c r="AM33" i="42"/>
  <c r="AN33" i="42"/>
  <c r="AO33" i="42"/>
  <c r="AP33" i="42"/>
  <c r="AQ33" i="42"/>
  <c r="AR33" i="42"/>
  <c r="AS33" i="42"/>
  <c r="AT33" i="42"/>
  <c r="AU33" i="42"/>
  <c r="AV33" i="42"/>
  <c r="AW33" i="42"/>
  <c r="AX33" i="42"/>
  <c r="AY33" i="42"/>
  <c r="AZ33" i="42"/>
  <c r="BA33" i="42"/>
  <c r="BB33" i="42"/>
  <c r="BC33" i="42"/>
  <c r="BD33" i="42"/>
  <c r="BE33" i="42"/>
  <c r="BF33" i="42"/>
  <c r="BG33" i="42"/>
  <c r="BH33" i="42"/>
  <c r="BI33" i="42"/>
  <c r="BJ33" i="42"/>
  <c r="BK33" i="42"/>
  <c r="BL33" i="42"/>
  <c r="BM33" i="42"/>
  <c r="BN33" i="42"/>
  <c r="BO33" i="42"/>
  <c r="BP33" i="42"/>
  <c r="AA20" i="42"/>
  <c r="E44" i="42" a="1"/>
  <c r="E44" i="42"/>
  <c r="F44" i="42" a="1"/>
  <c r="F44" i="42"/>
  <c r="G44" i="42" a="1"/>
  <c r="H44" i="42" a="1"/>
  <c r="I44" i="42" a="1"/>
  <c r="J44" i="42" a="1"/>
  <c r="K44" i="42" a="1"/>
  <c r="L44" i="42" a="1"/>
  <c r="M44" i="42" a="1"/>
  <c r="N44" i="42" a="1"/>
  <c r="O44" i="42" a="1"/>
  <c r="P44" i="42" a="1"/>
  <c r="Q44" i="42" a="1"/>
  <c r="R44" i="42" a="1"/>
  <c r="S44" i="42" a="1"/>
  <c r="T44" i="42" a="1"/>
  <c r="U44" i="42" a="1"/>
  <c r="V44" i="42" a="1"/>
  <c r="W44" i="42" a="1"/>
  <c r="X44" i="42" a="1"/>
  <c r="Y44" i="42" a="1"/>
  <c r="Z44" i="42" a="1"/>
  <c r="AA44" i="42" a="1"/>
  <c r="AB44" i="42" a="1"/>
  <c r="AC44" i="42" a="1"/>
  <c r="AD44" i="42" a="1"/>
  <c r="AE44" i="42" a="1"/>
  <c r="AF44" i="42" a="1"/>
  <c r="AG44" i="42" a="1"/>
  <c r="AH44" i="42" a="1"/>
  <c r="AI44" i="42" a="1"/>
  <c r="AJ44" i="42" a="1"/>
  <c r="AK44" i="42" a="1"/>
  <c r="AL44" i="42" a="1"/>
  <c r="AM44" i="42" a="1"/>
  <c r="AN44" i="42" a="1"/>
  <c r="AO44" i="42" a="1"/>
  <c r="AP44" i="42" a="1"/>
  <c r="AQ44" i="42" a="1"/>
  <c r="AR44" i="42" a="1"/>
  <c r="AS44" i="42" a="1"/>
  <c r="AT44" i="42" a="1"/>
  <c r="AU44" i="42" a="1"/>
  <c r="AV44" i="42" a="1"/>
  <c r="AW44" i="42" a="1"/>
  <c r="AX44" i="42" a="1"/>
  <c r="AY44" i="42" a="1"/>
  <c r="AZ44" i="42" a="1"/>
  <c r="BA44" i="42" a="1"/>
  <c r="BB44" i="42" a="1"/>
  <c r="BC44" i="42" a="1"/>
  <c r="BD44" i="42" a="1"/>
  <c r="BE44" i="42" a="1"/>
  <c r="BF44" i="42" a="1"/>
  <c r="BG44" i="42" a="1"/>
  <c r="BH44" i="42" a="1"/>
  <c r="BI44" i="42" a="1"/>
  <c r="BJ44" i="42" a="1"/>
  <c r="BK44" i="42" a="1"/>
  <c r="BL44" i="42" a="1"/>
  <c r="BM44" i="42" a="1"/>
  <c r="BN44" i="42" a="1"/>
  <c r="BO44" i="42" a="1"/>
  <c r="BP44" i="42" a="1"/>
  <c r="G44" i="42"/>
  <c r="H44" i="42"/>
  <c r="I44" i="42"/>
  <c r="J44" i="42"/>
  <c r="K44" i="42"/>
  <c r="L44" i="42"/>
  <c r="M44" i="42"/>
  <c r="N44" i="42"/>
  <c r="O44" i="42"/>
  <c r="P44" i="42"/>
  <c r="Q44" i="42"/>
  <c r="R44" i="42"/>
  <c r="S44" i="42"/>
  <c r="T44" i="42"/>
  <c r="U44" i="42"/>
  <c r="V44" i="42"/>
  <c r="W44" i="42"/>
  <c r="X44" i="42"/>
  <c r="Y44" i="42"/>
  <c r="Z44" i="42"/>
  <c r="AA44" i="42"/>
  <c r="AB44" i="42"/>
  <c r="AC44" i="42"/>
  <c r="AD44" i="42"/>
  <c r="AE44" i="42"/>
  <c r="AF44" i="42"/>
  <c r="AG44" i="42"/>
  <c r="AH44" i="42"/>
  <c r="AI44" i="42"/>
  <c r="AJ44" i="42"/>
  <c r="AK44" i="42"/>
  <c r="AL44" i="42"/>
  <c r="AM44" i="42"/>
  <c r="AN44" i="42"/>
  <c r="AO44" i="42"/>
  <c r="AP44" i="42"/>
  <c r="AQ44" i="42"/>
  <c r="AR44" i="42"/>
  <c r="AS44" i="42"/>
  <c r="AT44" i="42"/>
  <c r="AU44" i="42"/>
  <c r="AV44" i="42"/>
  <c r="AW44" i="42"/>
  <c r="AX44" i="42"/>
  <c r="AY44" i="42"/>
  <c r="AZ44" i="42"/>
  <c r="BA44" i="42"/>
  <c r="BB44" i="42"/>
  <c r="BC44" i="42"/>
  <c r="BD44" i="42"/>
  <c r="BE44" i="42"/>
  <c r="BF44" i="42"/>
  <c r="BG44" i="42"/>
  <c r="BH44" i="42"/>
  <c r="BI44" i="42"/>
  <c r="BJ44" i="42"/>
  <c r="BK44" i="42"/>
  <c r="BL44" i="42"/>
  <c r="BM44" i="42"/>
  <c r="BN44" i="42"/>
  <c r="BO44" i="42"/>
  <c r="BP44" i="42"/>
  <c r="AB20" i="42"/>
  <c r="E55" i="42" a="1"/>
  <c r="E55" i="42"/>
  <c r="F55" i="42" a="1"/>
  <c r="F55" i="42"/>
  <c r="G55" i="42" a="1"/>
  <c r="H55" i="42" a="1"/>
  <c r="I55" i="42" a="1"/>
  <c r="J55" i="42" a="1"/>
  <c r="K55" i="42" a="1"/>
  <c r="L55" i="42" a="1"/>
  <c r="M55" i="42" a="1"/>
  <c r="N55" i="42" a="1"/>
  <c r="O55" i="42" a="1"/>
  <c r="P55" i="42" a="1"/>
  <c r="Q55" i="42" a="1"/>
  <c r="R55" i="42" a="1"/>
  <c r="S55" i="42" a="1"/>
  <c r="T55" i="42" a="1"/>
  <c r="U55" i="42" a="1"/>
  <c r="V55" i="42" a="1"/>
  <c r="W55" i="42" a="1"/>
  <c r="X55" i="42" a="1"/>
  <c r="Y55" i="42" a="1"/>
  <c r="Z55" i="42" a="1"/>
  <c r="AA55" i="42" a="1"/>
  <c r="AB55" i="42" a="1"/>
  <c r="AC55" i="42" a="1"/>
  <c r="AD55" i="42" a="1"/>
  <c r="AE55" i="42" a="1"/>
  <c r="AF55" i="42" a="1"/>
  <c r="AG55" i="42" a="1"/>
  <c r="AH55" i="42" a="1"/>
  <c r="AI55" i="42" a="1"/>
  <c r="AJ55" i="42" a="1"/>
  <c r="AK55" i="42" a="1"/>
  <c r="AL55" i="42" a="1"/>
  <c r="AM55" i="42" a="1"/>
  <c r="AN55" i="42" a="1"/>
  <c r="AO55" i="42" a="1"/>
  <c r="AP55" i="42" a="1"/>
  <c r="AQ55" i="42" a="1"/>
  <c r="AR55" i="42" a="1"/>
  <c r="AS55" i="42" a="1"/>
  <c r="AT55" i="42" a="1"/>
  <c r="AU55" i="42" a="1"/>
  <c r="AV55" i="42" a="1"/>
  <c r="AW55" i="42" a="1"/>
  <c r="AX55" i="42" a="1"/>
  <c r="AY55" i="42" a="1"/>
  <c r="AZ55" i="42" a="1"/>
  <c r="BA55" i="42" a="1"/>
  <c r="BB55" i="42" a="1"/>
  <c r="BC55" i="42" a="1"/>
  <c r="BD55" i="42" a="1"/>
  <c r="BE55" i="42" a="1"/>
  <c r="BF55" i="42" a="1"/>
  <c r="BG55" i="42" a="1"/>
  <c r="BH55" i="42" a="1"/>
  <c r="BI55" i="42" a="1"/>
  <c r="BJ55" i="42" a="1"/>
  <c r="BK55" i="42" a="1"/>
  <c r="BL55" i="42" a="1"/>
  <c r="BM55" i="42" a="1"/>
  <c r="BN55" i="42" a="1"/>
  <c r="BO55" i="42" a="1"/>
  <c r="BP55" i="42" a="1"/>
  <c r="G55" i="42"/>
  <c r="H55" i="42"/>
  <c r="I55" i="42"/>
  <c r="J55" i="42"/>
  <c r="K55" i="42"/>
  <c r="L55" i="42"/>
  <c r="M55" i="42"/>
  <c r="N55" i="42"/>
  <c r="O55" i="42"/>
  <c r="P55" i="42"/>
  <c r="Q55" i="42"/>
  <c r="R55" i="42"/>
  <c r="S55"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AT55" i="42"/>
  <c r="AU55" i="42"/>
  <c r="AV55" i="42"/>
  <c r="AW55" i="42"/>
  <c r="AX55" i="42"/>
  <c r="AY55" i="42"/>
  <c r="AZ55" i="42"/>
  <c r="BA55" i="42"/>
  <c r="BB55" i="42"/>
  <c r="BC55" i="42"/>
  <c r="BD55" i="42"/>
  <c r="BE55" i="42"/>
  <c r="BF55" i="42"/>
  <c r="BG55" i="42"/>
  <c r="BH55" i="42"/>
  <c r="BI55" i="42"/>
  <c r="BJ55" i="42"/>
  <c r="BK55" i="42"/>
  <c r="BL55" i="42"/>
  <c r="BM55" i="42"/>
  <c r="BN55" i="42"/>
  <c r="BO55" i="42"/>
  <c r="BP55" i="42"/>
  <c r="AC20" i="42"/>
  <c r="W20" i="42"/>
  <c r="BR52" i="42"/>
  <c r="BS51" i="42"/>
  <c r="BT51" i="42"/>
  <c r="BT52" i="42"/>
  <c r="BU51" i="42"/>
  <c r="BU52" i="42"/>
  <c r="BV51" i="42"/>
  <c r="BV52" i="42"/>
  <c r="BW52" i="42"/>
  <c r="BX52" i="42"/>
  <c r="BY52" i="42"/>
  <c r="BZ52" i="42"/>
  <c r="CA52" i="42"/>
  <c r="BR53" i="42"/>
  <c r="BS53" i="42"/>
  <c r="BU53" i="42"/>
  <c r="BV53" i="42"/>
  <c r="BW53" i="42"/>
  <c r="BX53" i="42"/>
  <c r="BY53" i="42"/>
  <c r="BZ53" i="42"/>
  <c r="CA53" i="42"/>
  <c r="BR54" i="42"/>
  <c r="BS54" i="42"/>
  <c r="BT54" i="42"/>
  <c r="BV54" i="42"/>
  <c r="BW54" i="42"/>
  <c r="BX54" i="42"/>
  <c r="BY54" i="42"/>
  <c r="BZ54" i="42"/>
  <c r="CA54" i="42"/>
  <c r="BR55" i="42"/>
  <c r="BS55" i="42"/>
  <c r="BT55" i="42"/>
  <c r="BU55" i="42"/>
  <c r="BW55" i="42"/>
  <c r="BX55" i="42"/>
  <c r="BY55" i="42"/>
  <c r="BZ55" i="42"/>
  <c r="CA55" i="42"/>
  <c r="BS56" i="42"/>
  <c r="BT56" i="42"/>
  <c r="BU56" i="42"/>
  <c r="BV56" i="42"/>
  <c r="BX56" i="42"/>
  <c r="BY56" i="42"/>
  <c r="BZ56" i="42"/>
  <c r="CA56" i="42"/>
  <c r="BS57" i="42"/>
  <c r="BT57" i="42"/>
  <c r="BU57" i="42"/>
  <c r="BV57" i="42"/>
  <c r="BW57" i="42"/>
  <c r="BY57" i="42"/>
  <c r="BZ57" i="42"/>
  <c r="CA57" i="42"/>
  <c r="BS58" i="42"/>
  <c r="BT58" i="42"/>
  <c r="BU58" i="42"/>
  <c r="BV58" i="42"/>
  <c r="BW58" i="42"/>
  <c r="BX58" i="42"/>
  <c r="BZ58" i="42"/>
  <c r="CA58" i="42"/>
  <c r="BS59" i="42"/>
  <c r="BT59" i="42"/>
  <c r="BU59" i="42"/>
  <c r="BV59" i="42"/>
  <c r="BW59" i="42"/>
  <c r="BX59" i="42"/>
  <c r="BY59" i="42"/>
  <c r="CA59" i="42"/>
  <c r="BS60" i="42"/>
  <c r="BT60" i="42"/>
  <c r="BU60" i="42"/>
  <c r="BV60" i="42"/>
  <c r="BW60" i="42"/>
  <c r="BX60" i="42"/>
  <c r="BY60" i="42"/>
  <c r="BZ60" i="42"/>
  <c r="E34" i="42" a="1"/>
  <c r="E34" i="42"/>
  <c r="F34" i="42" a="1"/>
  <c r="F34" i="42"/>
  <c r="G34" i="42" a="1"/>
  <c r="H34" i="42" a="1"/>
  <c r="I34" i="42" a="1"/>
  <c r="J34" i="42" a="1"/>
  <c r="K34" i="42" a="1"/>
  <c r="L34" i="42" a="1"/>
  <c r="M34" i="42" a="1"/>
  <c r="N34" i="42" a="1"/>
  <c r="O34" i="42" a="1"/>
  <c r="P34" i="42" a="1"/>
  <c r="Q34" i="42" a="1"/>
  <c r="R34" i="42" a="1"/>
  <c r="S34" i="42" a="1"/>
  <c r="T34" i="42" a="1"/>
  <c r="U34" i="42" a="1"/>
  <c r="V34" i="42" a="1"/>
  <c r="W34" i="42" a="1"/>
  <c r="X34" i="42" a="1"/>
  <c r="Y34" i="42" a="1"/>
  <c r="Z34" i="42" a="1"/>
  <c r="AA34" i="42" a="1"/>
  <c r="AB34" i="42" a="1"/>
  <c r="AC34" i="42" a="1"/>
  <c r="AD34" i="42" a="1"/>
  <c r="AE34" i="42" a="1"/>
  <c r="AF34" i="42" a="1"/>
  <c r="AG34" i="42" a="1"/>
  <c r="AH34" i="42" a="1"/>
  <c r="AI34" i="42" a="1"/>
  <c r="AJ34" i="42" a="1"/>
  <c r="AK34" i="42" a="1"/>
  <c r="AL34" i="42" a="1"/>
  <c r="AM34" i="42" a="1"/>
  <c r="AN34" i="42" a="1"/>
  <c r="AO34" i="42" a="1"/>
  <c r="AP34" i="42" a="1"/>
  <c r="AQ34" i="42" a="1"/>
  <c r="AR34" i="42" a="1"/>
  <c r="AS34" i="42" a="1"/>
  <c r="AT34" i="42" a="1"/>
  <c r="AU34" i="42" a="1"/>
  <c r="AV34" i="42" a="1"/>
  <c r="AW34" i="42" a="1"/>
  <c r="AX34" i="42" a="1"/>
  <c r="AY34" i="42" a="1"/>
  <c r="AZ34" i="42" a="1"/>
  <c r="BA34" i="42" a="1"/>
  <c r="BB34" i="42" a="1"/>
  <c r="BC34" i="42" a="1"/>
  <c r="BD34" i="42" a="1"/>
  <c r="BE34" i="42" a="1"/>
  <c r="BF34" i="42" a="1"/>
  <c r="BG34" i="42" a="1"/>
  <c r="BH34" i="42" a="1"/>
  <c r="BI34" i="42" a="1"/>
  <c r="BJ34" i="42" a="1"/>
  <c r="BK34" i="42" a="1"/>
  <c r="BL34" i="42" a="1"/>
  <c r="BM34" i="42" a="1"/>
  <c r="BN34" i="42" a="1"/>
  <c r="BO34" i="42" a="1"/>
  <c r="BP34" i="42" a="1"/>
  <c r="G34" i="42"/>
  <c r="H34" i="42"/>
  <c r="I34" i="42"/>
  <c r="J34" i="42"/>
  <c r="K34" i="42"/>
  <c r="L34" i="42"/>
  <c r="M34" i="42"/>
  <c r="N34" i="42"/>
  <c r="O34" i="42"/>
  <c r="P34"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AT34" i="42"/>
  <c r="AU34" i="42"/>
  <c r="AV34" i="42"/>
  <c r="AW34" i="42"/>
  <c r="AX34" i="42"/>
  <c r="AY34" i="42"/>
  <c r="AZ34" i="42"/>
  <c r="BA34" i="42"/>
  <c r="BB34" i="42"/>
  <c r="BC34" i="42"/>
  <c r="BD34" i="42"/>
  <c r="BE34" i="42"/>
  <c r="BF34" i="42"/>
  <c r="BG34" i="42"/>
  <c r="BH34" i="42"/>
  <c r="BI34" i="42"/>
  <c r="BJ34" i="42"/>
  <c r="BK34" i="42"/>
  <c r="BL34" i="42"/>
  <c r="BM34" i="42"/>
  <c r="BN34" i="42"/>
  <c r="BO34" i="42"/>
  <c r="BP34" i="42"/>
  <c r="AA21" i="42"/>
  <c r="BR41" i="42"/>
  <c r="BS40" i="42"/>
  <c r="BT40" i="42"/>
  <c r="BR30" i="42"/>
  <c r="BT29" i="42"/>
  <c r="BT30" i="42"/>
  <c r="BR31" i="42"/>
  <c r="BS29" i="42"/>
  <c r="BS31" i="42"/>
  <c r="BT41" i="42"/>
  <c r="BU40" i="42"/>
  <c r="BU29" i="42"/>
  <c r="BU30" i="42"/>
  <c r="BR32" i="42"/>
  <c r="BS32" i="42"/>
  <c r="BU41" i="42"/>
  <c r="BV40" i="42"/>
  <c r="BV29" i="42"/>
  <c r="BV30" i="42"/>
  <c r="BR33" i="42"/>
  <c r="BS33" i="42"/>
  <c r="BV41" i="42"/>
  <c r="BW30" i="42"/>
  <c r="BS34" i="42"/>
  <c r="BW41" i="42"/>
  <c r="BX30" i="42"/>
  <c r="BS35" i="42"/>
  <c r="BX41" i="42"/>
  <c r="BY30" i="42"/>
  <c r="BS36" i="42"/>
  <c r="BY41" i="42"/>
  <c r="BZ30" i="42"/>
  <c r="BS37" i="42"/>
  <c r="BZ41" i="42"/>
  <c r="CA30" i="42"/>
  <c r="BS38" i="42"/>
  <c r="CA41" i="42"/>
  <c r="BR42" i="42"/>
  <c r="BS42" i="42"/>
  <c r="BU31" i="42"/>
  <c r="BT32" i="42"/>
  <c r="BU42" i="42"/>
  <c r="BV31" i="42"/>
  <c r="BT33" i="42"/>
  <c r="BV42" i="42"/>
  <c r="BW31" i="42"/>
  <c r="BT34" i="42"/>
  <c r="BW42" i="42"/>
  <c r="BX31" i="42"/>
  <c r="BT35" i="42"/>
  <c r="BX42" i="42"/>
  <c r="BY31" i="42"/>
  <c r="BT36" i="42"/>
  <c r="BY42" i="42"/>
  <c r="BZ31" i="42"/>
  <c r="BT37" i="42"/>
  <c r="BZ42" i="42"/>
  <c r="CA31" i="42"/>
  <c r="BT38" i="42"/>
  <c r="CA42" i="42"/>
  <c r="BR43" i="42"/>
  <c r="BS43" i="42"/>
  <c r="BT43" i="42"/>
  <c r="BV32" i="42"/>
  <c r="BU33" i="42"/>
  <c r="BV43" i="42"/>
  <c r="BW32" i="42"/>
  <c r="BU34" i="42"/>
  <c r="BW43" i="42"/>
  <c r="BX32" i="42"/>
  <c r="BU35" i="42"/>
  <c r="BX43" i="42"/>
  <c r="BY32" i="42"/>
  <c r="BU36" i="42"/>
  <c r="BY43" i="42"/>
  <c r="BZ32" i="42"/>
  <c r="BU37" i="42"/>
  <c r="BZ43" i="42"/>
  <c r="CA32" i="42"/>
  <c r="BU38" i="42"/>
  <c r="CA43" i="42"/>
  <c r="BR44" i="42"/>
  <c r="BS44" i="42"/>
  <c r="BT44" i="42"/>
  <c r="BU44" i="42"/>
  <c r="BW33" i="42"/>
  <c r="BV34" i="42"/>
  <c r="BW44" i="42"/>
  <c r="BX33" i="42"/>
  <c r="BV35" i="42"/>
  <c r="BX44" i="42"/>
  <c r="BY33" i="42"/>
  <c r="BV36" i="42"/>
  <c r="BY44" i="42"/>
  <c r="BZ33" i="42"/>
  <c r="BV37" i="42"/>
  <c r="BZ44" i="42"/>
  <c r="CA33" i="42"/>
  <c r="BV38" i="42"/>
  <c r="CA44" i="42"/>
  <c r="BS45" i="42"/>
  <c r="BT45" i="42"/>
  <c r="BU45" i="42"/>
  <c r="BV45" i="42"/>
  <c r="BX34" i="42"/>
  <c r="BW35" i="42"/>
  <c r="BX45" i="42"/>
  <c r="BY34" i="42"/>
  <c r="BW36" i="42"/>
  <c r="BY45" i="42"/>
  <c r="BZ34" i="42"/>
  <c r="BW37" i="42"/>
  <c r="BZ45" i="42"/>
  <c r="CA34" i="42"/>
  <c r="BW38" i="42"/>
  <c r="CA45" i="42"/>
  <c r="BS46" i="42"/>
  <c r="BT46" i="42"/>
  <c r="BU46" i="42"/>
  <c r="BV46" i="42"/>
  <c r="BW46" i="42"/>
  <c r="BY35" i="42"/>
  <c r="BX36" i="42"/>
  <c r="BY46" i="42"/>
  <c r="BZ35" i="42"/>
  <c r="BX37" i="42"/>
  <c r="BZ46" i="42"/>
  <c r="CA35" i="42"/>
  <c r="BX38" i="42"/>
  <c r="CA46" i="42"/>
  <c r="BS47" i="42"/>
  <c r="BT47" i="42"/>
  <c r="BU47" i="42"/>
  <c r="BV47" i="42"/>
  <c r="BW47" i="42"/>
  <c r="BX47" i="42"/>
  <c r="BZ36" i="42"/>
  <c r="BY37" i="42"/>
  <c r="BZ47" i="42"/>
  <c r="CA36" i="42"/>
  <c r="BY38" i="42"/>
  <c r="CA47" i="42"/>
  <c r="BS48" i="42"/>
  <c r="BT48" i="42"/>
  <c r="BU48" i="42"/>
  <c r="BV48" i="42"/>
  <c r="BW48" i="42"/>
  <c r="BX48" i="42"/>
  <c r="BY48" i="42"/>
  <c r="CA37" i="42"/>
  <c r="BZ38" i="42"/>
  <c r="CA48" i="42"/>
  <c r="BS49" i="42"/>
  <c r="BT49" i="42"/>
  <c r="BU49" i="42"/>
  <c r="BV49" i="42"/>
  <c r="BW49" i="42"/>
  <c r="BX49" i="42"/>
  <c r="BY49" i="42"/>
  <c r="BZ49" i="42"/>
  <c r="E45" i="42" a="1"/>
  <c r="E45" i="42"/>
  <c r="F45" i="42" a="1"/>
  <c r="F45" i="42"/>
  <c r="G45" i="42" a="1"/>
  <c r="H45" i="42" a="1"/>
  <c r="I45" i="42" a="1"/>
  <c r="J45" i="42" a="1"/>
  <c r="K45" i="42" a="1"/>
  <c r="L45" i="42" a="1"/>
  <c r="M45" i="42" a="1"/>
  <c r="N45" i="42" a="1"/>
  <c r="O45" i="42" a="1"/>
  <c r="P45" i="42" a="1"/>
  <c r="Q45" i="42" a="1"/>
  <c r="R45" i="42" a="1"/>
  <c r="S45" i="42" a="1"/>
  <c r="T45" i="42" a="1"/>
  <c r="U45" i="42" a="1"/>
  <c r="V45" i="42" a="1"/>
  <c r="W45" i="42" a="1"/>
  <c r="X45" i="42" a="1"/>
  <c r="Y45" i="42" a="1"/>
  <c r="Z45" i="42" a="1"/>
  <c r="AA45" i="42" a="1"/>
  <c r="AB45" i="42" a="1"/>
  <c r="AC45" i="42" a="1"/>
  <c r="AD45" i="42" a="1"/>
  <c r="AE45" i="42" a="1"/>
  <c r="AF45" i="42" a="1"/>
  <c r="AG45" i="42" a="1"/>
  <c r="AH45" i="42" a="1"/>
  <c r="AI45" i="42" a="1"/>
  <c r="AJ45" i="42" a="1"/>
  <c r="AK45" i="42" a="1"/>
  <c r="AL45" i="42" a="1"/>
  <c r="AM45" i="42" a="1"/>
  <c r="AN45" i="42" a="1"/>
  <c r="AO45" i="42" a="1"/>
  <c r="AP45" i="42" a="1"/>
  <c r="AQ45" i="42" a="1"/>
  <c r="AR45" i="42" a="1"/>
  <c r="AS45" i="42" a="1"/>
  <c r="AT45" i="42" a="1"/>
  <c r="AU45" i="42" a="1"/>
  <c r="AV45" i="42" a="1"/>
  <c r="AW45" i="42" a="1"/>
  <c r="AX45" i="42" a="1"/>
  <c r="AY45" i="42" a="1"/>
  <c r="AZ45" i="42" a="1"/>
  <c r="BA45" i="42" a="1"/>
  <c r="BB45" i="42" a="1"/>
  <c r="BC45" i="42" a="1"/>
  <c r="BD45" i="42" a="1"/>
  <c r="BE45" i="42" a="1"/>
  <c r="BF45" i="42" a="1"/>
  <c r="BG45" i="42" a="1"/>
  <c r="BH45" i="42" a="1"/>
  <c r="BI45" i="42" a="1"/>
  <c r="BJ45" i="42" a="1"/>
  <c r="BK45" i="42" a="1"/>
  <c r="BL45" i="42" a="1"/>
  <c r="BM45" i="42" a="1"/>
  <c r="BN45" i="42" a="1"/>
  <c r="BO45" i="42" a="1"/>
  <c r="BP45" i="42" a="1"/>
  <c r="G45" i="42"/>
  <c r="H45" i="42"/>
  <c r="I45" i="42"/>
  <c r="J45" i="42"/>
  <c r="K45" i="42"/>
  <c r="L45" i="42"/>
  <c r="M45" i="42"/>
  <c r="N45" i="42"/>
  <c r="O45" i="42"/>
  <c r="P45" i="42"/>
  <c r="Q45" i="42"/>
  <c r="R45" i="42"/>
  <c r="S45" i="42"/>
  <c r="T45" i="42"/>
  <c r="U45" i="42"/>
  <c r="V45" i="42"/>
  <c r="W45" i="42"/>
  <c r="X45" i="42"/>
  <c r="Y45" i="42"/>
  <c r="Z45" i="42"/>
  <c r="AA45" i="42"/>
  <c r="AB45" i="42"/>
  <c r="AC45" i="42"/>
  <c r="AD45" i="42"/>
  <c r="AE45" i="42"/>
  <c r="AF45" i="42"/>
  <c r="AG45" i="42"/>
  <c r="AH45" i="42"/>
  <c r="AI45" i="42"/>
  <c r="AJ45" i="42"/>
  <c r="AK45" i="42"/>
  <c r="AL45" i="42"/>
  <c r="AM45" i="42"/>
  <c r="AN45" i="42"/>
  <c r="AO45" i="42"/>
  <c r="AP45" i="42"/>
  <c r="AQ45" i="42"/>
  <c r="AR45" i="42"/>
  <c r="AS45" i="42"/>
  <c r="AT45" i="42"/>
  <c r="AU45" i="42"/>
  <c r="AV45" i="42"/>
  <c r="AW45" i="42"/>
  <c r="AX45" i="42"/>
  <c r="AY45" i="42"/>
  <c r="AZ45" i="42"/>
  <c r="BA45" i="42"/>
  <c r="BB45" i="42"/>
  <c r="BC45" i="42"/>
  <c r="BD45" i="42"/>
  <c r="BE45" i="42"/>
  <c r="BF45" i="42"/>
  <c r="BG45" i="42"/>
  <c r="BH45" i="42"/>
  <c r="BI45" i="42"/>
  <c r="BJ45" i="42"/>
  <c r="BK45" i="42"/>
  <c r="BL45" i="42"/>
  <c r="BM45" i="42"/>
  <c r="BN45" i="42"/>
  <c r="BO45" i="42"/>
  <c r="BP45" i="42"/>
  <c r="AB21" i="42"/>
  <c r="E56" i="42" a="1"/>
  <c r="E56" i="42"/>
  <c r="F56" i="42" a="1"/>
  <c r="F56" i="42"/>
  <c r="G56" i="42" a="1"/>
  <c r="H56" i="42" a="1"/>
  <c r="I56" i="42" a="1"/>
  <c r="J56" i="42" a="1"/>
  <c r="K56" i="42" a="1"/>
  <c r="L56" i="42" a="1"/>
  <c r="M56" i="42" a="1"/>
  <c r="N56" i="42" a="1"/>
  <c r="O56" i="42" a="1"/>
  <c r="P56" i="42" a="1"/>
  <c r="Q56" i="42" a="1"/>
  <c r="R56" i="42" a="1"/>
  <c r="S56" i="42" a="1"/>
  <c r="T56" i="42" a="1"/>
  <c r="U56" i="42" a="1"/>
  <c r="V56" i="42" a="1"/>
  <c r="W56" i="42" a="1"/>
  <c r="X56" i="42" a="1"/>
  <c r="Y56" i="42" a="1"/>
  <c r="Z56" i="42" a="1"/>
  <c r="AA56" i="42" a="1"/>
  <c r="AB56" i="42" a="1"/>
  <c r="AC56" i="42" a="1"/>
  <c r="AD56" i="42" a="1"/>
  <c r="AE56" i="42" a="1"/>
  <c r="AF56" i="42" a="1"/>
  <c r="AG56" i="42" a="1"/>
  <c r="AH56" i="42" a="1"/>
  <c r="AI56" i="42" a="1"/>
  <c r="AJ56" i="42" a="1"/>
  <c r="AK56" i="42" a="1"/>
  <c r="AL56" i="42" a="1"/>
  <c r="AM56" i="42" a="1"/>
  <c r="AN56" i="42" a="1"/>
  <c r="AO56" i="42" a="1"/>
  <c r="AP56" i="42" a="1"/>
  <c r="AQ56" i="42" a="1"/>
  <c r="AR56" i="42" a="1"/>
  <c r="AS56" i="42" a="1"/>
  <c r="AT56" i="42" a="1"/>
  <c r="AU56" i="42" a="1"/>
  <c r="AV56" i="42" a="1"/>
  <c r="AW56" i="42" a="1"/>
  <c r="AX56" i="42" a="1"/>
  <c r="AY56" i="42" a="1"/>
  <c r="AZ56" i="42" a="1"/>
  <c r="BA56" i="42" a="1"/>
  <c r="BB56" i="42" a="1"/>
  <c r="BC56" i="42" a="1"/>
  <c r="BD56" i="42" a="1"/>
  <c r="BE56" i="42" a="1"/>
  <c r="BF56" i="42" a="1"/>
  <c r="BG56" i="42" a="1"/>
  <c r="BH56" i="42" a="1"/>
  <c r="BI56" i="42" a="1"/>
  <c r="BJ56" i="42" a="1"/>
  <c r="BK56" i="42" a="1"/>
  <c r="BL56" i="42" a="1"/>
  <c r="BM56" i="42" a="1"/>
  <c r="BN56" i="42" a="1"/>
  <c r="BO56" i="42" a="1"/>
  <c r="BP56" i="42" a="1"/>
  <c r="G56" i="42"/>
  <c r="H56" i="42"/>
  <c r="I56" i="42"/>
  <c r="J56" i="42"/>
  <c r="K56" i="42"/>
  <c r="L56" i="42"/>
  <c r="M56" i="42"/>
  <c r="N56" i="42"/>
  <c r="O56" i="42"/>
  <c r="P56" i="42"/>
  <c r="Q56" i="42"/>
  <c r="R56" i="42"/>
  <c r="S56" i="42"/>
  <c r="T56" i="42"/>
  <c r="U56" i="42"/>
  <c r="V56" i="42"/>
  <c r="W56" i="42"/>
  <c r="X56" i="42"/>
  <c r="Y56" i="42"/>
  <c r="Z56" i="42"/>
  <c r="AA56" i="42"/>
  <c r="AB56" i="42"/>
  <c r="AC56" i="42"/>
  <c r="AD56" i="42"/>
  <c r="AE56" i="42"/>
  <c r="AF56" i="42"/>
  <c r="AG56" i="42"/>
  <c r="AH56" i="42"/>
  <c r="AI56" i="42"/>
  <c r="AJ56" i="42"/>
  <c r="AK56" i="42"/>
  <c r="AL56" i="42"/>
  <c r="AM56" i="42"/>
  <c r="AN56" i="42"/>
  <c r="AO56" i="42"/>
  <c r="AP56" i="42"/>
  <c r="AQ56" i="42"/>
  <c r="AR56" i="42"/>
  <c r="AS56" i="42"/>
  <c r="AT56" i="42"/>
  <c r="AU56" i="42"/>
  <c r="AV56" i="42"/>
  <c r="AW56" i="42"/>
  <c r="AX56" i="42"/>
  <c r="AY56" i="42"/>
  <c r="AZ56" i="42"/>
  <c r="BA56" i="42"/>
  <c r="BB56" i="42"/>
  <c r="BC56" i="42"/>
  <c r="BD56" i="42"/>
  <c r="BE56" i="42"/>
  <c r="BF56" i="42"/>
  <c r="BG56" i="42"/>
  <c r="BH56" i="42"/>
  <c r="BI56" i="42"/>
  <c r="BJ56" i="42"/>
  <c r="BK56" i="42"/>
  <c r="BL56" i="42"/>
  <c r="BM56" i="42"/>
  <c r="BN56" i="42"/>
  <c r="BO56" i="42"/>
  <c r="BP56" i="42"/>
  <c r="AC21" i="42"/>
  <c r="W21" i="42"/>
  <c r="E35" i="42" a="1"/>
  <c r="E35" i="42"/>
  <c r="F35" i="42" a="1"/>
  <c r="F35" i="42"/>
  <c r="G35" i="42" a="1"/>
  <c r="H35" i="42" a="1"/>
  <c r="I35" i="42" a="1"/>
  <c r="J35" i="42" a="1"/>
  <c r="K35" i="42" a="1"/>
  <c r="L35" i="42" a="1"/>
  <c r="M35" i="42" a="1"/>
  <c r="N35" i="42" a="1"/>
  <c r="O35" i="42" a="1"/>
  <c r="P35" i="42" a="1"/>
  <c r="Q35" i="42" a="1"/>
  <c r="R35" i="42" a="1"/>
  <c r="S35" i="42" a="1"/>
  <c r="T35" i="42" a="1"/>
  <c r="U35" i="42" a="1"/>
  <c r="V35" i="42" a="1"/>
  <c r="W35" i="42" a="1"/>
  <c r="X35" i="42" a="1"/>
  <c r="Y35" i="42" a="1"/>
  <c r="Z35" i="42" a="1"/>
  <c r="AA35" i="42" a="1"/>
  <c r="AB35" i="42" a="1"/>
  <c r="AC35" i="42" a="1"/>
  <c r="AD35" i="42" a="1"/>
  <c r="AE35" i="42" a="1"/>
  <c r="AF35" i="42" a="1"/>
  <c r="AG35" i="42" a="1"/>
  <c r="AH35" i="42" a="1"/>
  <c r="AI35" i="42" a="1"/>
  <c r="AJ35" i="42" a="1"/>
  <c r="AK35" i="42" a="1"/>
  <c r="AL35" i="42" a="1"/>
  <c r="AM35" i="42" a="1"/>
  <c r="AN35" i="42" a="1"/>
  <c r="AO35" i="42" a="1"/>
  <c r="AP35" i="42" a="1"/>
  <c r="AQ35" i="42" a="1"/>
  <c r="AR35" i="42" a="1"/>
  <c r="AS35" i="42" a="1"/>
  <c r="AT35" i="42" a="1"/>
  <c r="AU35" i="42" a="1"/>
  <c r="AV35" i="42" a="1"/>
  <c r="AW35" i="42" a="1"/>
  <c r="AX35" i="42" a="1"/>
  <c r="AY35" i="42" a="1"/>
  <c r="AZ35" i="42" a="1"/>
  <c r="BA35" i="42" a="1"/>
  <c r="BB35" i="42" a="1"/>
  <c r="BC35" i="42" a="1"/>
  <c r="BD35" i="42" a="1"/>
  <c r="BE35" i="42" a="1"/>
  <c r="BF35" i="42" a="1"/>
  <c r="BG35" i="42" a="1"/>
  <c r="BH35" i="42" a="1"/>
  <c r="BI35" i="42" a="1"/>
  <c r="BJ35" i="42" a="1"/>
  <c r="BK35" i="42" a="1"/>
  <c r="BL35" i="42" a="1"/>
  <c r="BM35" i="42" a="1"/>
  <c r="BN35" i="42" a="1"/>
  <c r="BO35" i="42" a="1"/>
  <c r="BP35" i="42" a="1"/>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AS35" i="42"/>
  <c r="AT35" i="42"/>
  <c r="AU35" i="42"/>
  <c r="AV35" i="42"/>
  <c r="AW35" i="42"/>
  <c r="AX35" i="42"/>
  <c r="AY35" i="42"/>
  <c r="AZ35" i="42"/>
  <c r="BA35" i="42"/>
  <c r="BB35" i="42"/>
  <c r="BC35" i="42"/>
  <c r="BD35" i="42"/>
  <c r="BE35" i="42"/>
  <c r="BF35" i="42"/>
  <c r="BG35" i="42"/>
  <c r="BH35" i="42"/>
  <c r="BI35" i="42"/>
  <c r="BJ35" i="42"/>
  <c r="BK35" i="42"/>
  <c r="BL35" i="42"/>
  <c r="BM35" i="42"/>
  <c r="BN35" i="42"/>
  <c r="BO35" i="42"/>
  <c r="BP35" i="42"/>
  <c r="AA22" i="42"/>
  <c r="E46" i="42" a="1"/>
  <c r="E46" i="42"/>
  <c r="F46" i="42" a="1"/>
  <c r="F46" i="42"/>
  <c r="G46" i="42" a="1"/>
  <c r="H46" i="42" a="1"/>
  <c r="I46" i="42" a="1"/>
  <c r="J46" i="42" a="1"/>
  <c r="K46" i="42" a="1"/>
  <c r="L46" i="42" a="1"/>
  <c r="M46" i="42" a="1"/>
  <c r="N46" i="42" a="1"/>
  <c r="O46" i="42" a="1"/>
  <c r="P46" i="42" a="1"/>
  <c r="Q46" i="42" a="1"/>
  <c r="R46" i="42" a="1"/>
  <c r="S46" i="42" a="1"/>
  <c r="T46" i="42" a="1"/>
  <c r="U46" i="42" a="1"/>
  <c r="V46" i="42" a="1"/>
  <c r="W46" i="42" a="1"/>
  <c r="X46" i="42" a="1"/>
  <c r="Y46" i="42" a="1"/>
  <c r="Z46" i="42" a="1"/>
  <c r="AA46" i="42" a="1"/>
  <c r="AB46" i="42" a="1"/>
  <c r="AC46" i="42" a="1"/>
  <c r="AD46" i="42" a="1"/>
  <c r="AE46" i="42" a="1"/>
  <c r="AF46" i="42" a="1"/>
  <c r="AG46" i="42" a="1"/>
  <c r="AH46" i="42" a="1"/>
  <c r="AI46" i="42" a="1"/>
  <c r="AJ46" i="42" a="1"/>
  <c r="AK46" i="42" a="1"/>
  <c r="AL46" i="42" a="1"/>
  <c r="AM46" i="42" a="1"/>
  <c r="AN46" i="42" a="1"/>
  <c r="AO46" i="42" a="1"/>
  <c r="AP46" i="42" a="1"/>
  <c r="AQ46" i="42" a="1"/>
  <c r="AR46" i="42" a="1"/>
  <c r="AS46" i="42" a="1"/>
  <c r="AT46" i="42" a="1"/>
  <c r="AU46" i="42" a="1"/>
  <c r="AV46" i="42" a="1"/>
  <c r="AW46" i="42" a="1"/>
  <c r="AX46" i="42" a="1"/>
  <c r="AY46" i="42" a="1"/>
  <c r="AZ46" i="42" a="1"/>
  <c r="BA46" i="42" a="1"/>
  <c r="BB46" i="42" a="1"/>
  <c r="BC46" i="42" a="1"/>
  <c r="BD46" i="42" a="1"/>
  <c r="BE46" i="42" a="1"/>
  <c r="BF46" i="42" a="1"/>
  <c r="BG46" i="42" a="1"/>
  <c r="BH46" i="42" a="1"/>
  <c r="BI46" i="42" a="1"/>
  <c r="BJ46" i="42" a="1"/>
  <c r="BK46" i="42" a="1"/>
  <c r="BL46" i="42" a="1"/>
  <c r="BM46" i="42" a="1"/>
  <c r="BN46" i="42" a="1"/>
  <c r="BO46" i="42" a="1"/>
  <c r="BP46" i="42" a="1"/>
  <c r="G46" i="42"/>
  <c r="H46" i="42"/>
  <c r="I46" i="42"/>
  <c r="J46" i="42"/>
  <c r="K46" i="42"/>
  <c r="L46" i="42"/>
  <c r="M46" i="42"/>
  <c r="N46" i="42"/>
  <c r="O46" i="42"/>
  <c r="P46" i="42"/>
  <c r="Q46" i="42"/>
  <c r="R46" i="42"/>
  <c r="S46" i="42"/>
  <c r="T46" i="42"/>
  <c r="U46" i="42"/>
  <c r="V46" i="42"/>
  <c r="W46" i="42"/>
  <c r="X46" i="42"/>
  <c r="Y46" i="42"/>
  <c r="Z46" i="42"/>
  <c r="AA46" i="42"/>
  <c r="AB46" i="42"/>
  <c r="AC46" i="42"/>
  <c r="AD46" i="42"/>
  <c r="AE46" i="42"/>
  <c r="AF46" i="42"/>
  <c r="AG46" i="42"/>
  <c r="AH46" i="42"/>
  <c r="AI46" i="42"/>
  <c r="AJ46" i="42"/>
  <c r="AK46" i="42"/>
  <c r="AL46" i="42"/>
  <c r="AM46" i="42"/>
  <c r="AN46" i="42"/>
  <c r="AO46" i="42"/>
  <c r="AP46" i="42"/>
  <c r="AQ46" i="42"/>
  <c r="AR46" i="42"/>
  <c r="AS46" i="42"/>
  <c r="AT46" i="42"/>
  <c r="AU46" i="42"/>
  <c r="AV46" i="42"/>
  <c r="AW46" i="42"/>
  <c r="AX46" i="42"/>
  <c r="AY46" i="42"/>
  <c r="AZ46" i="42"/>
  <c r="BA46" i="42"/>
  <c r="BB46" i="42"/>
  <c r="BC46" i="42"/>
  <c r="BD46" i="42"/>
  <c r="BE46" i="42"/>
  <c r="BF46" i="42"/>
  <c r="BG46" i="42"/>
  <c r="BH46" i="42"/>
  <c r="BI46" i="42"/>
  <c r="BJ46" i="42"/>
  <c r="BK46" i="42"/>
  <c r="BL46" i="42"/>
  <c r="BM46" i="42"/>
  <c r="BN46" i="42"/>
  <c r="BO46" i="42"/>
  <c r="BP46" i="42"/>
  <c r="AB22" i="42"/>
  <c r="E57" i="42" a="1"/>
  <c r="E57" i="42"/>
  <c r="F57" i="42" a="1"/>
  <c r="F57" i="42"/>
  <c r="G57" i="42" a="1"/>
  <c r="H57" i="42" a="1"/>
  <c r="I57" i="42" a="1"/>
  <c r="J57" i="42" a="1"/>
  <c r="K57" i="42" a="1"/>
  <c r="L57" i="42" a="1"/>
  <c r="M57" i="42" a="1"/>
  <c r="N57" i="42" a="1"/>
  <c r="O57" i="42" a="1"/>
  <c r="P57" i="42" a="1"/>
  <c r="Q57" i="42" a="1"/>
  <c r="R57" i="42" a="1"/>
  <c r="S57" i="42" a="1"/>
  <c r="T57" i="42" a="1"/>
  <c r="U57" i="42" a="1"/>
  <c r="V57" i="42" a="1"/>
  <c r="W57" i="42" a="1"/>
  <c r="X57" i="42" a="1"/>
  <c r="Y57" i="42" a="1"/>
  <c r="Z57" i="42" a="1"/>
  <c r="AA57" i="42" a="1"/>
  <c r="AB57" i="42" a="1"/>
  <c r="AC57" i="42" a="1"/>
  <c r="AD57" i="42" a="1"/>
  <c r="AE57" i="42" a="1"/>
  <c r="AF57" i="42" a="1"/>
  <c r="AG57" i="42" a="1"/>
  <c r="AH57" i="42" a="1"/>
  <c r="AI57" i="42" a="1"/>
  <c r="AJ57" i="42" a="1"/>
  <c r="AK57" i="42" a="1"/>
  <c r="AL57" i="42" a="1"/>
  <c r="AM57" i="42" a="1"/>
  <c r="AN57" i="42" a="1"/>
  <c r="AO57" i="42" a="1"/>
  <c r="AP57" i="42" a="1"/>
  <c r="AQ57" i="42" a="1"/>
  <c r="AR57" i="42" a="1"/>
  <c r="AS57" i="42" a="1"/>
  <c r="AT57" i="42" a="1"/>
  <c r="AU57" i="42" a="1"/>
  <c r="AV57" i="42" a="1"/>
  <c r="AW57" i="42" a="1"/>
  <c r="AX57" i="42" a="1"/>
  <c r="AY57" i="42" a="1"/>
  <c r="AZ57" i="42" a="1"/>
  <c r="BA57" i="42" a="1"/>
  <c r="BB57" i="42" a="1"/>
  <c r="BC57" i="42" a="1"/>
  <c r="BD57" i="42" a="1"/>
  <c r="BE57" i="42" a="1"/>
  <c r="BF57" i="42" a="1"/>
  <c r="BG57" i="42" a="1"/>
  <c r="BH57" i="42" a="1"/>
  <c r="BI57" i="42" a="1"/>
  <c r="BJ57" i="42" a="1"/>
  <c r="BK57" i="42" a="1"/>
  <c r="BL57" i="42" a="1"/>
  <c r="BM57" i="42" a="1"/>
  <c r="BN57" i="42" a="1"/>
  <c r="BO57" i="42" a="1"/>
  <c r="BP57" i="42" a="1"/>
  <c r="G57" i="42"/>
  <c r="H57" i="42"/>
  <c r="I57" i="42"/>
  <c r="J57" i="42"/>
  <c r="K57" i="42"/>
  <c r="L57" i="42"/>
  <c r="M57" i="42"/>
  <c r="N57" i="42"/>
  <c r="O57" i="42"/>
  <c r="P57" i="42"/>
  <c r="Q57" i="42"/>
  <c r="R57" i="42"/>
  <c r="S57" i="42"/>
  <c r="T57" i="42"/>
  <c r="U57" i="42"/>
  <c r="V57" i="42"/>
  <c r="W57" i="42"/>
  <c r="X57" i="42"/>
  <c r="Y57" i="42"/>
  <c r="Z57" i="42"/>
  <c r="AA57" i="42"/>
  <c r="AB57" i="42"/>
  <c r="AC57" i="42"/>
  <c r="AD57" i="42"/>
  <c r="AE57" i="42"/>
  <c r="AF57" i="42"/>
  <c r="AG57" i="42"/>
  <c r="AH57" i="42"/>
  <c r="AI57" i="42"/>
  <c r="AJ57" i="42"/>
  <c r="AK57" i="42"/>
  <c r="AL57" i="42"/>
  <c r="AM57" i="42"/>
  <c r="AN57" i="42"/>
  <c r="AO57" i="42"/>
  <c r="AP57" i="42"/>
  <c r="AQ57" i="42"/>
  <c r="AR57" i="42"/>
  <c r="AS57" i="42"/>
  <c r="AT57" i="42"/>
  <c r="AU57" i="42"/>
  <c r="AV57" i="42"/>
  <c r="AW57" i="42"/>
  <c r="AX57" i="42"/>
  <c r="AY57" i="42"/>
  <c r="AZ57" i="42"/>
  <c r="BA57" i="42"/>
  <c r="BB57" i="42"/>
  <c r="BC57" i="42"/>
  <c r="BD57" i="42"/>
  <c r="BE57" i="42"/>
  <c r="BF57" i="42"/>
  <c r="BG57" i="42"/>
  <c r="BH57" i="42"/>
  <c r="BI57" i="42"/>
  <c r="BJ57" i="42"/>
  <c r="BK57" i="42"/>
  <c r="BL57" i="42"/>
  <c r="BM57" i="42"/>
  <c r="BN57" i="42"/>
  <c r="BO57" i="42"/>
  <c r="BP57" i="42"/>
  <c r="AC22" i="42"/>
  <c r="W22" i="42"/>
  <c r="X17" i="42"/>
  <c r="X18" i="42"/>
  <c r="X19" i="42"/>
  <c r="X20" i="42"/>
  <c r="X21" i="42"/>
  <c r="X22" i="42"/>
  <c r="X23" i="42"/>
  <c r="X24" i="42"/>
  <c r="X25" i="42"/>
  <c r="E4" i="42"/>
  <c r="E5" i="42"/>
  <c r="E6" i="42"/>
  <c r="E7" i="42"/>
  <c r="E8" i="42"/>
  <c r="E9" i="42"/>
  <c r="E10" i="42"/>
  <c r="E11" i="42"/>
  <c r="E12" i="42"/>
  <c r="AO12" i="42"/>
  <c r="AO4" i="42"/>
  <c r="AO5" i="42"/>
  <c r="AO6" i="42"/>
  <c r="AO7" i="42"/>
  <c r="AO8" i="42"/>
  <c r="AO9" i="42"/>
  <c r="AO10" i="42"/>
  <c r="AO11" i="42"/>
  <c r="AP12" i="42"/>
  <c r="AP4" i="42"/>
  <c r="AP5" i="42"/>
  <c r="AP6" i="42"/>
  <c r="AP7" i="42"/>
  <c r="AP8" i="42"/>
  <c r="AP9" i="42"/>
  <c r="AP10" i="42"/>
  <c r="AP11" i="42"/>
  <c r="AM12" i="42"/>
  <c r="Q4" i="42"/>
  <c r="AG3" i="42"/>
  <c r="AG12" i="42"/>
  <c r="AI12" i="42"/>
  <c r="AG4" i="42"/>
  <c r="AI4" i="42"/>
  <c r="AG5" i="42"/>
  <c r="AI5" i="42"/>
  <c r="AG6" i="42"/>
  <c r="AI6" i="42"/>
  <c r="AG7" i="42"/>
  <c r="AI7" i="42"/>
  <c r="AG8" i="42"/>
  <c r="AI8" i="42"/>
  <c r="AG9" i="42"/>
  <c r="AI9" i="42"/>
  <c r="AG10" i="42"/>
  <c r="AI10" i="42"/>
  <c r="AG11" i="42"/>
  <c r="AI11" i="42"/>
  <c r="AJ12" i="42"/>
  <c r="AJ4" i="42"/>
  <c r="AJ5" i="42"/>
  <c r="AJ6" i="42"/>
  <c r="AJ7" i="42"/>
  <c r="AJ8" i="42"/>
  <c r="AJ9" i="42"/>
  <c r="AJ10" i="42"/>
  <c r="AJ11" i="42"/>
  <c r="AK12" i="42"/>
  <c r="AK4" i="42"/>
  <c r="AK5" i="42"/>
  <c r="AK6" i="42"/>
  <c r="AK7" i="42"/>
  <c r="AK8" i="42"/>
  <c r="AK9" i="42"/>
  <c r="AK10" i="42"/>
  <c r="AK11" i="42"/>
  <c r="AH12" i="42"/>
  <c r="P4" i="42"/>
  <c r="AB3" i="42"/>
  <c r="AB12" i="42"/>
  <c r="AD12" i="42"/>
  <c r="AB4" i="42"/>
  <c r="AD4" i="42"/>
  <c r="AB5" i="42"/>
  <c r="AD5" i="42"/>
  <c r="AB6" i="42"/>
  <c r="AD6" i="42"/>
  <c r="AB7" i="42"/>
  <c r="AD7" i="42"/>
  <c r="AB8" i="42"/>
  <c r="AD8" i="42"/>
  <c r="AB9" i="42"/>
  <c r="AD9" i="42"/>
  <c r="AB10" i="42"/>
  <c r="AD10" i="42"/>
  <c r="AB11" i="42"/>
  <c r="AD11" i="42"/>
  <c r="AE12" i="42"/>
  <c r="AE4" i="42"/>
  <c r="AE5" i="42"/>
  <c r="AE6" i="42"/>
  <c r="AE7" i="42"/>
  <c r="AE8" i="42"/>
  <c r="AE9" i="42"/>
  <c r="AE10" i="42"/>
  <c r="AE11" i="42"/>
  <c r="AF12" i="42"/>
  <c r="AF4" i="42"/>
  <c r="AF5" i="42"/>
  <c r="AF6" i="42"/>
  <c r="AF7" i="42"/>
  <c r="AF8" i="42"/>
  <c r="AF9" i="42"/>
  <c r="AF10" i="42"/>
  <c r="AF11" i="42"/>
  <c r="AC12" i="42"/>
  <c r="O4" i="42"/>
  <c r="W3" i="42"/>
  <c r="W12" i="42"/>
  <c r="Y12" i="42"/>
  <c r="W4" i="42"/>
  <c r="Y4" i="42"/>
  <c r="W5" i="42"/>
  <c r="Y5" i="42"/>
  <c r="W6" i="42"/>
  <c r="Y6" i="42"/>
  <c r="W7" i="42"/>
  <c r="Y7" i="42"/>
  <c r="W8" i="42"/>
  <c r="Y8" i="42"/>
  <c r="W9" i="42"/>
  <c r="Y9" i="42"/>
  <c r="W10" i="42"/>
  <c r="Y10" i="42"/>
  <c r="W11" i="42"/>
  <c r="Y11" i="42"/>
  <c r="Z12" i="42"/>
  <c r="Z4" i="42"/>
  <c r="Z5" i="42"/>
  <c r="Z6" i="42"/>
  <c r="Z7" i="42"/>
  <c r="Z8" i="42"/>
  <c r="Z9" i="42"/>
  <c r="Z10" i="42"/>
  <c r="Z11" i="42"/>
  <c r="AA12" i="42"/>
  <c r="AA4" i="42"/>
  <c r="AA5" i="42"/>
  <c r="AA6" i="42"/>
  <c r="AA7" i="42"/>
  <c r="AA8" i="42"/>
  <c r="AA9" i="42"/>
  <c r="AA10" i="42"/>
  <c r="AA11" i="42"/>
  <c r="X12" i="42"/>
  <c r="AM11" i="42"/>
  <c r="AH11" i="42"/>
  <c r="AC11" i="42"/>
  <c r="X11" i="42"/>
  <c r="AM10" i="42"/>
  <c r="AH10" i="42"/>
  <c r="AC10" i="42"/>
  <c r="X10" i="42"/>
  <c r="AM9" i="42"/>
  <c r="AH9" i="42"/>
  <c r="AC9" i="42"/>
  <c r="X9" i="42"/>
  <c r="AM8" i="42"/>
  <c r="AH8" i="42"/>
  <c r="AC8" i="42"/>
  <c r="X8" i="42"/>
  <c r="AM7" i="42"/>
  <c r="AH7" i="42"/>
  <c r="AC7" i="42"/>
  <c r="X7" i="42"/>
  <c r="AM6" i="42"/>
  <c r="AH6" i="42"/>
  <c r="AC6" i="42"/>
  <c r="X6" i="42"/>
  <c r="AM5" i="42"/>
  <c r="AH5" i="42"/>
  <c r="AC5" i="42"/>
  <c r="X5" i="42"/>
  <c r="AM4" i="42"/>
  <c r="AH4" i="42"/>
  <c r="AC4" i="42"/>
  <c r="X4" i="42"/>
  <c r="Q64" i="41"/>
  <c r="F4" i="41"/>
  <c r="V64" i="41"/>
  <c r="V65" i="41"/>
  <c r="V66" i="41"/>
  <c r="V67" i="41"/>
  <c r="V68" i="41"/>
  <c r="V69" i="41"/>
  <c r="V70" i="41"/>
  <c r="V71" i="41"/>
  <c r="V72" i="41"/>
  <c r="V73" i="41"/>
  <c r="V74" i="41"/>
  <c r="V75" i="41"/>
  <c r="V76" i="41"/>
  <c r="V77" i="41"/>
  <c r="V78" i="41"/>
  <c r="V79" i="41"/>
  <c r="V80" i="41"/>
  <c r="V81" i="41"/>
  <c r="V82" i="41"/>
  <c r="V83" i="41"/>
  <c r="V84" i="41"/>
  <c r="V85" i="41"/>
  <c r="V86" i="41"/>
  <c r="V87" i="41"/>
  <c r="V88" i="41"/>
  <c r="W64" i="41"/>
  <c r="X64" i="41"/>
  <c r="Y64" i="41"/>
  <c r="AA64" i="41"/>
  <c r="AE64" i="41"/>
  <c r="W65" i="41"/>
  <c r="X65" i="41"/>
  <c r="Y65" i="41"/>
  <c r="AA65" i="41"/>
  <c r="AE65" i="41"/>
  <c r="W66" i="41"/>
  <c r="X66" i="41"/>
  <c r="Y66" i="41"/>
  <c r="AA66" i="41"/>
  <c r="AE66" i="41"/>
  <c r="W67" i="41"/>
  <c r="X67" i="41"/>
  <c r="Y67" i="41"/>
  <c r="AA67" i="41"/>
  <c r="AE67" i="41"/>
  <c r="W68" i="41"/>
  <c r="X68" i="41"/>
  <c r="Y68" i="41"/>
  <c r="AA68" i="41"/>
  <c r="AE68" i="41"/>
  <c r="W69" i="41"/>
  <c r="X69" i="41"/>
  <c r="Y69" i="41"/>
  <c r="AA69" i="41"/>
  <c r="AE69" i="41"/>
  <c r="W70" i="41"/>
  <c r="X70" i="41"/>
  <c r="Y70" i="41"/>
  <c r="AA70" i="41"/>
  <c r="AE70" i="41"/>
  <c r="W71" i="41"/>
  <c r="X71" i="41"/>
  <c r="Y71" i="41"/>
  <c r="AA71" i="41"/>
  <c r="AE71" i="41"/>
  <c r="W72" i="41"/>
  <c r="X72" i="41"/>
  <c r="Y72" i="41"/>
  <c r="AA72" i="41"/>
  <c r="AE72" i="41"/>
  <c r="W73" i="41"/>
  <c r="X73" i="41"/>
  <c r="Y73" i="41"/>
  <c r="AA73" i="41"/>
  <c r="AE73" i="41"/>
  <c r="W74" i="41"/>
  <c r="X74" i="41"/>
  <c r="Y74" i="41"/>
  <c r="AA74" i="41"/>
  <c r="AE74" i="41"/>
  <c r="W75" i="41"/>
  <c r="X75" i="41"/>
  <c r="Y75" i="41"/>
  <c r="AA75" i="41"/>
  <c r="AE75" i="41"/>
  <c r="W76" i="41"/>
  <c r="X76" i="41"/>
  <c r="Y76" i="41"/>
  <c r="AA76" i="41"/>
  <c r="AE76" i="41"/>
  <c r="W77" i="41"/>
  <c r="X77" i="41"/>
  <c r="Y77" i="41"/>
  <c r="AA77" i="41"/>
  <c r="AE77" i="41"/>
  <c r="W78" i="41"/>
  <c r="X78" i="41"/>
  <c r="Y78" i="41"/>
  <c r="AA78" i="41"/>
  <c r="AE78" i="41"/>
  <c r="W79" i="41"/>
  <c r="X79" i="41"/>
  <c r="Y79" i="41"/>
  <c r="AA79" i="41"/>
  <c r="AE79" i="41"/>
  <c r="W80" i="41"/>
  <c r="X80" i="41"/>
  <c r="Y80" i="41"/>
  <c r="AA80" i="41"/>
  <c r="AE80" i="41"/>
  <c r="W81" i="41"/>
  <c r="X81" i="41"/>
  <c r="Y81" i="41"/>
  <c r="AA81" i="41"/>
  <c r="AE81" i="41"/>
  <c r="W82" i="41"/>
  <c r="X82" i="41"/>
  <c r="Y82" i="41"/>
  <c r="AA82" i="41"/>
  <c r="AE82" i="41"/>
  <c r="W83" i="41"/>
  <c r="X83" i="41"/>
  <c r="Y83" i="41"/>
  <c r="AA83" i="41"/>
  <c r="AE83" i="41"/>
  <c r="W84" i="41"/>
  <c r="X84" i="41"/>
  <c r="Y84" i="41"/>
  <c r="AA84" i="41"/>
  <c r="AE84" i="41"/>
  <c r="W85" i="41"/>
  <c r="X85" i="41"/>
  <c r="Y85" i="41"/>
  <c r="AA85" i="41"/>
  <c r="AE85" i="41"/>
  <c r="W86" i="41"/>
  <c r="X86" i="41"/>
  <c r="Y86" i="41"/>
  <c r="AA86" i="41"/>
  <c r="AE86" i="41"/>
  <c r="W87" i="41"/>
  <c r="X87" i="41"/>
  <c r="Y87" i="41"/>
  <c r="AA87" i="41"/>
  <c r="AE87" i="41"/>
  <c r="W88" i="41"/>
  <c r="X88" i="41"/>
  <c r="Y88" i="41"/>
  <c r="AA88" i="41"/>
  <c r="AE88" i="41"/>
  <c r="AF64" i="41"/>
  <c r="AF65" i="41"/>
  <c r="AF66" i="41"/>
  <c r="AF67" i="41"/>
  <c r="AF68" i="41"/>
  <c r="AF69" i="41"/>
  <c r="AF70" i="41"/>
  <c r="AF71" i="41"/>
  <c r="AF72" i="41"/>
  <c r="AF73" i="41"/>
  <c r="AF74" i="41"/>
  <c r="AF75" i="41"/>
  <c r="AF76" i="41"/>
  <c r="AF77" i="41"/>
  <c r="AF78" i="41"/>
  <c r="AF79" i="41"/>
  <c r="AF80" i="41"/>
  <c r="AF81" i="41"/>
  <c r="AF82" i="41"/>
  <c r="AF83" i="41"/>
  <c r="AF84" i="41"/>
  <c r="AF85" i="41"/>
  <c r="AF86" i="41"/>
  <c r="AF87" i="41"/>
  <c r="AF88" i="41"/>
  <c r="J4" i="41"/>
  <c r="K17" i="41"/>
  <c r="G4" i="41"/>
  <c r="H4" i="41"/>
  <c r="I4" i="41"/>
  <c r="J17" i="41"/>
  <c r="H17" i="41"/>
  <c r="L17" i="41"/>
  <c r="Q65" i="41"/>
  <c r="F5" i="41"/>
  <c r="J5" i="41"/>
  <c r="K18" i="41"/>
  <c r="G5" i="41"/>
  <c r="H5" i="41"/>
  <c r="I5" i="41"/>
  <c r="J18" i="41"/>
  <c r="H18" i="41"/>
  <c r="L18" i="41"/>
  <c r="Q66" i="41"/>
  <c r="F6" i="41"/>
  <c r="J6" i="41"/>
  <c r="K19" i="41"/>
  <c r="G6" i="41"/>
  <c r="H6" i="41"/>
  <c r="I6" i="41"/>
  <c r="J19" i="41"/>
  <c r="H19" i="41"/>
  <c r="L19" i="41"/>
  <c r="Q67" i="41"/>
  <c r="F7" i="41"/>
  <c r="J7" i="41"/>
  <c r="K20" i="41"/>
  <c r="G7" i="41"/>
  <c r="H7" i="41"/>
  <c r="I7" i="41"/>
  <c r="J20" i="41"/>
  <c r="H20" i="41"/>
  <c r="L20" i="41"/>
  <c r="J8" i="41"/>
  <c r="K21" i="41"/>
  <c r="G8" i="41"/>
  <c r="H8" i="41"/>
  <c r="I8" i="41"/>
  <c r="J21" i="41"/>
  <c r="H21" i="41"/>
  <c r="L21" i="41"/>
  <c r="J9" i="41"/>
  <c r="K22" i="41"/>
  <c r="G9" i="41"/>
  <c r="H9" i="41"/>
  <c r="I9" i="41"/>
  <c r="J22" i="41"/>
  <c r="H22" i="41"/>
  <c r="L22" i="41"/>
  <c r="J10" i="41"/>
  <c r="K23" i="41"/>
  <c r="G10" i="41"/>
  <c r="H10" i="41"/>
  <c r="I10" i="41"/>
  <c r="J23" i="41"/>
  <c r="H23" i="41"/>
  <c r="L23" i="41"/>
  <c r="J11" i="41"/>
  <c r="K24" i="41"/>
  <c r="G11" i="41"/>
  <c r="H11" i="41"/>
  <c r="I11" i="41"/>
  <c r="J24" i="41"/>
  <c r="H24" i="41"/>
  <c r="L24" i="41"/>
  <c r="J12" i="41"/>
  <c r="K25" i="41"/>
  <c r="G12" i="41"/>
  <c r="H12" i="41"/>
  <c r="I12" i="41"/>
  <c r="J25" i="41"/>
  <c r="H25" i="41"/>
  <c r="L25" i="41"/>
  <c r="M17" i="41"/>
  <c r="N17" i="41" a="1"/>
  <c r="N17" i="41"/>
  <c r="O17" i="41"/>
  <c r="M18" i="41"/>
  <c r="N18" i="41" a="1"/>
  <c r="N18" i="41"/>
  <c r="O18" i="41"/>
  <c r="M19" i="41"/>
  <c r="N19" i="41" a="1"/>
  <c r="N19" i="41"/>
  <c r="O19" i="41"/>
  <c r="M20" i="41"/>
  <c r="N20" i="41" a="1"/>
  <c r="N20" i="41"/>
  <c r="O20" i="41"/>
  <c r="M21" i="41"/>
  <c r="N21" i="41" a="1"/>
  <c r="N21" i="41"/>
  <c r="O21" i="41"/>
  <c r="M22" i="41"/>
  <c r="N22" i="41" a="1"/>
  <c r="N22" i="41"/>
  <c r="O22" i="41"/>
  <c r="M23" i="41"/>
  <c r="N23" i="41" a="1"/>
  <c r="N23" i="41"/>
  <c r="O23" i="41"/>
  <c r="M24" i="41"/>
  <c r="N24" i="41" a="1"/>
  <c r="N24" i="41"/>
  <c r="O24" i="41"/>
  <c r="M25" i="41"/>
  <c r="N25" i="41" a="1"/>
  <c r="N25" i="41"/>
  <c r="O25" i="41"/>
  <c r="O3" i="41"/>
  <c r="P17" i="41"/>
  <c r="P18" i="41"/>
  <c r="P19" i="41"/>
  <c r="P20" i="41"/>
  <c r="P21" i="41"/>
  <c r="P22" i="41"/>
  <c r="P23" i="41"/>
  <c r="P24" i="41"/>
  <c r="P25" i="41"/>
  <c r="P3" i="41"/>
  <c r="Q17" i="41"/>
  <c r="Q18" i="41"/>
  <c r="Q19" i="41"/>
  <c r="Q20" i="41"/>
  <c r="Q21" i="41"/>
  <c r="Q22" i="41"/>
  <c r="Q23" i="41"/>
  <c r="Q24" i="41"/>
  <c r="Q25" i="41"/>
  <c r="Q3" i="41"/>
  <c r="R17" i="41"/>
  <c r="R18" i="41"/>
  <c r="R19" i="41"/>
  <c r="R20" i="41"/>
  <c r="R21" i="41"/>
  <c r="R22" i="41"/>
  <c r="R23" i="41"/>
  <c r="R24" i="41"/>
  <c r="R25" i="41"/>
  <c r="R3" i="41"/>
  <c r="S17" i="41"/>
  <c r="S18" i="41"/>
  <c r="S19" i="41"/>
  <c r="S20" i="41"/>
  <c r="S21" i="41"/>
  <c r="S22" i="41"/>
  <c r="S23" i="41"/>
  <c r="S24" i="41"/>
  <c r="S25" i="41"/>
  <c r="S3" i="41"/>
  <c r="T17" i="41"/>
  <c r="T18" i="41"/>
  <c r="T19" i="41"/>
  <c r="T20" i="41"/>
  <c r="T21" i="41"/>
  <c r="T22" i="41"/>
  <c r="T23" i="41"/>
  <c r="T24" i="41"/>
  <c r="T25" i="41"/>
  <c r="T3" i="41"/>
  <c r="U17" i="41"/>
  <c r="U18" i="41"/>
  <c r="U19" i="41"/>
  <c r="U20" i="41"/>
  <c r="U21" i="41"/>
  <c r="U22" i="41"/>
  <c r="U23" i="41"/>
  <c r="U24" i="41"/>
  <c r="U25" i="41"/>
  <c r="U3" i="41"/>
  <c r="V17" i="41"/>
  <c r="V18" i="41"/>
  <c r="V19" i="41"/>
  <c r="V20" i="41"/>
  <c r="V21" i="41"/>
  <c r="V22" i="41"/>
  <c r="V23" i="41"/>
  <c r="V24" i="41"/>
  <c r="V25" i="41"/>
  <c r="V3" i="41"/>
  <c r="R4" i="41"/>
  <c r="AL3" i="41"/>
  <c r="AL12" i="41"/>
  <c r="AN12" i="41"/>
  <c r="AL4" i="41"/>
  <c r="AN4" i="41"/>
  <c r="AL5" i="41"/>
  <c r="AN5" i="41"/>
  <c r="AL6" i="41"/>
  <c r="AN6" i="41"/>
  <c r="AL7" i="41"/>
  <c r="AN7" i="41"/>
  <c r="AL8" i="41"/>
  <c r="AN8" i="41"/>
  <c r="AL9" i="41"/>
  <c r="AN9" i="41"/>
  <c r="AL10" i="41"/>
  <c r="AN10" i="41"/>
  <c r="AL11" i="41"/>
  <c r="AN11" i="41"/>
  <c r="C17" i="41"/>
  <c r="E30" i="41" a="1"/>
  <c r="E30" i="41"/>
  <c r="F30" i="41" a="1"/>
  <c r="F30" i="41"/>
  <c r="G30" i="41" a="1"/>
  <c r="H30" i="41" a="1"/>
  <c r="I30" i="41" a="1"/>
  <c r="J30" i="41" a="1"/>
  <c r="K30" i="41" a="1"/>
  <c r="L30" i="41" a="1"/>
  <c r="M30" i="41" a="1"/>
  <c r="N30" i="41" a="1"/>
  <c r="O30" i="41" a="1"/>
  <c r="P30" i="41" a="1"/>
  <c r="Q30" i="41" a="1"/>
  <c r="R30" i="41" a="1"/>
  <c r="S30" i="41" a="1"/>
  <c r="T30" i="41" a="1"/>
  <c r="U30" i="41" a="1"/>
  <c r="V30" i="41" a="1"/>
  <c r="W30" i="41" a="1"/>
  <c r="X30" i="41" a="1"/>
  <c r="Y30" i="41" a="1"/>
  <c r="Z30" i="41" a="1"/>
  <c r="AA30" i="41" a="1"/>
  <c r="AB30" i="41" a="1"/>
  <c r="AC30" i="41" a="1"/>
  <c r="AD30" i="41" a="1"/>
  <c r="AE30" i="41" a="1"/>
  <c r="AF30" i="41" a="1"/>
  <c r="AG30" i="41" a="1"/>
  <c r="AH30" i="41" a="1"/>
  <c r="AI30" i="41" a="1"/>
  <c r="AJ30" i="41" a="1"/>
  <c r="AK30" i="41" a="1"/>
  <c r="AL30" i="41" a="1"/>
  <c r="AM30" i="41" a="1"/>
  <c r="AN30" i="41" a="1"/>
  <c r="AO30" i="41" a="1"/>
  <c r="AP30" i="41" a="1"/>
  <c r="AQ30" i="41" a="1"/>
  <c r="AR30" i="41" a="1"/>
  <c r="AS30" i="41" a="1"/>
  <c r="AT30" i="41" a="1"/>
  <c r="AU30" i="41" a="1"/>
  <c r="AV30" i="41" a="1"/>
  <c r="AW30" i="41" a="1"/>
  <c r="AX30" i="41" a="1"/>
  <c r="AY30" i="41" a="1"/>
  <c r="AZ30" i="41" a="1"/>
  <c r="BA30" i="41" a="1"/>
  <c r="BB30" i="41" a="1"/>
  <c r="BC30" i="41" a="1"/>
  <c r="BD30" i="41" a="1"/>
  <c r="BE30" i="41" a="1"/>
  <c r="BF30" i="41" a="1"/>
  <c r="BG30" i="41" a="1"/>
  <c r="BH30" i="41" a="1"/>
  <c r="BI30" i="41" a="1"/>
  <c r="BJ30" i="41" a="1"/>
  <c r="BK30" i="41" a="1"/>
  <c r="BL30" i="41" a="1"/>
  <c r="BM30" i="41" a="1"/>
  <c r="BN30" i="41" a="1"/>
  <c r="BO30" i="41" a="1"/>
  <c r="BP30" i="41" a="1"/>
  <c r="G30" i="41"/>
  <c r="H30" i="41"/>
  <c r="I30" i="41"/>
  <c r="J30" i="41"/>
  <c r="K30" i="41"/>
  <c r="L30" i="41"/>
  <c r="M30" i="41"/>
  <c r="N30" i="41"/>
  <c r="O30" i="41"/>
  <c r="P30" i="41"/>
  <c r="Q30" i="41"/>
  <c r="R30" i="41"/>
  <c r="S30" i="41"/>
  <c r="T30" i="41"/>
  <c r="U30" i="41"/>
  <c r="V30" i="41"/>
  <c r="W30" i="41"/>
  <c r="X30" i="41"/>
  <c r="Y30" i="41"/>
  <c r="Z30" i="41"/>
  <c r="AA30" i="41"/>
  <c r="AB30" i="41"/>
  <c r="AC30" i="41"/>
  <c r="AD30" i="41"/>
  <c r="AE30" i="41"/>
  <c r="AF30" i="41"/>
  <c r="AG30" i="41"/>
  <c r="AH30" i="41"/>
  <c r="AI30" i="41"/>
  <c r="AJ30" i="41"/>
  <c r="AK30" i="41"/>
  <c r="AL30" i="41"/>
  <c r="AM30" i="41"/>
  <c r="AN30" i="41"/>
  <c r="AO30" i="41"/>
  <c r="AP30" i="41"/>
  <c r="AQ30" i="41"/>
  <c r="AR30" i="41"/>
  <c r="AS30" i="41"/>
  <c r="AT30" i="41"/>
  <c r="AU30" i="41"/>
  <c r="AV30" i="41"/>
  <c r="AW30" i="41"/>
  <c r="AX30" i="41"/>
  <c r="AY30" i="41"/>
  <c r="AZ30" i="41"/>
  <c r="BA30" i="41"/>
  <c r="BB30" i="41"/>
  <c r="BC30" i="41"/>
  <c r="BD30" i="41"/>
  <c r="BE30" i="41"/>
  <c r="BF30" i="41"/>
  <c r="BG30" i="41"/>
  <c r="BH30" i="41"/>
  <c r="BI30" i="41"/>
  <c r="BJ30" i="41"/>
  <c r="BK30" i="41"/>
  <c r="BL30" i="41"/>
  <c r="BM30" i="41"/>
  <c r="BN30" i="41"/>
  <c r="BO30" i="41"/>
  <c r="BP30" i="41"/>
  <c r="AA17" i="41"/>
  <c r="E41" i="41" a="1"/>
  <c r="E41" i="41"/>
  <c r="F41" i="41" a="1"/>
  <c r="F41" i="41"/>
  <c r="G41" i="41" a="1"/>
  <c r="H41" i="41" a="1"/>
  <c r="I41" i="41" a="1"/>
  <c r="J41" i="41" a="1"/>
  <c r="K41" i="41" a="1"/>
  <c r="L41" i="41" a="1"/>
  <c r="M41" i="41" a="1"/>
  <c r="N41" i="41" a="1"/>
  <c r="O41" i="41" a="1"/>
  <c r="P41" i="41" a="1"/>
  <c r="Q41" i="41" a="1"/>
  <c r="R41" i="41" a="1"/>
  <c r="S41" i="41" a="1"/>
  <c r="T41" i="41" a="1"/>
  <c r="U41" i="41" a="1"/>
  <c r="V41" i="41" a="1"/>
  <c r="W41" i="41" a="1"/>
  <c r="X41" i="41" a="1"/>
  <c r="Y41" i="41" a="1"/>
  <c r="Z41" i="41" a="1"/>
  <c r="AA41" i="41" a="1"/>
  <c r="AB41" i="41" a="1"/>
  <c r="AC41" i="41" a="1"/>
  <c r="AD41" i="41" a="1"/>
  <c r="AE41" i="41" a="1"/>
  <c r="AF41" i="41" a="1"/>
  <c r="AG41" i="41" a="1"/>
  <c r="AH41" i="41" a="1"/>
  <c r="AI41" i="41" a="1"/>
  <c r="AJ41" i="41" a="1"/>
  <c r="AK41" i="41" a="1"/>
  <c r="AL41" i="41" a="1"/>
  <c r="AM41" i="41" a="1"/>
  <c r="AN41" i="41" a="1"/>
  <c r="AO41" i="41" a="1"/>
  <c r="AP41" i="41" a="1"/>
  <c r="AQ41" i="41" a="1"/>
  <c r="AR41" i="41" a="1"/>
  <c r="AS41" i="41" a="1"/>
  <c r="AT41" i="41" a="1"/>
  <c r="AU41" i="41" a="1"/>
  <c r="AV41" i="41" a="1"/>
  <c r="AW41" i="41" a="1"/>
  <c r="AX41" i="41" a="1"/>
  <c r="AY41" i="41" a="1"/>
  <c r="AZ41" i="41" a="1"/>
  <c r="BA41" i="41" a="1"/>
  <c r="BB41" i="41" a="1"/>
  <c r="BC41" i="41" a="1"/>
  <c r="BD41" i="41" a="1"/>
  <c r="BE41" i="41" a="1"/>
  <c r="BF41" i="41" a="1"/>
  <c r="BG41" i="41" a="1"/>
  <c r="BH41" i="41" a="1"/>
  <c r="BI41" i="41" a="1"/>
  <c r="BJ41" i="41" a="1"/>
  <c r="BK41" i="41" a="1"/>
  <c r="BL41" i="41" a="1"/>
  <c r="BM41" i="41" a="1"/>
  <c r="BN41" i="41" a="1"/>
  <c r="BO41" i="41" a="1"/>
  <c r="BP41" i="41" a="1"/>
  <c r="G41" i="41"/>
  <c r="H41" i="41"/>
  <c r="I41" i="41"/>
  <c r="J41" i="41"/>
  <c r="K41" i="41"/>
  <c r="L41" i="41"/>
  <c r="M41" i="41"/>
  <c r="N41" i="41"/>
  <c r="O41" i="41"/>
  <c r="P41" i="41"/>
  <c r="Q41" i="41"/>
  <c r="R41" i="41"/>
  <c r="S41" i="41"/>
  <c r="T41" i="41"/>
  <c r="U41" i="41"/>
  <c r="V41" i="41"/>
  <c r="W41" i="41"/>
  <c r="X41" i="41"/>
  <c r="Y41" i="41"/>
  <c r="Z41" i="41"/>
  <c r="AA41" i="41"/>
  <c r="AB41" i="41"/>
  <c r="AC41" i="41"/>
  <c r="AD41" i="41"/>
  <c r="AE41" i="41"/>
  <c r="AF41" i="41"/>
  <c r="AG41" i="41"/>
  <c r="AH41" i="41"/>
  <c r="AI41" i="41"/>
  <c r="AJ41" i="41"/>
  <c r="AK41" i="41"/>
  <c r="AL41" i="41"/>
  <c r="AM41" i="41"/>
  <c r="AN41" i="41"/>
  <c r="AO41" i="41"/>
  <c r="AP41" i="41"/>
  <c r="AQ41" i="41"/>
  <c r="AR41" i="41"/>
  <c r="AS41" i="41"/>
  <c r="AT41" i="41"/>
  <c r="AU41" i="41"/>
  <c r="AV41" i="41"/>
  <c r="AW41" i="41"/>
  <c r="AX41" i="41"/>
  <c r="AY41" i="41"/>
  <c r="AZ41" i="41"/>
  <c r="BA41" i="41"/>
  <c r="BB41" i="41"/>
  <c r="BC41" i="41"/>
  <c r="BD41" i="41"/>
  <c r="BE41" i="41"/>
  <c r="BF41" i="41"/>
  <c r="BG41" i="41"/>
  <c r="BH41" i="41"/>
  <c r="BI41" i="41"/>
  <c r="BJ41" i="41"/>
  <c r="BK41" i="41"/>
  <c r="BL41" i="41"/>
  <c r="BM41" i="41"/>
  <c r="BN41" i="41"/>
  <c r="BO41" i="41"/>
  <c r="BP41" i="41"/>
  <c r="AB17" i="41"/>
  <c r="E52" i="41" a="1"/>
  <c r="E52" i="41"/>
  <c r="F52" i="41" a="1"/>
  <c r="F52" i="41"/>
  <c r="G52" i="41" a="1"/>
  <c r="H52" i="41" a="1"/>
  <c r="I52" i="41" a="1"/>
  <c r="J52" i="41" a="1"/>
  <c r="K52" i="41" a="1"/>
  <c r="L52" i="41" a="1"/>
  <c r="M52" i="41" a="1"/>
  <c r="N52" i="41" a="1"/>
  <c r="O52" i="41" a="1"/>
  <c r="P52" i="41" a="1"/>
  <c r="Q52" i="41" a="1"/>
  <c r="R52" i="41" a="1"/>
  <c r="S52" i="41" a="1"/>
  <c r="T52" i="41" a="1"/>
  <c r="U52" i="41" a="1"/>
  <c r="V52" i="41" a="1"/>
  <c r="W52" i="41" a="1"/>
  <c r="X52" i="41" a="1"/>
  <c r="Y52" i="41" a="1"/>
  <c r="Z52" i="41" a="1"/>
  <c r="AA52" i="41" a="1"/>
  <c r="AB52" i="41" a="1"/>
  <c r="AC52" i="41" a="1"/>
  <c r="AD52" i="41" a="1"/>
  <c r="AE52" i="41" a="1"/>
  <c r="AF52" i="41" a="1"/>
  <c r="AG52" i="41" a="1"/>
  <c r="AH52" i="41" a="1"/>
  <c r="AI52" i="41" a="1"/>
  <c r="AJ52" i="41" a="1"/>
  <c r="AK52" i="41" a="1"/>
  <c r="AL52" i="41" a="1"/>
  <c r="AM52" i="41" a="1"/>
  <c r="AN52" i="41" a="1"/>
  <c r="AO52" i="41" a="1"/>
  <c r="AP52" i="41" a="1"/>
  <c r="AQ52" i="41" a="1"/>
  <c r="AR52" i="41" a="1"/>
  <c r="AS52" i="41" a="1"/>
  <c r="AT52" i="41" a="1"/>
  <c r="AU52" i="41" a="1"/>
  <c r="AV52" i="41" a="1"/>
  <c r="AW52" i="41" a="1"/>
  <c r="AX52" i="41" a="1"/>
  <c r="AY52" i="41" a="1"/>
  <c r="AZ52" i="41" a="1"/>
  <c r="BA52" i="41" a="1"/>
  <c r="BB52" i="41" a="1"/>
  <c r="BC52" i="41" a="1"/>
  <c r="BD52" i="41" a="1"/>
  <c r="BE52" i="41" a="1"/>
  <c r="BF52" i="41" a="1"/>
  <c r="BG52" i="41" a="1"/>
  <c r="BH52" i="41" a="1"/>
  <c r="BI52" i="41" a="1"/>
  <c r="BJ52" i="41" a="1"/>
  <c r="BK52" i="41" a="1"/>
  <c r="BL52" i="41" a="1"/>
  <c r="BM52" i="41" a="1"/>
  <c r="BN52" i="41" a="1"/>
  <c r="BO52" i="41" a="1"/>
  <c r="BP52" i="41" a="1"/>
  <c r="G52" i="41"/>
  <c r="H52" i="41"/>
  <c r="I52" i="41"/>
  <c r="J52"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AI52" i="41"/>
  <c r="AJ52" i="41"/>
  <c r="AK52" i="41"/>
  <c r="AL52" i="41"/>
  <c r="AM52" i="41"/>
  <c r="AN52" i="41"/>
  <c r="AO52" i="41"/>
  <c r="AP52" i="41"/>
  <c r="AQ52" i="41"/>
  <c r="AR52" i="41"/>
  <c r="AS52" i="41"/>
  <c r="AT52" i="41"/>
  <c r="AU52" i="41"/>
  <c r="AV52" i="41"/>
  <c r="AW52" i="41"/>
  <c r="AX52" i="41"/>
  <c r="AY52" i="41"/>
  <c r="AZ52" i="41"/>
  <c r="BA52" i="41"/>
  <c r="BB52" i="41"/>
  <c r="BC52" i="41"/>
  <c r="BD52" i="41"/>
  <c r="BE52" i="41"/>
  <c r="BF52" i="41"/>
  <c r="BG52" i="41"/>
  <c r="BH52" i="41"/>
  <c r="BI52" i="41"/>
  <c r="BJ52" i="41"/>
  <c r="BK52" i="41"/>
  <c r="BL52" i="41"/>
  <c r="BM52" i="41"/>
  <c r="BN52" i="41"/>
  <c r="BO52" i="41"/>
  <c r="BP52" i="41"/>
  <c r="AC17" i="41"/>
  <c r="W17" i="41"/>
  <c r="C18" i="41"/>
  <c r="E31" i="41" a="1"/>
  <c r="E31" i="41"/>
  <c r="F31" i="41" a="1"/>
  <c r="F31" i="41"/>
  <c r="G31" i="41" a="1"/>
  <c r="H31" i="41" a="1"/>
  <c r="I31" i="41" a="1"/>
  <c r="J31" i="41" a="1"/>
  <c r="K31" i="41" a="1"/>
  <c r="L31" i="41" a="1"/>
  <c r="M31" i="41" a="1"/>
  <c r="N31" i="41" a="1"/>
  <c r="O31" i="41" a="1"/>
  <c r="P31" i="41" a="1"/>
  <c r="Q31" i="41" a="1"/>
  <c r="R31" i="41" a="1"/>
  <c r="S31" i="41" a="1"/>
  <c r="T31" i="41" a="1"/>
  <c r="U31" i="41" a="1"/>
  <c r="V31" i="41" a="1"/>
  <c r="W31" i="41" a="1"/>
  <c r="X31" i="41" a="1"/>
  <c r="Y31" i="41" a="1"/>
  <c r="Z31" i="41" a="1"/>
  <c r="AA31" i="41" a="1"/>
  <c r="AB31" i="41" a="1"/>
  <c r="AC31" i="41" a="1"/>
  <c r="AD31" i="41" a="1"/>
  <c r="AE31" i="41" a="1"/>
  <c r="AF31" i="41" a="1"/>
  <c r="AG31" i="41" a="1"/>
  <c r="AH31" i="41" a="1"/>
  <c r="AI31" i="41" a="1"/>
  <c r="AJ31" i="41" a="1"/>
  <c r="AK31" i="41" a="1"/>
  <c r="AL31" i="41" a="1"/>
  <c r="AM31" i="41" a="1"/>
  <c r="AN31" i="41" a="1"/>
  <c r="AO31" i="41" a="1"/>
  <c r="AP31" i="41" a="1"/>
  <c r="AQ31" i="41" a="1"/>
  <c r="AR31" i="41" a="1"/>
  <c r="AS31" i="41" a="1"/>
  <c r="AT31" i="41" a="1"/>
  <c r="AU31" i="41" a="1"/>
  <c r="AV31" i="41" a="1"/>
  <c r="AW31" i="41" a="1"/>
  <c r="AX31" i="41" a="1"/>
  <c r="AY31" i="41" a="1"/>
  <c r="AZ31" i="41" a="1"/>
  <c r="BA31" i="41" a="1"/>
  <c r="BB31" i="41" a="1"/>
  <c r="BC31" i="41" a="1"/>
  <c r="BD31" i="41" a="1"/>
  <c r="BE31" i="41" a="1"/>
  <c r="BF31" i="41" a="1"/>
  <c r="BG31" i="41" a="1"/>
  <c r="BH31" i="41" a="1"/>
  <c r="BI31" i="41" a="1"/>
  <c r="BJ31" i="41" a="1"/>
  <c r="BK31" i="41" a="1"/>
  <c r="BL31" i="41" a="1"/>
  <c r="BM31" i="41" a="1"/>
  <c r="BN31" i="41" a="1"/>
  <c r="BO31" i="41" a="1"/>
  <c r="BP31" i="41" a="1"/>
  <c r="G31" i="41"/>
  <c r="H31" i="41"/>
  <c r="I31" i="41"/>
  <c r="J31" i="41"/>
  <c r="K31" i="41"/>
  <c r="L31" i="41"/>
  <c r="M31" i="41"/>
  <c r="N31" i="41"/>
  <c r="O31" i="41"/>
  <c r="P31" i="41"/>
  <c r="Q31" i="41"/>
  <c r="R31" i="41"/>
  <c r="S31" i="41"/>
  <c r="T31" i="41"/>
  <c r="U31" i="41"/>
  <c r="V31" i="41"/>
  <c r="W31" i="41"/>
  <c r="X31" i="41"/>
  <c r="Y31" i="41"/>
  <c r="Z31" i="41"/>
  <c r="AA31" i="41"/>
  <c r="AB31" i="41"/>
  <c r="AC31" i="41"/>
  <c r="AD31" i="41"/>
  <c r="AE31" i="41"/>
  <c r="AF31" i="41"/>
  <c r="AG31" i="41"/>
  <c r="AH31" i="41"/>
  <c r="AI31" i="41"/>
  <c r="AJ31" i="41"/>
  <c r="AK31" i="41"/>
  <c r="AL31" i="41"/>
  <c r="AM31" i="41"/>
  <c r="AN31" i="41"/>
  <c r="AO31" i="41"/>
  <c r="AP31" i="41"/>
  <c r="AQ31" i="41"/>
  <c r="AR31" i="41"/>
  <c r="AS31" i="41"/>
  <c r="AT31" i="41"/>
  <c r="AU31" i="41"/>
  <c r="AV31" i="41"/>
  <c r="AW31" i="41"/>
  <c r="AX31" i="41"/>
  <c r="AY31" i="41"/>
  <c r="AZ31" i="41"/>
  <c r="BA31" i="41"/>
  <c r="BB31" i="41"/>
  <c r="BC31" i="41"/>
  <c r="BD31" i="41"/>
  <c r="BE31" i="41"/>
  <c r="BF31" i="41"/>
  <c r="BG31" i="41"/>
  <c r="BH31" i="41"/>
  <c r="BI31" i="41"/>
  <c r="BJ31" i="41"/>
  <c r="BK31" i="41"/>
  <c r="BL31" i="41"/>
  <c r="BM31" i="41"/>
  <c r="BN31" i="41"/>
  <c r="BO31" i="41"/>
  <c r="BP31" i="41"/>
  <c r="AA18" i="41"/>
  <c r="E42" i="41" a="1"/>
  <c r="E42" i="41"/>
  <c r="F42" i="41" a="1"/>
  <c r="F42" i="41"/>
  <c r="G42" i="41" a="1"/>
  <c r="H42" i="41" a="1"/>
  <c r="I42" i="41" a="1"/>
  <c r="J42" i="41" a="1"/>
  <c r="K42" i="41" a="1"/>
  <c r="L42" i="41" a="1"/>
  <c r="M42" i="41" a="1"/>
  <c r="N42" i="41" a="1"/>
  <c r="O42" i="41" a="1"/>
  <c r="P42" i="41" a="1"/>
  <c r="Q42" i="41" a="1"/>
  <c r="R42" i="41" a="1"/>
  <c r="S42" i="41" a="1"/>
  <c r="T42" i="41" a="1"/>
  <c r="U42" i="41" a="1"/>
  <c r="V42" i="41" a="1"/>
  <c r="W42" i="41" a="1"/>
  <c r="X42" i="41" a="1"/>
  <c r="Y42" i="41" a="1"/>
  <c r="Z42" i="41" a="1"/>
  <c r="AA42" i="41" a="1"/>
  <c r="AB42" i="41" a="1"/>
  <c r="AC42" i="41" a="1"/>
  <c r="AD42" i="41" a="1"/>
  <c r="AE42" i="41" a="1"/>
  <c r="AF42" i="41" a="1"/>
  <c r="AG42" i="41" a="1"/>
  <c r="AH42" i="41" a="1"/>
  <c r="AI42" i="41" a="1"/>
  <c r="AJ42" i="41" a="1"/>
  <c r="AK42" i="41" a="1"/>
  <c r="AL42" i="41" a="1"/>
  <c r="AM42" i="41" a="1"/>
  <c r="AN42" i="41" a="1"/>
  <c r="AO42" i="41" a="1"/>
  <c r="AP42" i="41" a="1"/>
  <c r="AQ42" i="41" a="1"/>
  <c r="AR42" i="41" a="1"/>
  <c r="AS42" i="41" a="1"/>
  <c r="AT42" i="41" a="1"/>
  <c r="AU42" i="41" a="1"/>
  <c r="AV42" i="41" a="1"/>
  <c r="AW42" i="41" a="1"/>
  <c r="AX42" i="41" a="1"/>
  <c r="AY42" i="41" a="1"/>
  <c r="AZ42" i="41" a="1"/>
  <c r="BA42" i="41" a="1"/>
  <c r="BB42" i="41" a="1"/>
  <c r="BC42" i="41" a="1"/>
  <c r="BD42" i="41" a="1"/>
  <c r="BE42" i="41" a="1"/>
  <c r="BF42" i="41" a="1"/>
  <c r="BG42" i="41" a="1"/>
  <c r="BH42" i="41" a="1"/>
  <c r="BI42" i="41" a="1"/>
  <c r="BJ42" i="41" a="1"/>
  <c r="BK42" i="41" a="1"/>
  <c r="BL42" i="41" a="1"/>
  <c r="BM42" i="41" a="1"/>
  <c r="BN42" i="41" a="1"/>
  <c r="BO42" i="41" a="1"/>
  <c r="BP42" i="41" a="1"/>
  <c r="G42" i="41"/>
  <c r="H42" i="41"/>
  <c r="I42" i="41"/>
  <c r="J42"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AI42" i="41"/>
  <c r="AJ42" i="41"/>
  <c r="AK42" i="41"/>
  <c r="AL42" i="41"/>
  <c r="AM42" i="41"/>
  <c r="AN42" i="41"/>
  <c r="AO42" i="41"/>
  <c r="AP42" i="41"/>
  <c r="AQ42" i="41"/>
  <c r="AR42" i="41"/>
  <c r="AS42" i="41"/>
  <c r="AT42" i="41"/>
  <c r="AU42" i="41"/>
  <c r="AV42" i="41"/>
  <c r="AW42" i="41"/>
  <c r="AX42" i="41"/>
  <c r="AY42" i="41"/>
  <c r="AZ42" i="41"/>
  <c r="BA42" i="41"/>
  <c r="BB42" i="41"/>
  <c r="BC42" i="41"/>
  <c r="BD42" i="41"/>
  <c r="BE42" i="41"/>
  <c r="BF42" i="41"/>
  <c r="BG42" i="41"/>
  <c r="BH42" i="41"/>
  <c r="BI42" i="41"/>
  <c r="BJ42" i="41"/>
  <c r="BK42" i="41"/>
  <c r="BL42" i="41"/>
  <c r="BM42" i="41"/>
  <c r="BN42" i="41"/>
  <c r="BO42" i="41"/>
  <c r="BP42" i="41"/>
  <c r="AB18" i="41"/>
  <c r="E53" i="41" a="1"/>
  <c r="E53" i="41"/>
  <c r="F53" i="41" a="1"/>
  <c r="F53" i="41"/>
  <c r="G53" i="41" a="1"/>
  <c r="H53" i="41" a="1"/>
  <c r="I53" i="41" a="1"/>
  <c r="J53" i="41" a="1"/>
  <c r="K53" i="41" a="1"/>
  <c r="L53" i="41" a="1"/>
  <c r="M53" i="41" a="1"/>
  <c r="N53" i="41" a="1"/>
  <c r="O53" i="41" a="1"/>
  <c r="P53" i="41" a="1"/>
  <c r="Q53" i="41" a="1"/>
  <c r="R53" i="41" a="1"/>
  <c r="S53" i="41" a="1"/>
  <c r="T53" i="41" a="1"/>
  <c r="U53" i="41" a="1"/>
  <c r="V53" i="41" a="1"/>
  <c r="W53" i="41" a="1"/>
  <c r="X53" i="41" a="1"/>
  <c r="Y53" i="41" a="1"/>
  <c r="Z53" i="41" a="1"/>
  <c r="AA53" i="41" a="1"/>
  <c r="AB53" i="41" a="1"/>
  <c r="AC53" i="41" a="1"/>
  <c r="AD53" i="41" a="1"/>
  <c r="AE53" i="41" a="1"/>
  <c r="AF53" i="41" a="1"/>
  <c r="AG53" i="41" a="1"/>
  <c r="AH53" i="41" a="1"/>
  <c r="AI53" i="41" a="1"/>
  <c r="AJ53" i="41" a="1"/>
  <c r="AK53" i="41" a="1"/>
  <c r="AL53" i="41" a="1"/>
  <c r="AM53" i="41" a="1"/>
  <c r="AN53" i="41" a="1"/>
  <c r="AO53" i="41" a="1"/>
  <c r="AP53" i="41" a="1"/>
  <c r="AQ53" i="41" a="1"/>
  <c r="AR53" i="41" a="1"/>
  <c r="AS53" i="41" a="1"/>
  <c r="AT53" i="41" a="1"/>
  <c r="AU53" i="41" a="1"/>
  <c r="AV53" i="41" a="1"/>
  <c r="AW53" i="41" a="1"/>
  <c r="AX53" i="41" a="1"/>
  <c r="AY53" i="41" a="1"/>
  <c r="AZ53" i="41" a="1"/>
  <c r="BA53" i="41" a="1"/>
  <c r="BB53" i="41" a="1"/>
  <c r="BC53" i="41" a="1"/>
  <c r="BD53" i="41" a="1"/>
  <c r="BE53" i="41" a="1"/>
  <c r="BF53" i="41" a="1"/>
  <c r="BG53" i="41" a="1"/>
  <c r="BH53" i="41" a="1"/>
  <c r="BI53" i="41" a="1"/>
  <c r="BJ53" i="41" a="1"/>
  <c r="BK53" i="41" a="1"/>
  <c r="BL53" i="41" a="1"/>
  <c r="BM53" i="41" a="1"/>
  <c r="BN53" i="41" a="1"/>
  <c r="BO53" i="41" a="1"/>
  <c r="BP53" i="41" a="1"/>
  <c r="G53" i="41"/>
  <c r="H53" i="41"/>
  <c r="I53" i="41"/>
  <c r="J53" i="41"/>
  <c r="K53" i="41"/>
  <c r="L53" i="41"/>
  <c r="M53" i="41"/>
  <c r="N53" i="41"/>
  <c r="O53" i="41"/>
  <c r="P53" i="41"/>
  <c r="Q53" i="41"/>
  <c r="R53" i="41"/>
  <c r="S53" i="41"/>
  <c r="T53" i="41"/>
  <c r="U53" i="41"/>
  <c r="V53" i="41"/>
  <c r="W53" i="41"/>
  <c r="X53" i="41"/>
  <c r="Y53" i="41"/>
  <c r="Z53" i="41"/>
  <c r="AA53" i="41"/>
  <c r="AB53" i="41"/>
  <c r="AC53" i="41"/>
  <c r="AD53" i="41"/>
  <c r="AE53" i="41"/>
  <c r="AF53" i="41"/>
  <c r="AG53" i="41"/>
  <c r="AH53" i="41"/>
  <c r="AI53" i="41"/>
  <c r="AJ53" i="41"/>
  <c r="AK53" i="41"/>
  <c r="AL53" i="41"/>
  <c r="AM53" i="41"/>
  <c r="AN53" i="41"/>
  <c r="AO53" i="41"/>
  <c r="AP53" i="41"/>
  <c r="AQ53" i="41"/>
  <c r="AR53" i="41"/>
  <c r="AS53" i="41"/>
  <c r="AT53" i="41"/>
  <c r="AU53" i="41"/>
  <c r="AV53" i="41"/>
  <c r="AW53" i="41"/>
  <c r="AX53" i="41"/>
  <c r="AY53" i="41"/>
  <c r="AZ53" i="41"/>
  <c r="BA53" i="41"/>
  <c r="BB53" i="41"/>
  <c r="BC53" i="41"/>
  <c r="BD53" i="41"/>
  <c r="BE53" i="41"/>
  <c r="BF53" i="41"/>
  <c r="BG53" i="41"/>
  <c r="BH53" i="41"/>
  <c r="BI53" i="41"/>
  <c r="BJ53" i="41"/>
  <c r="BK53" i="41"/>
  <c r="BL53" i="41"/>
  <c r="BM53" i="41"/>
  <c r="BN53" i="41"/>
  <c r="BO53" i="41"/>
  <c r="BP53" i="41"/>
  <c r="AC18" i="41"/>
  <c r="W18" i="41"/>
  <c r="C19" i="41"/>
  <c r="E32" i="41" a="1"/>
  <c r="E32" i="41"/>
  <c r="F32" i="41" a="1"/>
  <c r="F32" i="41"/>
  <c r="G32" i="41" a="1"/>
  <c r="H32" i="41" a="1"/>
  <c r="I32" i="41" a="1"/>
  <c r="J32" i="41" a="1"/>
  <c r="K32" i="41" a="1"/>
  <c r="L32" i="41" a="1"/>
  <c r="M32" i="41" a="1"/>
  <c r="N32" i="41" a="1"/>
  <c r="O32" i="41" a="1"/>
  <c r="P32" i="41" a="1"/>
  <c r="Q32" i="41" a="1"/>
  <c r="R32" i="41" a="1"/>
  <c r="S32" i="41" a="1"/>
  <c r="T32" i="41" a="1"/>
  <c r="U32" i="41" a="1"/>
  <c r="V32" i="41" a="1"/>
  <c r="W32" i="41" a="1"/>
  <c r="X32" i="41" a="1"/>
  <c r="Y32" i="41" a="1"/>
  <c r="Z32" i="41" a="1"/>
  <c r="AA32" i="41" a="1"/>
  <c r="AB32" i="41" a="1"/>
  <c r="AC32" i="41" a="1"/>
  <c r="AD32" i="41" a="1"/>
  <c r="AE32" i="41" a="1"/>
  <c r="AF32" i="41" a="1"/>
  <c r="AG32" i="41" a="1"/>
  <c r="AH32" i="41" a="1"/>
  <c r="AI32" i="41" a="1"/>
  <c r="AJ32" i="41" a="1"/>
  <c r="AK32" i="41" a="1"/>
  <c r="AL32" i="41" a="1"/>
  <c r="AM32" i="41" a="1"/>
  <c r="AN32" i="41" a="1"/>
  <c r="AO32" i="41" a="1"/>
  <c r="AP32" i="41" a="1"/>
  <c r="AQ32" i="41" a="1"/>
  <c r="AR32" i="41" a="1"/>
  <c r="AS32" i="41" a="1"/>
  <c r="AT32" i="41" a="1"/>
  <c r="AU32" i="41" a="1"/>
  <c r="AV32" i="41" a="1"/>
  <c r="AW32" i="41" a="1"/>
  <c r="AX32" i="41" a="1"/>
  <c r="AY32" i="41" a="1"/>
  <c r="AZ32" i="41" a="1"/>
  <c r="BA32" i="41" a="1"/>
  <c r="BB32" i="41" a="1"/>
  <c r="BC32" i="41" a="1"/>
  <c r="BD32" i="41" a="1"/>
  <c r="BE32" i="41" a="1"/>
  <c r="BF32" i="41" a="1"/>
  <c r="BG32" i="41" a="1"/>
  <c r="BH32" i="41" a="1"/>
  <c r="BI32" i="41" a="1"/>
  <c r="BJ32" i="41" a="1"/>
  <c r="BK32" i="41" a="1"/>
  <c r="BL32" i="41" a="1"/>
  <c r="BM32" i="41" a="1"/>
  <c r="BN32" i="41" a="1"/>
  <c r="BO32" i="41" a="1"/>
  <c r="BP32" i="41" a="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AJ32" i="41"/>
  <c r="AK32" i="41"/>
  <c r="AL32" i="41"/>
  <c r="AM32" i="41"/>
  <c r="AN32" i="41"/>
  <c r="AO32" i="41"/>
  <c r="AP32" i="41"/>
  <c r="AQ32" i="41"/>
  <c r="AR32" i="41"/>
  <c r="AS32" i="41"/>
  <c r="AT32" i="41"/>
  <c r="AU32" i="41"/>
  <c r="AV32" i="41"/>
  <c r="AW32" i="41"/>
  <c r="AX32" i="41"/>
  <c r="AY32" i="41"/>
  <c r="AZ32" i="41"/>
  <c r="BA32" i="41"/>
  <c r="BB32" i="41"/>
  <c r="BC32" i="41"/>
  <c r="BD32" i="41"/>
  <c r="BE32" i="41"/>
  <c r="BF32" i="41"/>
  <c r="BG32" i="41"/>
  <c r="BH32" i="41"/>
  <c r="BI32" i="41"/>
  <c r="BJ32" i="41"/>
  <c r="BK32" i="41"/>
  <c r="BL32" i="41"/>
  <c r="BM32" i="41"/>
  <c r="BN32" i="41"/>
  <c r="BO32" i="41"/>
  <c r="BP32" i="41"/>
  <c r="AA19" i="41"/>
  <c r="E43" i="41" a="1"/>
  <c r="E43" i="41"/>
  <c r="F43" i="41" a="1"/>
  <c r="F43" i="41"/>
  <c r="G43" i="41" a="1"/>
  <c r="H43" i="41" a="1"/>
  <c r="I43" i="41" a="1"/>
  <c r="J43" i="41" a="1"/>
  <c r="K43" i="41" a="1"/>
  <c r="L43" i="41" a="1"/>
  <c r="M43" i="41" a="1"/>
  <c r="N43" i="41" a="1"/>
  <c r="O43" i="41" a="1"/>
  <c r="P43" i="41" a="1"/>
  <c r="Q43" i="41" a="1"/>
  <c r="R43" i="41" a="1"/>
  <c r="S43" i="41" a="1"/>
  <c r="T43" i="41" a="1"/>
  <c r="U43" i="41" a="1"/>
  <c r="V43" i="41" a="1"/>
  <c r="W43" i="41" a="1"/>
  <c r="X43" i="41" a="1"/>
  <c r="Y43" i="41" a="1"/>
  <c r="Z43" i="41" a="1"/>
  <c r="AA43" i="41" a="1"/>
  <c r="AB43" i="41" a="1"/>
  <c r="AC43" i="41" a="1"/>
  <c r="AD43" i="41" a="1"/>
  <c r="AE43" i="41" a="1"/>
  <c r="AF43" i="41" a="1"/>
  <c r="AG43" i="41" a="1"/>
  <c r="AH43" i="41" a="1"/>
  <c r="AI43" i="41" a="1"/>
  <c r="AJ43" i="41" a="1"/>
  <c r="AK43" i="41" a="1"/>
  <c r="AL43" i="41" a="1"/>
  <c r="AM43" i="41" a="1"/>
  <c r="AN43" i="41" a="1"/>
  <c r="AO43" i="41" a="1"/>
  <c r="AP43" i="41" a="1"/>
  <c r="AQ43" i="41" a="1"/>
  <c r="AR43" i="41" a="1"/>
  <c r="AS43" i="41" a="1"/>
  <c r="AT43" i="41" a="1"/>
  <c r="AU43" i="41" a="1"/>
  <c r="AV43" i="41" a="1"/>
  <c r="AW43" i="41" a="1"/>
  <c r="AX43" i="41" a="1"/>
  <c r="AY43" i="41" a="1"/>
  <c r="AZ43" i="41" a="1"/>
  <c r="BA43" i="41" a="1"/>
  <c r="BB43" i="41" a="1"/>
  <c r="BC43" i="41" a="1"/>
  <c r="BD43" i="41" a="1"/>
  <c r="BE43" i="41" a="1"/>
  <c r="BF43" i="41" a="1"/>
  <c r="BG43" i="41" a="1"/>
  <c r="BH43" i="41" a="1"/>
  <c r="BI43" i="41" a="1"/>
  <c r="BJ43" i="41" a="1"/>
  <c r="BK43" i="41" a="1"/>
  <c r="BL43" i="41" a="1"/>
  <c r="BM43" i="41" a="1"/>
  <c r="BN43" i="41" a="1"/>
  <c r="BO43" i="41" a="1"/>
  <c r="BP43" i="41" a="1"/>
  <c r="G43" i="41"/>
  <c r="H43" i="41"/>
  <c r="I43" i="41"/>
  <c r="J43"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AI43" i="41"/>
  <c r="AJ43" i="41"/>
  <c r="AK43" i="41"/>
  <c r="AL43" i="41"/>
  <c r="AM43" i="41"/>
  <c r="AN43" i="41"/>
  <c r="AO43" i="41"/>
  <c r="AP43" i="41"/>
  <c r="AQ43" i="41"/>
  <c r="AR43" i="41"/>
  <c r="AS43" i="41"/>
  <c r="AT43" i="41"/>
  <c r="AU43" i="41"/>
  <c r="AV43" i="41"/>
  <c r="AW43" i="41"/>
  <c r="AX43" i="41"/>
  <c r="AY43" i="41"/>
  <c r="AZ43" i="41"/>
  <c r="BA43" i="41"/>
  <c r="BB43" i="41"/>
  <c r="BC43" i="41"/>
  <c r="BD43" i="41"/>
  <c r="BE43" i="41"/>
  <c r="BF43" i="41"/>
  <c r="BG43" i="41"/>
  <c r="BH43" i="41"/>
  <c r="BI43" i="41"/>
  <c r="BJ43" i="41"/>
  <c r="BK43" i="41"/>
  <c r="BL43" i="41"/>
  <c r="BM43" i="41"/>
  <c r="BN43" i="41"/>
  <c r="BO43" i="41"/>
  <c r="BP43" i="41"/>
  <c r="AB19" i="41"/>
  <c r="E54" i="41" a="1"/>
  <c r="E54" i="41"/>
  <c r="F54" i="41" a="1"/>
  <c r="F54" i="41"/>
  <c r="G54" i="41" a="1"/>
  <c r="H54" i="41" a="1"/>
  <c r="I54" i="41" a="1"/>
  <c r="J54" i="41" a="1"/>
  <c r="K54" i="41" a="1"/>
  <c r="L54" i="41" a="1"/>
  <c r="M54" i="41" a="1"/>
  <c r="N54" i="41" a="1"/>
  <c r="O54" i="41" a="1"/>
  <c r="P54" i="41" a="1"/>
  <c r="Q54" i="41" a="1"/>
  <c r="R54" i="41" a="1"/>
  <c r="S54" i="41" a="1"/>
  <c r="T54" i="41" a="1"/>
  <c r="U54" i="41" a="1"/>
  <c r="V54" i="41" a="1"/>
  <c r="W54" i="41" a="1"/>
  <c r="X54" i="41" a="1"/>
  <c r="Y54" i="41" a="1"/>
  <c r="Z54" i="41" a="1"/>
  <c r="AA54" i="41" a="1"/>
  <c r="AB54" i="41" a="1"/>
  <c r="AC54" i="41" a="1"/>
  <c r="AD54" i="41" a="1"/>
  <c r="AE54" i="41" a="1"/>
  <c r="AF54" i="41" a="1"/>
  <c r="AG54" i="41" a="1"/>
  <c r="AH54" i="41" a="1"/>
  <c r="AI54" i="41" a="1"/>
  <c r="AJ54" i="41" a="1"/>
  <c r="AK54" i="41" a="1"/>
  <c r="AL54" i="41" a="1"/>
  <c r="AM54" i="41" a="1"/>
  <c r="AN54" i="41" a="1"/>
  <c r="AO54" i="41" a="1"/>
  <c r="AP54" i="41" a="1"/>
  <c r="AQ54" i="41" a="1"/>
  <c r="AR54" i="41" a="1"/>
  <c r="AS54" i="41" a="1"/>
  <c r="AT54" i="41" a="1"/>
  <c r="AU54" i="41" a="1"/>
  <c r="AV54" i="41" a="1"/>
  <c r="AW54" i="41" a="1"/>
  <c r="AX54" i="41" a="1"/>
  <c r="AY54" i="41" a="1"/>
  <c r="AZ54" i="41" a="1"/>
  <c r="BA54" i="41" a="1"/>
  <c r="BB54" i="41" a="1"/>
  <c r="BC54" i="41" a="1"/>
  <c r="BD54" i="41" a="1"/>
  <c r="BE54" i="41" a="1"/>
  <c r="BF54" i="41" a="1"/>
  <c r="BG54" i="41" a="1"/>
  <c r="BH54" i="41" a="1"/>
  <c r="BI54" i="41" a="1"/>
  <c r="BJ54" i="41" a="1"/>
  <c r="BK54" i="41" a="1"/>
  <c r="BL54" i="41" a="1"/>
  <c r="BM54" i="41" a="1"/>
  <c r="BN54" i="41" a="1"/>
  <c r="BO54" i="41" a="1"/>
  <c r="BP54" i="41" a="1"/>
  <c r="G54" i="41"/>
  <c r="H54" i="41"/>
  <c r="I54" i="41"/>
  <c r="J54" i="41"/>
  <c r="K54" i="41"/>
  <c r="L54" i="41"/>
  <c r="M54" i="41"/>
  <c r="N54" i="41"/>
  <c r="O54" i="41"/>
  <c r="P54" i="41"/>
  <c r="Q54" i="41"/>
  <c r="R54" i="41"/>
  <c r="S54" i="41"/>
  <c r="T54" i="41"/>
  <c r="U54" i="41"/>
  <c r="V54" i="41"/>
  <c r="W54" i="41"/>
  <c r="X54" i="41"/>
  <c r="Y54" i="41"/>
  <c r="Z54" i="41"/>
  <c r="AA54" i="41"/>
  <c r="AB54" i="41"/>
  <c r="AC54" i="41"/>
  <c r="AD54" i="41"/>
  <c r="AE54" i="41"/>
  <c r="AF54" i="41"/>
  <c r="AG54" i="41"/>
  <c r="AH54" i="41"/>
  <c r="AI54" i="41"/>
  <c r="AJ54" i="41"/>
  <c r="AK54" i="41"/>
  <c r="AL54" i="41"/>
  <c r="AM54" i="41"/>
  <c r="AN54" i="41"/>
  <c r="AO54" i="41"/>
  <c r="AP54" i="41"/>
  <c r="AQ54" i="41"/>
  <c r="AR54" i="41"/>
  <c r="AS54" i="41"/>
  <c r="AT54" i="41"/>
  <c r="AU54" i="41"/>
  <c r="AV54" i="41"/>
  <c r="AW54" i="41"/>
  <c r="AX54" i="41"/>
  <c r="AY54" i="41"/>
  <c r="AZ54" i="41"/>
  <c r="BA54" i="41"/>
  <c r="BB54" i="41"/>
  <c r="BC54" i="41"/>
  <c r="BD54" i="41"/>
  <c r="BE54" i="41"/>
  <c r="BF54" i="41"/>
  <c r="BG54" i="41"/>
  <c r="BH54" i="41"/>
  <c r="BI54" i="41"/>
  <c r="BJ54" i="41"/>
  <c r="BK54" i="41"/>
  <c r="BL54" i="41"/>
  <c r="BM54" i="41"/>
  <c r="BN54" i="41"/>
  <c r="BO54" i="41"/>
  <c r="BP54" i="41"/>
  <c r="AC19" i="41"/>
  <c r="W19" i="41"/>
  <c r="C20" i="41"/>
  <c r="E33" i="41" a="1"/>
  <c r="E33" i="41"/>
  <c r="F33" i="41" a="1"/>
  <c r="F33" i="41"/>
  <c r="G33" i="41" a="1"/>
  <c r="H33" i="41" a="1"/>
  <c r="I33" i="41" a="1"/>
  <c r="J33" i="41" a="1"/>
  <c r="K33" i="41" a="1"/>
  <c r="L33" i="41" a="1"/>
  <c r="M33" i="41" a="1"/>
  <c r="N33" i="41" a="1"/>
  <c r="O33" i="41" a="1"/>
  <c r="P33" i="41" a="1"/>
  <c r="Q33" i="41" a="1"/>
  <c r="R33" i="41" a="1"/>
  <c r="S33" i="41" a="1"/>
  <c r="T33" i="41" a="1"/>
  <c r="U33" i="41" a="1"/>
  <c r="V33" i="41" a="1"/>
  <c r="W33" i="41" a="1"/>
  <c r="X33" i="41" a="1"/>
  <c r="Y33" i="41" a="1"/>
  <c r="Z33" i="41" a="1"/>
  <c r="AA33" i="41" a="1"/>
  <c r="AB33" i="41" a="1"/>
  <c r="AC33" i="41" a="1"/>
  <c r="AD33" i="41" a="1"/>
  <c r="AE33" i="41" a="1"/>
  <c r="AF33" i="41" a="1"/>
  <c r="AG33" i="41" a="1"/>
  <c r="AH33" i="41" a="1"/>
  <c r="AI33" i="41" a="1"/>
  <c r="AJ33" i="41" a="1"/>
  <c r="AK33" i="41" a="1"/>
  <c r="AL33" i="41" a="1"/>
  <c r="AM33" i="41" a="1"/>
  <c r="AN33" i="41" a="1"/>
  <c r="AO33" i="41" a="1"/>
  <c r="AP33" i="41" a="1"/>
  <c r="AQ33" i="41" a="1"/>
  <c r="AR33" i="41" a="1"/>
  <c r="AS33" i="41" a="1"/>
  <c r="AT33" i="41" a="1"/>
  <c r="AU33" i="41" a="1"/>
  <c r="AV33" i="41" a="1"/>
  <c r="AW33" i="41" a="1"/>
  <c r="AX33" i="41" a="1"/>
  <c r="AY33" i="41" a="1"/>
  <c r="AZ33" i="41" a="1"/>
  <c r="BA33" i="41" a="1"/>
  <c r="BB33" i="41" a="1"/>
  <c r="BC33" i="41" a="1"/>
  <c r="BD33" i="41" a="1"/>
  <c r="BE33" i="41" a="1"/>
  <c r="BF33" i="41" a="1"/>
  <c r="BG33" i="41" a="1"/>
  <c r="BH33" i="41" a="1"/>
  <c r="BI33" i="41" a="1"/>
  <c r="BJ33" i="41" a="1"/>
  <c r="BK33" i="41" a="1"/>
  <c r="BL33" i="41" a="1"/>
  <c r="BM33" i="41" a="1"/>
  <c r="BN33" i="41" a="1"/>
  <c r="BO33" i="41" a="1"/>
  <c r="BP33" i="41" a="1"/>
  <c r="G33" i="41"/>
  <c r="H33" i="41"/>
  <c r="I33" i="41"/>
  <c r="J33"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AI33" i="41"/>
  <c r="AJ33" i="41"/>
  <c r="AK33" i="41"/>
  <c r="AL33" i="41"/>
  <c r="AM33" i="41"/>
  <c r="AN33" i="41"/>
  <c r="AO33" i="41"/>
  <c r="AP33" i="41"/>
  <c r="AQ33" i="41"/>
  <c r="AR33" i="41"/>
  <c r="AS33" i="41"/>
  <c r="AT33" i="41"/>
  <c r="AU33" i="41"/>
  <c r="AV33" i="41"/>
  <c r="AW33" i="41"/>
  <c r="AX33" i="41"/>
  <c r="AY33" i="41"/>
  <c r="AZ33" i="41"/>
  <c r="BA33" i="41"/>
  <c r="BB33" i="41"/>
  <c r="BC33" i="41"/>
  <c r="BD33" i="41"/>
  <c r="BE33" i="41"/>
  <c r="BF33" i="41"/>
  <c r="BG33" i="41"/>
  <c r="BH33" i="41"/>
  <c r="BI33" i="41"/>
  <c r="BJ33" i="41"/>
  <c r="BK33" i="41"/>
  <c r="BL33" i="41"/>
  <c r="BM33" i="41"/>
  <c r="BN33" i="41"/>
  <c r="BO33" i="41"/>
  <c r="BP33" i="41"/>
  <c r="AA20" i="41"/>
  <c r="E44" i="41" a="1"/>
  <c r="E44" i="41"/>
  <c r="F44" i="41" a="1"/>
  <c r="F44" i="41"/>
  <c r="G44" i="41" a="1"/>
  <c r="H44" i="41" a="1"/>
  <c r="I44" i="41" a="1"/>
  <c r="J44" i="41" a="1"/>
  <c r="K44" i="41" a="1"/>
  <c r="L44" i="41" a="1"/>
  <c r="M44" i="41" a="1"/>
  <c r="N44" i="41" a="1"/>
  <c r="O44" i="41" a="1"/>
  <c r="P44" i="41" a="1"/>
  <c r="Q44" i="41" a="1"/>
  <c r="R44" i="41" a="1"/>
  <c r="S44" i="41" a="1"/>
  <c r="T44" i="41" a="1"/>
  <c r="U44" i="41" a="1"/>
  <c r="V44" i="41" a="1"/>
  <c r="W44" i="41" a="1"/>
  <c r="X44" i="41" a="1"/>
  <c r="Y44" i="41" a="1"/>
  <c r="Z44" i="41" a="1"/>
  <c r="AA44" i="41" a="1"/>
  <c r="AB44" i="41" a="1"/>
  <c r="AC44" i="41" a="1"/>
  <c r="AD44" i="41" a="1"/>
  <c r="AE44" i="41" a="1"/>
  <c r="AF44" i="41" a="1"/>
  <c r="AG44" i="41" a="1"/>
  <c r="AH44" i="41" a="1"/>
  <c r="AI44" i="41" a="1"/>
  <c r="AJ44" i="41" a="1"/>
  <c r="AK44" i="41" a="1"/>
  <c r="AL44" i="41" a="1"/>
  <c r="AM44" i="41" a="1"/>
  <c r="AN44" i="41" a="1"/>
  <c r="AO44" i="41" a="1"/>
  <c r="AP44" i="41" a="1"/>
  <c r="AQ44" i="41" a="1"/>
  <c r="AR44" i="41" a="1"/>
  <c r="AS44" i="41" a="1"/>
  <c r="AT44" i="41" a="1"/>
  <c r="AU44" i="41" a="1"/>
  <c r="AV44" i="41" a="1"/>
  <c r="AW44" i="41" a="1"/>
  <c r="AX44" i="41" a="1"/>
  <c r="AY44" i="41" a="1"/>
  <c r="AZ44" i="41" a="1"/>
  <c r="BA44" i="41" a="1"/>
  <c r="BB44" i="41" a="1"/>
  <c r="BC44" i="41" a="1"/>
  <c r="BD44" i="41" a="1"/>
  <c r="BE44" i="41" a="1"/>
  <c r="BF44" i="41" a="1"/>
  <c r="BG44" i="41" a="1"/>
  <c r="BH44" i="41" a="1"/>
  <c r="BI44" i="41" a="1"/>
  <c r="BJ44" i="41" a="1"/>
  <c r="BK44" i="41" a="1"/>
  <c r="BL44" i="41" a="1"/>
  <c r="BM44" i="41" a="1"/>
  <c r="BN44" i="41" a="1"/>
  <c r="BO44" i="41" a="1"/>
  <c r="BP44" i="41" a="1"/>
  <c r="G44" i="41"/>
  <c r="H44" i="41"/>
  <c r="I44" i="41"/>
  <c r="J44" i="41"/>
  <c r="K44" i="41"/>
  <c r="L44" i="41"/>
  <c r="M44" i="41"/>
  <c r="N44" i="41"/>
  <c r="O44" i="41"/>
  <c r="P44" i="41"/>
  <c r="Q44" i="41"/>
  <c r="R44" i="41"/>
  <c r="S44" i="41"/>
  <c r="T44" i="41"/>
  <c r="U44" i="41"/>
  <c r="V44" i="41"/>
  <c r="W44" i="41"/>
  <c r="X44" i="41"/>
  <c r="Y44" i="41"/>
  <c r="Z44" i="41"/>
  <c r="AA44" i="41"/>
  <c r="AB44" i="41"/>
  <c r="AC44" i="41"/>
  <c r="AD44" i="41"/>
  <c r="AE44" i="41"/>
  <c r="AF44" i="41"/>
  <c r="AG44" i="41"/>
  <c r="AH44" i="41"/>
  <c r="AI44" i="41"/>
  <c r="AJ44" i="41"/>
  <c r="AK44" i="41"/>
  <c r="AL44" i="41"/>
  <c r="AM44" i="41"/>
  <c r="AN44" i="41"/>
  <c r="AO44" i="41"/>
  <c r="AP44" i="41"/>
  <c r="AQ44" i="41"/>
  <c r="AR44" i="41"/>
  <c r="AS44" i="41"/>
  <c r="AT44" i="41"/>
  <c r="AU44" i="41"/>
  <c r="AV44" i="41"/>
  <c r="AW44" i="41"/>
  <c r="AX44" i="41"/>
  <c r="AY44" i="41"/>
  <c r="AZ44" i="41"/>
  <c r="BA44" i="41"/>
  <c r="BB44" i="41"/>
  <c r="BC44" i="41"/>
  <c r="BD44" i="41"/>
  <c r="BE44" i="41"/>
  <c r="BF44" i="41"/>
  <c r="BG44" i="41"/>
  <c r="BH44" i="41"/>
  <c r="BI44" i="41"/>
  <c r="BJ44" i="41"/>
  <c r="BK44" i="41"/>
  <c r="BL44" i="41"/>
  <c r="BM44" i="41"/>
  <c r="BN44" i="41"/>
  <c r="BO44" i="41"/>
  <c r="BP44" i="41"/>
  <c r="AB20" i="41"/>
  <c r="E55" i="41" a="1"/>
  <c r="E55" i="41"/>
  <c r="F55" i="41" a="1"/>
  <c r="F55" i="41"/>
  <c r="G55" i="41" a="1"/>
  <c r="H55" i="41" a="1"/>
  <c r="I55" i="41" a="1"/>
  <c r="J55" i="41" a="1"/>
  <c r="K55" i="41" a="1"/>
  <c r="L55" i="41" a="1"/>
  <c r="M55" i="41" a="1"/>
  <c r="N55" i="41" a="1"/>
  <c r="O55" i="41" a="1"/>
  <c r="P55" i="41" a="1"/>
  <c r="Q55" i="41" a="1"/>
  <c r="R55" i="41" a="1"/>
  <c r="S55" i="41" a="1"/>
  <c r="T55" i="41" a="1"/>
  <c r="U55" i="41" a="1"/>
  <c r="V55" i="41" a="1"/>
  <c r="W55" i="41" a="1"/>
  <c r="X55" i="41" a="1"/>
  <c r="Y55" i="41" a="1"/>
  <c r="Z55" i="41" a="1"/>
  <c r="AA55" i="41" a="1"/>
  <c r="AB55" i="41" a="1"/>
  <c r="AC55" i="41" a="1"/>
  <c r="AD55" i="41" a="1"/>
  <c r="AE55" i="41" a="1"/>
  <c r="AF55" i="41" a="1"/>
  <c r="AG55" i="41" a="1"/>
  <c r="AH55" i="41" a="1"/>
  <c r="AI55" i="41" a="1"/>
  <c r="AJ55" i="41" a="1"/>
  <c r="AK55" i="41" a="1"/>
  <c r="AL55" i="41" a="1"/>
  <c r="AM55" i="41" a="1"/>
  <c r="AN55" i="41" a="1"/>
  <c r="AO55" i="41" a="1"/>
  <c r="AP55" i="41" a="1"/>
  <c r="AQ55" i="41" a="1"/>
  <c r="AR55" i="41" a="1"/>
  <c r="AS55" i="41" a="1"/>
  <c r="AT55" i="41" a="1"/>
  <c r="AU55" i="41" a="1"/>
  <c r="AV55" i="41" a="1"/>
  <c r="AW55" i="41" a="1"/>
  <c r="AX55" i="41" a="1"/>
  <c r="AY55" i="41" a="1"/>
  <c r="AZ55" i="41" a="1"/>
  <c r="BA55" i="41" a="1"/>
  <c r="BB55" i="41" a="1"/>
  <c r="BC55" i="41" a="1"/>
  <c r="BD55" i="41" a="1"/>
  <c r="BE55" i="41" a="1"/>
  <c r="BF55" i="41" a="1"/>
  <c r="BG55" i="41" a="1"/>
  <c r="BH55" i="41" a="1"/>
  <c r="BI55" i="41" a="1"/>
  <c r="BJ55" i="41" a="1"/>
  <c r="BK55" i="41" a="1"/>
  <c r="BL55" i="41" a="1"/>
  <c r="BM55" i="41" a="1"/>
  <c r="BN55" i="41" a="1"/>
  <c r="BO55" i="41" a="1"/>
  <c r="BP55" i="41" a="1"/>
  <c r="G55" i="41"/>
  <c r="H55" i="41"/>
  <c r="I55" i="41"/>
  <c r="J55"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AI55" i="41"/>
  <c r="AJ55" i="41"/>
  <c r="AK55" i="41"/>
  <c r="AL55" i="41"/>
  <c r="AM55" i="41"/>
  <c r="AN55" i="41"/>
  <c r="AO55" i="41"/>
  <c r="AP55" i="41"/>
  <c r="AQ55" i="41"/>
  <c r="AR55" i="41"/>
  <c r="AS55" i="41"/>
  <c r="AT55" i="41"/>
  <c r="AU55" i="41"/>
  <c r="AV55" i="41"/>
  <c r="AW55" i="41"/>
  <c r="AX55" i="41"/>
  <c r="AY55" i="41"/>
  <c r="AZ55" i="41"/>
  <c r="BA55" i="41"/>
  <c r="BB55" i="41"/>
  <c r="BC55" i="41"/>
  <c r="BD55" i="41"/>
  <c r="BE55" i="41"/>
  <c r="BF55" i="41"/>
  <c r="BG55" i="41"/>
  <c r="BH55" i="41"/>
  <c r="BI55" i="41"/>
  <c r="BJ55" i="41"/>
  <c r="BK55" i="41"/>
  <c r="BL55" i="41"/>
  <c r="BM55" i="41"/>
  <c r="BN55" i="41"/>
  <c r="BO55" i="41"/>
  <c r="BP55" i="41"/>
  <c r="AC20" i="41"/>
  <c r="W20" i="41"/>
  <c r="BR52" i="41"/>
  <c r="BS51" i="41"/>
  <c r="BT51" i="41"/>
  <c r="BT52" i="41"/>
  <c r="BU51" i="41"/>
  <c r="BU52" i="41"/>
  <c r="BV51" i="41"/>
  <c r="BV52" i="41"/>
  <c r="BW52" i="41"/>
  <c r="BX52" i="41"/>
  <c r="BY52" i="41"/>
  <c r="BZ52" i="41"/>
  <c r="CA52" i="41"/>
  <c r="BR53" i="41"/>
  <c r="BS53" i="41"/>
  <c r="BU53" i="41"/>
  <c r="BV53" i="41"/>
  <c r="BW53" i="41"/>
  <c r="BX53" i="41"/>
  <c r="BY53" i="41"/>
  <c r="BZ53" i="41"/>
  <c r="CA53" i="41"/>
  <c r="BR54" i="41"/>
  <c r="BS54" i="41"/>
  <c r="BT54" i="41"/>
  <c r="BV54" i="41"/>
  <c r="BW54" i="41"/>
  <c r="BX54" i="41"/>
  <c r="BY54" i="41"/>
  <c r="BZ54" i="41"/>
  <c r="CA54" i="41"/>
  <c r="BR55" i="41"/>
  <c r="BS55" i="41"/>
  <c r="BT55" i="41"/>
  <c r="BU55" i="41"/>
  <c r="BW55" i="41"/>
  <c r="BX55" i="41"/>
  <c r="BY55" i="41"/>
  <c r="BZ55" i="41"/>
  <c r="CA55" i="41"/>
  <c r="BS56" i="41"/>
  <c r="BT56" i="41"/>
  <c r="BU56" i="41"/>
  <c r="BV56" i="41"/>
  <c r="BX56" i="41"/>
  <c r="BY56" i="41"/>
  <c r="BZ56" i="41"/>
  <c r="CA56" i="41"/>
  <c r="BS57" i="41"/>
  <c r="BT57" i="41"/>
  <c r="BU57" i="41"/>
  <c r="BV57" i="41"/>
  <c r="BW57" i="41"/>
  <c r="BY57" i="41"/>
  <c r="BZ57" i="41"/>
  <c r="CA57" i="41"/>
  <c r="BS58" i="41"/>
  <c r="BT58" i="41"/>
  <c r="BU58" i="41"/>
  <c r="BV58" i="41"/>
  <c r="BW58" i="41"/>
  <c r="BX58" i="41"/>
  <c r="BZ58" i="41"/>
  <c r="CA58" i="41"/>
  <c r="BS59" i="41"/>
  <c r="BT59" i="41"/>
  <c r="BU59" i="41"/>
  <c r="BV59" i="41"/>
  <c r="BW59" i="41"/>
  <c r="BX59" i="41"/>
  <c r="BY59" i="41"/>
  <c r="CA59" i="41"/>
  <c r="BS60" i="41"/>
  <c r="BT60" i="41"/>
  <c r="BU60" i="41"/>
  <c r="BV60" i="41"/>
  <c r="BW60" i="41"/>
  <c r="BX60" i="41"/>
  <c r="BY60" i="41"/>
  <c r="BZ60" i="41"/>
  <c r="E34" i="41" a="1"/>
  <c r="E34" i="41"/>
  <c r="F34" i="41" a="1"/>
  <c r="F34" i="41"/>
  <c r="G34" i="41" a="1"/>
  <c r="H34" i="41" a="1"/>
  <c r="I34" i="41" a="1"/>
  <c r="J34" i="41" a="1"/>
  <c r="K34" i="41" a="1"/>
  <c r="L34" i="41" a="1"/>
  <c r="M34" i="41" a="1"/>
  <c r="N34" i="41" a="1"/>
  <c r="O34" i="41" a="1"/>
  <c r="P34" i="41" a="1"/>
  <c r="Q34" i="41" a="1"/>
  <c r="R34" i="41" a="1"/>
  <c r="S34" i="41" a="1"/>
  <c r="T34" i="41" a="1"/>
  <c r="U34" i="41" a="1"/>
  <c r="V34" i="41" a="1"/>
  <c r="W34" i="41" a="1"/>
  <c r="X34" i="41" a="1"/>
  <c r="Y34" i="41" a="1"/>
  <c r="Z34" i="41" a="1"/>
  <c r="AA34" i="41" a="1"/>
  <c r="AB34" i="41" a="1"/>
  <c r="AC34" i="41" a="1"/>
  <c r="AD34" i="41" a="1"/>
  <c r="AE34" i="41" a="1"/>
  <c r="AF34" i="41" a="1"/>
  <c r="AG34" i="41" a="1"/>
  <c r="AH34" i="41" a="1"/>
  <c r="AI34" i="41" a="1"/>
  <c r="AJ34" i="41" a="1"/>
  <c r="AK34" i="41" a="1"/>
  <c r="AL34" i="41" a="1"/>
  <c r="AM34" i="41" a="1"/>
  <c r="AN34" i="41" a="1"/>
  <c r="AO34" i="41" a="1"/>
  <c r="AP34" i="41" a="1"/>
  <c r="AQ34" i="41" a="1"/>
  <c r="AR34" i="41" a="1"/>
  <c r="AS34" i="41" a="1"/>
  <c r="AT34" i="41" a="1"/>
  <c r="AU34" i="41" a="1"/>
  <c r="AV34" i="41" a="1"/>
  <c r="AW34" i="41" a="1"/>
  <c r="AX34" i="41" a="1"/>
  <c r="AY34" i="41" a="1"/>
  <c r="AZ34" i="41" a="1"/>
  <c r="BA34" i="41" a="1"/>
  <c r="BB34" i="41" a="1"/>
  <c r="BC34" i="41" a="1"/>
  <c r="BD34" i="41" a="1"/>
  <c r="BE34" i="41" a="1"/>
  <c r="BF34" i="41" a="1"/>
  <c r="BG34" i="41" a="1"/>
  <c r="BH34" i="41" a="1"/>
  <c r="BI34" i="41" a="1"/>
  <c r="BJ34" i="41" a="1"/>
  <c r="BK34" i="41" a="1"/>
  <c r="BL34" i="41" a="1"/>
  <c r="BM34" i="41" a="1"/>
  <c r="BN34" i="41" a="1"/>
  <c r="BO34" i="41" a="1"/>
  <c r="BP34" i="41" a="1"/>
  <c r="G34" i="41"/>
  <c r="H34" i="41"/>
  <c r="I34" i="41"/>
  <c r="J34" i="41"/>
  <c r="K34" i="41"/>
  <c r="L34" i="41"/>
  <c r="M34" i="41"/>
  <c r="N34" i="41"/>
  <c r="O34" i="41"/>
  <c r="P34" i="41"/>
  <c r="Q34" i="41"/>
  <c r="R34" i="41"/>
  <c r="S34" i="41"/>
  <c r="T34" i="41"/>
  <c r="U34" i="41"/>
  <c r="V34" i="41"/>
  <c r="W34" i="41"/>
  <c r="X34" i="41"/>
  <c r="Y34" i="41"/>
  <c r="Z34" i="41"/>
  <c r="AA34" i="41"/>
  <c r="AB34" i="41"/>
  <c r="AC34" i="41"/>
  <c r="AD34" i="41"/>
  <c r="AE34" i="41"/>
  <c r="AF34" i="41"/>
  <c r="AG34" i="41"/>
  <c r="AH34" i="41"/>
  <c r="AI34" i="41"/>
  <c r="AJ34" i="41"/>
  <c r="AK34" i="41"/>
  <c r="AL34" i="41"/>
  <c r="AM34" i="41"/>
  <c r="AN34" i="41"/>
  <c r="AO34" i="41"/>
  <c r="AP34" i="41"/>
  <c r="AQ34" i="41"/>
  <c r="AR34" i="41"/>
  <c r="AS34" i="41"/>
  <c r="AT34" i="41"/>
  <c r="AU34" i="41"/>
  <c r="AV34" i="41"/>
  <c r="AW34" i="41"/>
  <c r="AX34" i="41"/>
  <c r="AY34" i="41"/>
  <c r="AZ34" i="41"/>
  <c r="BA34" i="41"/>
  <c r="BB34" i="41"/>
  <c r="BC34" i="41"/>
  <c r="BD34" i="41"/>
  <c r="BE34" i="41"/>
  <c r="BF34" i="41"/>
  <c r="BG34" i="41"/>
  <c r="BH34" i="41"/>
  <c r="BI34" i="41"/>
  <c r="BJ34" i="41"/>
  <c r="BK34" i="41"/>
  <c r="BL34" i="41"/>
  <c r="BM34" i="41"/>
  <c r="BN34" i="41"/>
  <c r="BO34" i="41"/>
  <c r="BP34" i="41"/>
  <c r="AA21" i="41"/>
  <c r="BR41" i="41"/>
  <c r="BS40" i="41"/>
  <c r="BT40" i="41"/>
  <c r="BR30" i="41"/>
  <c r="BT29" i="41"/>
  <c r="BT30" i="41"/>
  <c r="BR31" i="41"/>
  <c r="BS29" i="41"/>
  <c r="BS31" i="41"/>
  <c r="BT41" i="41"/>
  <c r="BU40" i="41"/>
  <c r="BU29" i="41"/>
  <c r="BU30" i="41"/>
  <c r="BR32" i="41"/>
  <c r="BS32" i="41"/>
  <c r="BU41" i="41"/>
  <c r="BV40" i="41"/>
  <c r="BV29" i="41"/>
  <c r="BV30" i="41"/>
  <c r="BR33" i="41"/>
  <c r="BS33" i="41"/>
  <c r="BV41" i="41"/>
  <c r="BW30" i="41"/>
  <c r="BS34" i="41"/>
  <c r="BW41" i="41"/>
  <c r="BX30" i="41"/>
  <c r="BS35" i="41"/>
  <c r="BX41" i="41"/>
  <c r="BY30" i="41"/>
  <c r="BS36" i="41"/>
  <c r="BY41" i="41"/>
  <c r="BZ30" i="41"/>
  <c r="BS37" i="41"/>
  <c r="BZ41" i="41"/>
  <c r="CA30" i="41"/>
  <c r="BS38" i="41"/>
  <c r="CA41" i="41"/>
  <c r="BR42" i="41"/>
  <c r="BS42" i="41"/>
  <c r="BU31" i="41"/>
  <c r="BT32" i="41"/>
  <c r="BU42" i="41"/>
  <c r="BV31" i="41"/>
  <c r="BT33" i="41"/>
  <c r="BV42" i="41"/>
  <c r="BW31" i="41"/>
  <c r="BT34" i="41"/>
  <c r="BW42" i="41"/>
  <c r="BX31" i="41"/>
  <c r="BT35" i="41"/>
  <c r="BX42" i="41"/>
  <c r="BY31" i="41"/>
  <c r="BT36" i="41"/>
  <c r="BY42" i="41"/>
  <c r="BZ31" i="41"/>
  <c r="BT37" i="41"/>
  <c r="BZ42" i="41"/>
  <c r="CA31" i="41"/>
  <c r="BT38" i="41"/>
  <c r="CA42" i="41"/>
  <c r="BR43" i="41"/>
  <c r="BS43" i="41"/>
  <c r="BT43" i="41"/>
  <c r="BV32" i="41"/>
  <c r="BU33" i="41"/>
  <c r="BV43" i="41"/>
  <c r="BW32" i="41"/>
  <c r="BU34" i="41"/>
  <c r="BW43" i="41"/>
  <c r="BX32" i="41"/>
  <c r="BU35" i="41"/>
  <c r="BX43" i="41"/>
  <c r="BY32" i="41"/>
  <c r="BU36" i="41"/>
  <c r="BY43" i="41"/>
  <c r="BZ32" i="41"/>
  <c r="BU37" i="41"/>
  <c r="BZ43" i="41"/>
  <c r="CA32" i="41"/>
  <c r="BU38" i="41"/>
  <c r="CA43" i="41"/>
  <c r="BR44" i="41"/>
  <c r="BS44" i="41"/>
  <c r="BT44" i="41"/>
  <c r="BU44" i="41"/>
  <c r="BW33" i="41"/>
  <c r="BV34" i="41"/>
  <c r="BW44" i="41"/>
  <c r="BX33" i="41"/>
  <c r="BV35" i="41"/>
  <c r="BX44" i="41"/>
  <c r="BY33" i="41"/>
  <c r="BV36" i="41"/>
  <c r="BY44" i="41"/>
  <c r="BZ33" i="41"/>
  <c r="BV37" i="41"/>
  <c r="BZ44" i="41"/>
  <c r="CA33" i="41"/>
  <c r="BV38" i="41"/>
  <c r="CA44" i="41"/>
  <c r="BS45" i="41"/>
  <c r="BT45" i="41"/>
  <c r="BU45" i="41"/>
  <c r="BV45" i="41"/>
  <c r="BX34" i="41"/>
  <c r="BW35" i="41"/>
  <c r="BX45" i="41"/>
  <c r="BY34" i="41"/>
  <c r="BW36" i="41"/>
  <c r="BY45" i="41"/>
  <c r="BZ34" i="41"/>
  <c r="BW37" i="41"/>
  <c r="BZ45" i="41"/>
  <c r="CA34" i="41"/>
  <c r="BW38" i="41"/>
  <c r="CA45" i="41"/>
  <c r="BS46" i="41"/>
  <c r="BT46" i="41"/>
  <c r="BU46" i="41"/>
  <c r="BV46" i="41"/>
  <c r="BW46" i="41"/>
  <c r="BY35" i="41"/>
  <c r="BX36" i="41"/>
  <c r="BY46" i="41"/>
  <c r="BZ35" i="41"/>
  <c r="BX37" i="41"/>
  <c r="BZ46" i="41"/>
  <c r="CA35" i="41"/>
  <c r="BX38" i="41"/>
  <c r="CA46" i="41"/>
  <c r="BS47" i="41"/>
  <c r="BT47" i="41"/>
  <c r="BU47" i="41"/>
  <c r="BV47" i="41"/>
  <c r="BW47" i="41"/>
  <c r="BX47" i="41"/>
  <c r="BZ36" i="41"/>
  <c r="BY37" i="41"/>
  <c r="BZ47" i="41"/>
  <c r="CA36" i="41"/>
  <c r="BY38" i="41"/>
  <c r="CA47" i="41"/>
  <c r="BS48" i="41"/>
  <c r="BT48" i="41"/>
  <c r="BU48" i="41"/>
  <c r="BV48" i="41"/>
  <c r="BW48" i="41"/>
  <c r="BX48" i="41"/>
  <c r="BY48" i="41"/>
  <c r="CA37" i="41"/>
  <c r="BZ38" i="41"/>
  <c r="CA48" i="41"/>
  <c r="BS49" i="41"/>
  <c r="BT49" i="41"/>
  <c r="BU49" i="41"/>
  <c r="BV49" i="41"/>
  <c r="BW49" i="41"/>
  <c r="BX49" i="41"/>
  <c r="BY49" i="41"/>
  <c r="BZ49" i="41"/>
  <c r="E45" i="41" a="1"/>
  <c r="E45" i="41"/>
  <c r="F45" i="41" a="1"/>
  <c r="F45" i="41"/>
  <c r="G45" i="41" a="1"/>
  <c r="H45" i="41" a="1"/>
  <c r="I45" i="41" a="1"/>
  <c r="J45" i="41" a="1"/>
  <c r="K45" i="41" a="1"/>
  <c r="L45" i="41" a="1"/>
  <c r="M45" i="41" a="1"/>
  <c r="N45" i="41" a="1"/>
  <c r="O45" i="41" a="1"/>
  <c r="P45" i="41" a="1"/>
  <c r="Q45" i="41" a="1"/>
  <c r="R45" i="41" a="1"/>
  <c r="S45" i="41" a="1"/>
  <c r="T45" i="41" a="1"/>
  <c r="U45" i="41" a="1"/>
  <c r="V45" i="41" a="1"/>
  <c r="W45" i="41" a="1"/>
  <c r="X45" i="41" a="1"/>
  <c r="Y45" i="41" a="1"/>
  <c r="Z45" i="41" a="1"/>
  <c r="AA45" i="41" a="1"/>
  <c r="AB45" i="41" a="1"/>
  <c r="AC45" i="41" a="1"/>
  <c r="AD45" i="41" a="1"/>
  <c r="AE45" i="41" a="1"/>
  <c r="AF45" i="41" a="1"/>
  <c r="AG45" i="41" a="1"/>
  <c r="AH45" i="41" a="1"/>
  <c r="AI45" i="41" a="1"/>
  <c r="AJ45" i="41" a="1"/>
  <c r="AK45" i="41" a="1"/>
  <c r="AL45" i="41" a="1"/>
  <c r="AM45" i="41" a="1"/>
  <c r="AN45" i="41" a="1"/>
  <c r="AO45" i="41" a="1"/>
  <c r="AP45" i="41" a="1"/>
  <c r="AQ45" i="41" a="1"/>
  <c r="AR45" i="41" a="1"/>
  <c r="AS45" i="41" a="1"/>
  <c r="AT45" i="41" a="1"/>
  <c r="AU45" i="41" a="1"/>
  <c r="AV45" i="41" a="1"/>
  <c r="AW45" i="41" a="1"/>
  <c r="AX45" i="41" a="1"/>
  <c r="AY45" i="41" a="1"/>
  <c r="AZ45" i="41" a="1"/>
  <c r="BA45" i="41" a="1"/>
  <c r="BB45" i="41" a="1"/>
  <c r="BC45" i="41" a="1"/>
  <c r="BD45" i="41" a="1"/>
  <c r="BE45" i="41" a="1"/>
  <c r="BF45" i="41" a="1"/>
  <c r="BG45" i="41" a="1"/>
  <c r="BH45" i="41" a="1"/>
  <c r="BI45" i="41" a="1"/>
  <c r="BJ45" i="41" a="1"/>
  <c r="BK45" i="41" a="1"/>
  <c r="BL45" i="41" a="1"/>
  <c r="BM45" i="41" a="1"/>
  <c r="BN45" i="41" a="1"/>
  <c r="BO45" i="41" a="1"/>
  <c r="BP45" i="41" a="1"/>
  <c r="G45" i="41"/>
  <c r="H45" i="41"/>
  <c r="I45" i="41"/>
  <c r="J45" i="41"/>
  <c r="K45" i="41"/>
  <c r="L45" i="41"/>
  <c r="M45" i="41"/>
  <c r="N45" i="41"/>
  <c r="O45" i="41"/>
  <c r="P45" i="41"/>
  <c r="Q45" i="41"/>
  <c r="R45" i="41"/>
  <c r="S45" i="41"/>
  <c r="T45" i="41"/>
  <c r="U45" i="41"/>
  <c r="V45" i="41"/>
  <c r="W45" i="41"/>
  <c r="X45" i="41"/>
  <c r="Y45" i="41"/>
  <c r="Z45" i="41"/>
  <c r="AA45" i="41"/>
  <c r="AB45" i="41"/>
  <c r="AC45" i="41"/>
  <c r="AD45" i="41"/>
  <c r="AE45" i="41"/>
  <c r="AF45" i="41"/>
  <c r="AG45" i="41"/>
  <c r="AH45" i="41"/>
  <c r="AI45" i="41"/>
  <c r="AJ45" i="41"/>
  <c r="AK45" i="41"/>
  <c r="AL45" i="41"/>
  <c r="AM45" i="41"/>
  <c r="AN45" i="41"/>
  <c r="AO45" i="41"/>
  <c r="AP45" i="41"/>
  <c r="AQ45" i="41"/>
  <c r="AR45" i="41"/>
  <c r="AS45" i="41"/>
  <c r="AT45" i="41"/>
  <c r="AU45" i="41"/>
  <c r="AV45" i="41"/>
  <c r="AW45" i="41"/>
  <c r="AX45" i="41"/>
  <c r="AY45" i="41"/>
  <c r="AZ45" i="41"/>
  <c r="BA45" i="41"/>
  <c r="BB45" i="41"/>
  <c r="BC45" i="41"/>
  <c r="BD45" i="41"/>
  <c r="BE45" i="41"/>
  <c r="BF45" i="41"/>
  <c r="BG45" i="41"/>
  <c r="BH45" i="41"/>
  <c r="BI45" i="41"/>
  <c r="BJ45" i="41"/>
  <c r="BK45" i="41"/>
  <c r="BL45" i="41"/>
  <c r="BM45" i="41"/>
  <c r="BN45" i="41"/>
  <c r="BO45" i="41"/>
  <c r="BP45" i="41"/>
  <c r="AB21" i="41"/>
  <c r="E56" i="41" a="1"/>
  <c r="E56" i="41"/>
  <c r="F56" i="41" a="1"/>
  <c r="F56" i="41"/>
  <c r="G56" i="41" a="1"/>
  <c r="H56" i="41" a="1"/>
  <c r="I56" i="41" a="1"/>
  <c r="J56" i="41" a="1"/>
  <c r="K56" i="41" a="1"/>
  <c r="L56" i="41" a="1"/>
  <c r="M56" i="41" a="1"/>
  <c r="N56" i="41" a="1"/>
  <c r="O56" i="41" a="1"/>
  <c r="P56" i="41" a="1"/>
  <c r="Q56" i="41" a="1"/>
  <c r="R56" i="41" a="1"/>
  <c r="S56" i="41" a="1"/>
  <c r="T56" i="41" a="1"/>
  <c r="U56" i="41" a="1"/>
  <c r="V56" i="41" a="1"/>
  <c r="W56" i="41" a="1"/>
  <c r="X56" i="41" a="1"/>
  <c r="Y56" i="41" a="1"/>
  <c r="Z56" i="41" a="1"/>
  <c r="AA56" i="41" a="1"/>
  <c r="AB56" i="41" a="1"/>
  <c r="AC56" i="41" a="1"/>
  <c r="AD56" i="41" a="1"/>
  <c r="AE56" i="41" a="1"/>
  <c r="AF56" i="41" a="1"/>
  <c r="AG56" i="41" a="1"/>
  <c r="AH56" i="41" a="1"/>
  <c r="AI56" i="41" a="1"/>
  <c r="AJ56" i="41" a="1"/>
  <c r="AK56" i="41" a="1"/>
  <c r="AL56" i="41" a="1"/>
  <c r="AM56" i="41" a="1"/>
  <c r="AN56" i="41" a="1"/>
  <c r="AO56" i="41" a="1"/>
  <c r="AP56" i="41" a="1"/>
  <c r="AQ56" i="41" a="1"/>
  <c r="AR56" i="41" a="1"/>
  <c r="AS56" i="41" a="1"/>
  <c r="AT56" i="41" a="1"/>
  <c r="AU56" i="41" a="1"/>
  <c r="AV56" i="41" a="1"/>
  <c r="AW56" i="41" a="1"/>
  <c r="AX56" i="41" a="1"/>
  <c r="AY56" i="41" a="1"/>
  <c r="AZ56" i="41" a="1"/>
  <c r="BA56" i="41" a="1"/>
  <c r="BB56" i="41" a="1"/>
  <c r="BC56" i="41" a="1"/>
  <c r="BD56" i="41" a="1"/>
  <c r="BE56" i="41" a="1"/>
  <c r="BF56" i="41" a="1"/>
  <c r="BG56" i="41" a="1"/>
  <c r="BH56" i="41" a="1"/>
  <c r="BI56" i="41" a="1"/>
  <c r="BJ56" i="41" a="1"/>
  <c r="BK56" i="41" a="1"/>
  <c r="BL56" i="41" a="1"/>
  <c r="BM56" i="41" a="1"/>
  <c r="BN56" i="41" a="1"/>
  <c r="BO56" i="41" a="1"/>
  <c r="BP56" i="41" a="1"/>
  <c r="G56" i="41"/>
  <c r="H56" i="41"/>
  <c r="I56" i="41"/>
  <c r="J56"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AI56" i="41"/>
  <c r="AJ56" i="41"/>
  <c r="AK56" i="41"/>
  <c r="AL56" i="41"/>
  <c r="AM56" i="41"/>
  <c r="AN56" i="41"/>
  <c r="AO56" i="41"/>
  <c r="AP56" i="41"/>
  <c r="AQ56" i="41"/>
  <c r="AR56" i="41"/>
  <c r="AS56" i="41"/>
  <c r="AT56" i="41"/>
  <c r="AU56" i="41"/>
  <c r="AV56" i="41"/>
  <c r="AW56" i="41"/>
  <c r="AX56" i="41"/>
  <c r="AY56" i="41"/>
  <c r="AZ56" i="41"/>
  <c r="BA56" i="41"/>
  <c r="BB56" i="41"/>
  <c r="BC56" i="41"/>
  <c r="BD56" i="41"/>
  <c r="BE56" i="41"/>
  <c r="BF56" i="41"/>
  <c r="BG56" i="41"/>
  <c r="BH56" i="41"/>
  <c r="BI56" i="41"/>
  <c r="BJ56" i="41"/>
  <c r="BK56" i="41"/>
  <c r="BL56" i="41"/>
  <c r="BM56" i="41"/>
  <c r="BN56" i="41"/>
  <c r="BO56" i="41"/>
  <c r="BP56" i="41"/>
  <c r="AC21" i="41"/>
  <c r="W21" i="41"/>
  <c r="E35" i="41" a="1"/>
  <c r="E35" i="41"/>
  <c r="F35" i="41" a="1"/>
  <c r="F35" i="41"/>
  <c r="G35" i="41" a="1"/>
  <c r="H35" i="41" a="1"/>
  <c r="I35" i="41" a="1"/>
  <c r="J35" i="41" a="1"/>
  <c r="K35" i="41" a="1"/>
  <c r="L35" i="41" a="1"/>
  <c r="M35" i="41" a="1"/>
  <c r="N35" i="41" a="1"/>
  <c r="O35" i="41" a="1"/>
  <c r="P35" i="41" a="1"/>
  <c r="Q35" i="41" a="1"/>
  <c r="R35" i="41" a="1"/>
  <c r="S35" i="41" a="1"/>
  <c r="T35" i="41" a="1"/>
  <c r="U35" i="41" a="1"/>
  <c r="V35" i="41" a="1"/>
  <c r="W35" i="41" a="1"/>
  <c r="X35" i="41" a="1"/>
  <c r="Y35" i="41" a="1"/>
  <c r="Z35" i="41" a="1"/>
  <c r="AA35" i="41" a="1"/>
  <c r="AB35" i="41" a="1"/>
  <c r="AC35" i="41" a="1"/>
  <c r="AD35" i="41" a="1"/>
  <c r="AE35" i="41" a="1"/>
  <c r="AF35" i="41" a="1"/>
  <c r="AG35" i="41" a="1"/>
  <c r="AH35" i="41" a="1"/>
  <c r="AI35" i="41" a="1"/>
  <c r="AJ35" i="41" a="1"/>
  <c r="AK35" i="41" a="1"/>
  <c r="AL35" i="41" a="1"/>
  <c r="AM35" i="41" a="1"/>
  <c r="AN35" i="41" a="1"/>
  <c r="AO35" i="41" a="1"/>
  <c r="AP35" i="41" a="1"/>
  <c r="AQ35" i="41" a="1"/>
  <c r="AR35" i="41" a="1"/>
  <c r="AS35" i="41" a="1"/>
  <c r="AT35" i="41" a="1"/>
  <c r="AU35" i="41" a="1"/>
  <c r="AV35" i="41" a="1"/>
  <c r="AW35" i="41" a="1"/>
  <c r="AX35" i="41" a="1"/>
  <c r="AY35" i="41" a="1"/>
  <c r="AZ35" i="41" a="1"/>
  <c r="BA35" i="41" a="1"/>
  <c r="BB35" i="41" a="1"/>
  <c r="BC35" i="41" a="1"/>
  <c r="BD35" i="41" a="1"/>
  <c r="BE35" i="41" a="1"/>
  <c r="BF35" i="41" a="1"/>
  <c r="BG35" i="41" a="1"/>
  <c r="BH35" i="41" a="1"/>
  <c r="BI35" i="41" a="1"/>
  <c r="BJ35" i="41" a="1"/>
  <c r="BK35" i="41" a="1"/>
  <c r="BL35" i="41" a="1"/>
  <c r="BM35" i="41" a="1"/>
  <c r="BN35" i="41" a="1"/>
  <c r="BO35" i="41" a="1"/>
  <c r="BP35" i="41" a="1"/>
  <c r="G35" i="41"/>
  <c r="H35" i="41"/>
  <c r="I35" i="41"/>
  <c r="J35" i="41"/>
  <c r="K35" i="41"/>
  <c r="L35" i="41"/>
  <c r="M35" i="41"/>
  <c r="N35" i="41"/>
  <c r="O35" i="41"/>
  <c r="P35" i="41"/>
  <c r="Q35" i="41"/>
  <c r="R35" i="41"/>
  <c r="S35" i="41"/>
  <c r="T35" i="41"/>
  <c r="U35" i="41"/>
  <c r="V35" i="41"/>
  <c r="W35" i="41"/>
  <c r="X35" i="41"/>
  <c r="Y35" i="41"/>
  <c r="Z35" i="41"/>
  <c r="AA35" i="41"/>
  <c r="AB35" i="41"/>
  <c r="AC35" i="41"/>
  <c r="AD35" i="41"/>
  <c r="AE35" i="41"/>
  <c r="AF35" i="41"/>
  <c r="AG35" i="41"/>
  <c r="AH35" i="41"/>
  <c r="AI35" i="41"/>
  <c r="AJ35" i="41"/>
  <c r="AK35" i="41"/>
  <c r="AL35" i="41"/>
  <c r="AM35" i="41"/>
  <c r="AN35" i="41"/>
  <c r="AO35" i="41"/>
  <c r="AP35" i="41"/>
  <c r="AQ35" i="41"/>
  <c r="AR35" i="41"/>
  <c r="AS35" i="41"/>
  <c r="AT35" i="41"/>
  <c r="AU35" i="41"/>
  <c r="AV35" i="41"/>
  <c r="AW35" i="41"/>
  <c r="AX35" i="41"/>
  <c r="AY35" i="41"/>
  <c r="AZ35" i="41"/>
  <c r="BA35" i="41"/>
  <c r="BB35" i="41"/>
  <c r="BC35" i="41"/>
  <c r="BD35" i="41"/>
  <c r="BE35" i="41"/>
  <c r="BF35" i="41"/>
  <c r="BG35" i="41"/>
  <c r="BH35" i="41"/>
  <c r="BI35" i="41"/>
  <c r="BJ35" i="41"/>
  <c r="BK35" i="41"/>
  <c r="BL35" i="41"/>
  <c r="BM35" i="41"/>
  <c r="BN35" i="41"/>
  <c r="BO35" i="41"/>
  <c r="BP35" i="41"/>
  <c r="AA22" i="41"/>
  <c r="E46" i="41" a="1"/>
  <c r="E46" i="41"/>
  <c r="F46" i="41" a="1"/>
  <c r="F46" i="41"/>
  <c r="G46" i="41" a="1"/>
  <c r="H46" i="41" a="1"/>
  <c r="I46" i="41" a="1"/>
  <c r="J46" i="41" a="1"/>
  <c r="K46" i="41" a="1"/>
  <c r="L46" i="41" a="1"/>
  <c r="M46" i="41" a="1"/>
  <c r="N46" i="41" a="1"/>
  <c r="O46" i="41" a="1"/>
  <c r="P46" i="41" a="1"/>
  <c r="Q46" i="41" a="1"/>
  <c r="R46" i="41" a="1"/>
  <c r="S46" i="41" a="1"/>
  <c r="T46" i="41" a="1"/>
  <c r="U46" i="41" a="1"/>
  <c r="V46" i="41" a="1"/>
  <c r="W46" i="41" a="1"/>
  <c r="X46" i="41" a="1"/>
  <c r="Y46" i="41" a="1"/>
  <c r="Z46" i="41" a="1"/>
  <c r="AA46" i="41" a="1"/>
  <c r="AB46" i="41" a="1"/>
  <c r="AC46" i="41" a="1"/>
  <c r="AD46" i="41" a="1"/>
  <c r="AE46" i="41" a="1"/>
  <c r="AF46" i="41" a="1"/>
  <c r="AG46" i="41" a="1"/>
  <c r="AH46" i="41" a="1"/>
  <c r="AI46" i="41" a="1"/>
  <c r="AJ46" i="41" a="1"/>
  <c r="AK46" i="41" a="1"/>
  <c r="AL46" i="41" a="1"/>
  <c r="AM46" i="41" a="1"/>
  <c r="AN46" i="41" a="1"/>
  <c r="AO46" i="41" a="1"/>
  <c r="AP46" i="41" a="1"/>
  <c r="AQ46" i="41" a="1"/>
  <c r="AR46" i="41" a="1"/>
  <c r="AS46" i="41" a="1"/>
  <c r="AT46" i="41" a="1"/>
  <c r="AU46" i="41" a="1"/>
  <c r="AV46" i="41" a="1"/>
  <c r="AW46" i="41" a="1"/>
  <c r="AX46" i="41" a="1"/>
  <c r="AY46" i="41" a="1"/>
  <c r="AZ46" i="41" a="1"/>
  <c r="BA46" i="41" a="1"/>
  <c r="BB46" i="41" a="1"/>
  <c r="BC46" i="41" a="1"/>
  <c r="BD46" i="41" a="1"/>
  <c r="BE46" i="41" a="1"/>
  <c r="BF46" i="41" a="1"/>
  <c r="BG46" i="41" a="1"/>
  <c r="BH46" i="41" a="1"/>
  <c r="BI46" i="41" a="1"/>
  <c r="BJ46" i="41" a="1"/>
  <c r="BK46" i="41" a="1"/>
  <c r="BL46" i="41" a="1"/>
  <c r="BM46" i="41" a="1"/>
  <c r="BN46" i="41" a="1"/>
  <c r="BO46" i="41" a="1"/>
  <c r="BP46" i="41" a="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AJ46" i="41"/>
  <c r="AK46" i="41"/>
  <c r="AL46" i="41"/>
  <c r="AM46" i="41"/>
  <c r="AN46" i="41"/>
  <c r="AO46" i="41"/>
  <c r="AP46" i="41"/>
  <c r="AQ46" i="41"/>
  <c r="AR46" i="41"/>
  <c r="AS46" i="41"/>
  <c r="AT46" i="41"/>
  <c r="AU46" i="41"/>
  <c r="AV46" i="41"/>
  <c r="AW46" i="41"/>
  <c r="AX46" i="41"/>
  <c r="AY46" i="41"/>
  <c r="AZ46" i="41"/>
  <c r="BA46" i="41"/>
  <c r="BB46" i="41"/>
  <c r="BC46" i="41"/>
  <c r="BD46" i="41"/>
  <c r="BE46" i="41"/>
  <c r="BF46" i="41"/>
  <c r="BG46" i="41"/>
  <c r="BH46" i="41"/>
  <c r="BI46" i="41"/>
  <c r="BJ46" i="41"/>
  <c r="BK46" i="41"/>
  <c r="BL46" i="41"/>
  <c r="BM46" i="41"/>
  <c r="BN46" i="41"/>
  <c r="BO46" i="41"/>
  <c r="BP46" i="41"/>
  <c r="AB22" i="41"/>
  <c r="E57" i="41" a="1"/>
  <c r="E57" i="41"/>
  <c r="F57" i="41" a="1"/>
  <c r="F57" i="41"/>
  <c r="G57" i="41" a="1"/>
  <c r="H57" i="41" a="1"/>
  <c r="I57" i="41" a="1"/>
  <c r="J57" i="41" a="1"/>
  <c r="K57" i="41" a="1"/>
  <c r="L57" i="41" a="1"/>
  <c r="M57" i="41" a="1"/>
  <c r="N57" i="41" a="1"/>
  <c r="O57" i="41" a="1"/>
  <c r="P57" i="41" a="1"/>
  <c r="Q57" i="41" a="1"/>
  <c r="R57" i="41" a="1"/>
  <c r="S57" i="41" a="1"/>
  <c r="T57" i="41" a="1"/>
  <c r="U57" i="41" a="1"/>
  <c r="V57" i="41" a="1"/>
  <c r="W57" i="41" a="1"/>
  <c r="X57" i="41" a="1"/>
  <c r="Y57" i="41" a="1"/>
  <c r="Z57" i="41" a="1"/>
  <c r="AA57" i="41" a="1"/>
  <c r="AB57" i="41" a="1"/>
  <c r="AC57" i="41" a="1"/>
  <c r="AD57" i="41" a="1"/>
  <c r="AE57" i="41" a="1"/>
  <c r="AF57" i="41" a="1"/>
  <c r="AG57" i="41" a="1"/>
  <c r="AH57" i="41" a="1"/>
  <c r="AI57" i="41" a="1"/>
  <c r="AJ57" i="41" a="1"/>
  <c r="AK57" i="41" a="1"/>
  <c r="AL57" i="41" a="1"/>
  <c r="AM57" i="41" a="1"/>
  <c r="AN57" i="41" a="1"/>
  <c r="AO57" i="41" a="1"/>
  <c r="AP57" i="41" a="1"/>
  <c r="AQ57" i="41" a="1"/>
  <c r="AR57" i="41" a="1"/>
  <c r="AS57" i="41" a="1"/>
  <c r="AT57" i="41" a="1"/>
  <c r="AU57" i="41" a="1"/>
  <c r="AV57" i="41" a="1"/>
  <c r="AW57" i="41" a="1"/>
  <c r="AX57" i="41" a="1"/>
  <c r="AY57" i="41" a="1"/>
  <c r="AZ57" i="41" a="1"/>
  <c r="BA57" i="41" a="1"/>
  <c r="BB57" i="41" a="1"/>
  <c r="BC57" i="41" a="1"/>
  <c r="BD57" i="41" a="1"/>
  <c r="BE57" i="41" a="1"/>
  <c r="BF57" i="41" a="1"/>
  <c r="BG57" i="41" a="1"/>
  <c r="BH57" i="41" a="1"/>
  <c r="BI57" i="41" a="1"/>
  <c r="BJ57" i="41" a="1"/>
  <c r="BK57" i="41" a="1"/>
  <c r="BL57" i="41" a="1"/>
  <c r="BM57" i="41" a="1"/>
  <c r="BN57" i="41" a="1"/>
  <c r="BO57" i="41" a="1"/>
  <c r="BP57" i="41" a="1"/>
  <c r="G57" i="41"/>
  <c r="H57" i="41"/>
  <c r="I57" i="41"/>
  <c r="J57" i="41"/>
  <c r="K57" i="41"/>
  <c r="L57" i="41"/>
  <c r="M57" i="41"/>
  <c r="N57" i="41"/>
  <c r="O57" i="41"/>
  <c r="P57" i="41"/>
  <c r="Q57" i="41"/>
  <c r="R57" i="41"/>
  <c r="S57" i="41"/>
  <c r="T57" i="41"/>
  <c r="U57" i="41"/>
  <c r="V57" i="41"/>
  <c r="W57" i="41"/>
  <c r="X57" i="41"/>
  <c r="Y57" i="41"/>
  <c r="Z57" i="41"/>
  <c r="AA57" i="41"/>
  <c r="AB57" i="41"/>
  <c r="AC57" i="41"/>
  <c r="AD57" i="41"/>
  <c r="AE57" i="41"/>
  <c r="AF57" i="41"/>
  <c r="AG57" i="41"/>
  <c r="AH57" i="41"/>
  <c r="AI57" i="41"/>
  <c r="AJ57" i="41"/>
  <c r="AK57" i="41"/>
  <c r="AL57" i="41"/>
  <c r="AM57" i="41"/>
  <c r="AN57" i="41"/>
  <c r="AO57" i="41"/>
  <c r="AP57" i="41"/>
  <c r="AQ57" i="41"/>
  <c r="AR57" i="41"/>
  <c r="AS57" i="41"/>
  <c r="AT57" i="41"/>
  <c r="AU57" i="41"/>
  <c r="AV57" i="41"/>
  <c r="AW57" i="41"/>
  <c r="AX57" i="41"/>
  <c r="AY57" i="41"/>
  <c r="AZ57" i="41"/>
  <c r="BA57" i="41"/>
  <c r="BB57" i="41"/>
  <c r="BC57" i="41"/>
  <c r="BD57" i="41"/>
  <c r="BE57" i="41"/>
  <c r="BF57" i="41"/>
  <c r="BG57" i="41"/>
  <c r="BH57" i="41"/>
  <c r="BI57" i="41"/>
  <c r="BJ57" i="41"/>
  <c r="BK57" i="41"/>
  <c r="BL57" i="41"/>
  <c r="BM57" i="41"/>
  <c r="BN57" i="41"/>
  <c r="BO57" i="41"/>
  <c r="BP57" i="41"/>
  <c r="AC22" i="41"/>
  <c r="W22" i="41"/>
  <c r="X17" i="41"/>
  <c r="X18" i="41"/>
  <c r="X19" i="41"/>
  <c r="X20" i="41"/>
  <c r="X21" i="41"/>
  <c r="X22" i="41"/>
  <c r="X23" i="41"/>
  <c r="X24" i="41"/>
  <c r="X25" i="41"/>
  <c r="E4" i="41"/>
  <c r="E5" i="41"/>
  <c r="E6" i="41"/>
  <c r="E7" i="41"/>
  <c r="E8" i="41"/>
  <c r="E9" i="41"/>
  <c r="E10" i="41"/>
  <c r="E11" i="41"/>
  <c r="E12" i="41"/>
  <c r="AO12" i="41"/>
  <c r="AO4" i="41"/>
  <c r="AO5" i="41"/>
  <c r="AO6" i="41"/>
  <c r="AO7" i="41"/>
  <c r="AO8" i="41"/>
  <c r="AO9" i="41"/>
  <c r="AO10" i="41"/>
  <c r="AO11" i="41"/>
  <c r="AP12" i="41"/>
  <c r="AP4" i="41"/>
  <c r="AP5" i="41"/>
  <c r="AP6" i="41"/>
  <c r="AP7" i="41"/>
  <c r="AP8" i="41"/>
  <c r="AP9" i="41"/>
  <c r="AP10" i="41"/>
  <c r="AP11" i="41"/>
  <c r="AM12" i="41"/>
  <c r="Q4" i="41"/>
  <c r="AG3" i="41"/>
  <c r="AG12" i="41"/>
  <c r="AI12" i="41"/>
  <c r="AG4" i="41"/>
  <c r="AI4" i="41"/>
  <c r="AG5" i="41"/>
  <c r="AI5" i="41"/>
  <c r="AG6" i="41"/>
  <c r="AI6" i="41"/>
  <c r="AG7" i="41"/>
  <c r="AI7" i="41"/>
  <c r="AG8" i="41"/>
  <c r="AI8" i="41"/>
  <c r="AG9" i="41"/>
  <c r="AI9" i="41"/>
  <c r="AG10" i="41"/>
  <c r="AI10" i="41"/>
  <c r="AG11" i="41"/>
  <c r="AI11" i="41"/>
  <c r="AJ12" i="41"/>
  <c r="AJ4" i="41"/>
  <c r="AJ5" i="41"/>
  <c r="AJ6" i="41"/>
  <c r="AJ7" i="41"/>
  <c r="AJ8" i="41"/>
  <c r="AJ9" i="41"/>
  <c r="AJ10" i="41"/>
  <c r="AJ11" i="41"/>
  <c r="AK12" i="41"/>
  <c r="AK4" i="41"/>
  <c r="AK5" i="41"/>
  <c r="AK6" i="41"/>
  <c r="AK7" i="41"/>
  <c r="AK8" i="41"/>
  <c r="AK9" i="41"/>
  <c r="AK10" i="41"/>
  <c r="AK11" i="41"/>
  <c r="AH12" i="41"/>
  <c r="P4" i="41"/>
  <c r="AB3" i="41"/>
  <c r="AB12" i="41"/>
  <c r="AD12" i="41"/>
  <c r="AB4" i="41"/>
  <c r="AD4" i="41"/>
  <c r="AB5" i="41"/>
  <c r="AD5" i="41"/>
  <c r="AB6" i="41"/>
  <c r="AD6" i="41"/>
  <c r="AB7" i="41"/>
  <c r="AD7" i="41"/>
  <c r="AB8" i="41"/>
  <c r="AD8" i="41"/>
  <c r="AB9" i="41"/>
  <c r="AD9" i="41"/>
  <c r="AB10" i="41"/>
  <c r="AD10" i="41"/>
  <c r="AB11" i="41"/>
  <c r="AD11" i="41"/>
  <c r="AE12" i="41"/>
  <c r="AE4" i="41"/>
  <c r="AE5" i="41"/>
  <c r="AE6" i="41"/>
  <c r="AE7" i="41"/>
  <c r="AE8" i="41"/>
  <c r="AE9" i="41"/>
  <c r="AE10" i="41"/>
  <c r="AE11" i="41"/>
  <c r="AF12" i="41"/>
  <c r="AF4" i="41"/>
  <c r="AF5" i="41"/>
  <c r="AF6" i="41"/>
  <c r="AF7" i="41"/>
  <c r="AF8" i="41"/>
  <c r="AF9" i="41"/>
  <c r="AF10" i="41"/>
  <c r="AF11" i="41"/>
  <c r="AC12" i="41"/>
  <c r="O4" i="41"/>
  <c r="W3" i="41"/>
  <c r="W12" i="41"/>
  <c r="Y12" i="41"/>
  <c r="W4" i="41"/>
  <c r="Y4" i="41"/>
  <c r="W5" i="41"/>
  <c r="Y5" i="41"/>
  <c r="W6" i="41"/>
  <c r="Y6" i="41"/>
  <c r="W7" i="41"/>
  <c r="Y7" i="41"/>
  <c r="W8" i="41"/>
  <c r="Y8" i="41"/>
  <c r="W9" i="41"/>
  <c r="Y9" i="41"/>
  <c r="W10" i="41"/>
  <c r="Y10" i="41"/>
  <c r="W11" i="41"/>
  <c r="Y11" i="41"/>
  <c r="Z12" i="41"/>
  <c r="Z4" i="41"/>
  <c r="Z5" i="41"/>
  <c r="Z6" i="41"/>
  <c r="Z7" i="41"/>
  <c r="Z8" i="41"/>
  <c r="Z9" i="41"/>
  <c r="Z10" i="41"/>
  <c r="Z11" i="41"/>
  <c r="AA12" i="41"/>
  <c r="AA4" i="41"/>
  <c r="AA5" i="41"/>
  <c r="AA6" i="41"/>
  <c r="AA7" i="41"/>
  <c r="AA8" i="41"/>
  <c r="AA9" i="41"/>
  <c r="AA10" i="41"/>
  <c r="AA11" i="41"/>
  <c r="X12" i="41"/>
  <c r="AM11" i="41"/>
  <c r="AH11" i="41"/>
  <c r="AC11" i="41"/>
  <c r="X11" i="41"/>
  <c r="AM10" i="41"/>
  <c r="AH10" i="41"/>
  <c r="AC10" i="41"/>
  <c r="X10" i="41"/>
  <c r="AM9" i="41"/>
  <c r="AH9" i="41"/>
  <c r="AC9" i="41"/>
  <c r="X9" i="41"/>
  <c r="AM8" i="41"/>
  <c r="AH8" i="41"/>
  <c r="AC8" i="41"/>
  <c r="X8" i="41"/>
  <c r="AM7" i="41"/>
  <c r="AH7" i="41"/>
  <c r="AC7" i="41"/>
  <c r="X7" i="41"/>
  <c r="AM6" i="41"/>
  <c r="AH6" i="41"/>
  <c r="AC6" i="41"/>
  <c r="X6" i="41"/>
  <c r="AM5" i="41"/>
  <c r="AH5" i="41"/>
  <c r="AC5" i="41"/>
  <c r="X5" i="41"/>
  <c r="AM4" i="41"/>
  <c r="AH4" i="41"/>
  <c r="AC4" i="41"/>
  <c r="X4" i="41"/>
  <c r="Q64" i="40"/>
  <c r="F4" i="40"/>
  <c r="V64" i="40"/>
  <c r="V65" i="40"/>
  <c r="V66" i="40"/>
  <c r="V67" i="40"/>
  <c r="V68" i="40"/>
  <c r="V69" i="40"/>
  <c r="V70" i="40"/>
  <c r="V71" i="40"/>
  <c r="V72" i="40"/>
  <c r="V73" i="40"/>
  <c r="V74" i="40"/>
  <c r="V75" i="40"/>
  <c r="V76" i="40"/>
  <c r="V77" i="40"/>
  <c r="V78" i="40"/>
  <c r="V79" i="40"/>
  <c r="V80" i="40"/>
  <c r="V81" i="40"/>
  <c r="V82" i="40"/>
  <c r="V83" i="40"/>
  <c r="V84" i="40"/>
  <c r="V85" i="40"/>
  <c r="V86" i="40"/>
  <c r="V87" i="40"/>
  <c r="V88" i="40"/>
  <c r="W64" i="40"/>
  <c r="X64" i="40"/>
  <c r="Y64" i="40"/>
  <c r="AA64" i="40"/>
  <c r="AE64" i="40"/>
  <c r="W65" i="40"/>
  <c r="X65" i="40"/>
  <c r="Y65" i="40"/>
  <c r="AA65" i="40"/>
  <c r="AE65" i="40"/>
  <c r="W66" i="40"/>
  <c r="X66" i="40"/>
  <c r="Y66" i="40"/>
  <c r="AA66" i="40"/>
  <c r="AE66" i="40"/>
  <c r="W67" i="40"/>
  <c r="X67" i="40"/>
  <c r="Y67" i="40"/>
  <c r="AA67" i="40"/>
  <c r="AE67" i="40"/>
  <c r="W68" i="40"/>
  <c r="X68" i="40"/>
  <c r="Y68" i="40"/>
  <c r="AA68" i="40"/>
  <c r="AE68" i="40"/>
  <c r="W69" i="40"/>
  <c r="X69" i="40"/>
  <c r="Y69" i="40"/>
  <c r="AA69" i="40"/>
  <c r="AE69" i="40"/>
  <c r="W70" i="40"/>
  <c r="X70" i="40"/>
  <c r="Y70" i="40"/>
  <c r="AA70" i="40"/>
  <c r="AE70" i="40"/>
  <c r="W71" i="40"/>
  <c r="X71" i="40"/>
  <c r="Y71" i="40"/>
  <c r="AA71" i="40"/>
  <c r="AE71" i="40"/>
  <c r="W72" i="40"/>
  <c r="X72" i="40"/>
  <c r="Y72" i="40"/>
  <c r="AA72" i="40"/>
  <c r="AE72" i="40"/>
  <c r="W73" i="40"/>
  <c r="X73" i="40"/>
  <c r="Y73" i="40"/>
  <c r="AA73" i="40"/>
  <c r="AE73" i="40"/>
  <c r="W74" i="40"/>
  <c r="X74" i="40"/>
  <c r="Y74" i="40"/>
  <c r="AA74" i="40"/>
  <c r="AE74" i="40"/>
  <c r="W75" i="40"/>
  <c r="X75" i="40"/>
  <c r="Y75" i="40"/>
  <c r="AA75" i="40"/>
  <c r="AE75" i="40"/>
  <c r="W76" i="40"/>
  <c r="X76" i="40"/>
  <c r="Y76" i="40"/>
  <c r="AA76" i="40"/>
  <c r="AE76" i="40"/>
  <c r="W77" i="40"/>
  <c r="X77" i="40"/>
  <c r="Y77" i="40"/>
  <c r="AA77" i="40"/>
  <c r="AE77" i="40"/>
  <c r="W78" i="40"/>
  <c r="X78" i="40"/>
  <c r="Y78" i="40"/>
  <c r="AA78" i="40"/>
  <c r="AE78" i="40"/>
  <c r="W79" i="40"/>
  <c r="X79" i="40"/>
  <c r="Y79" i="40"/>
  <c r="AA79" i="40"/>
  <c r="AE79" i="40"/>
  <c r="W80" i="40"/>
  <c r="X80" i="40"/>
  <c r="Y80" i="40"/>
  <c r="AA80" i="40"/>
  <c r="AE80" i="40"/>
  <c r="W81" i="40"/>
  <c r="X81" i="40"/>
  <c r="Y81" i="40"/>
  <c r="AA81" i="40"/>
  <c r="AE81" i="40"/>
  <c r="W82" i="40"/>
  <c r="X82" i="40"/>
  <c r="Y82" i="40"/>
  <c r="AA82" i="40"/>
  <c r="AE82" i="40"/>
  <c r="W83" i="40"/>
  <c r="X83" i="40"/>
  <c r="Y83" i="40"/>
  <c r="AA83" i="40"/>
  <c r="AE83" i="40"/>
  <c r="W84" i="40"/>
  <c r="X84" i="40"/>
  <c r="Y84" i="40"/>
  <c r="AA84" i="40"/>
  <c r="AE84" i="40"/>
  <c r="W85" i="40"/>
  <c r="X85" i="40"/>
  <c r="Y85" i="40"/>
  <c r="AA85" i="40"/>
  <c r="AE85" i="40"/>
  <c r="W86" i="40"/>
  <c r="X86" i="40"/>
  <c r="Y86" i="40"/>
  <c r="AA86" i="40"/>
  <c r="AE86" i="40"/>
  <c r="W87" i="40"/>
  <c r="X87" i="40"/>
  <c r="Y87" i="40"/>
  <c r="AA87" i="40"/>
  <c r="AE87" i="40"/>
  <c r="W88" i="40"/>
  <c r="X88" i="40"/>
  <c r="Y88" i="40"/>
  <c r="AA88" i="40"/>
  <c r="AE88" i="40"/>
  <c r="AF64" i="40"/>
  <c r="AF65" i="40"/>
  <c r="AF66" i="40"/>
  <c r="AF67" i="40"/>
  <c r="AF68" i="40"/>
  <c r="AF69" i="40"/>
  <c r="AF70" i="40"/>
  <c r="AF71" i="40"/>
  <c r="AF72" i="40"/>
  <c r="AF73" i="40"/>
  <c r="AF74" i="40"/>
  <c r="AF75" i="40"/>
  <c r="AF76" i="40"/>
  <c r="AF77" i="40"/>
  <c r="AF78" i="40"/>
  <c r="AF79" i="40"/>
  <c r="AF80" i="40"/>
  <c r="AF81" i="40"/>
  <c r="AF82" i="40"/>
  <c r="AF83" i="40"/>
  <c r="AF84" i="40"/>
  <c r="AF85" i="40"/>
  <c r="AF86" i="40"/>
  <c r="AF87" i="40"/>
  <c r="AF88" i="40"/>
  <c r="J4" i="40"/>
  <c r="K17" i="40"/>
  <c r="G4" i="40"/>
  <c r="H4" i="40"/>
  <c r="I4" i="40"/>
  <c r="J17" i="40"/>
  <c r="H17" i="40"/>
  <c r="L17" i="40"/>
  <c r="Q65" i="40"/>
  <c r="F5" i="40"/>
  <c r="J5" i="40"/>
  <c r="K18" i="40"/>
  <c r="G5" i="40"/>
  <c r="H5" i="40"/>
  <c r="I5" i="40"/>
  <c r="J18" i="40"/>
  <c r="H18" i="40"/>
  <c r="L18" i="40"/>
  <c r="Q66" i="40"/>
  <c r="F6" i="40"/>
  <c r="J6" i="40"/>
  <c r="K19" i="40"/>
  <c r="G6" i="40"/>
  <c r="H6" i="40"/>
  <c r="I6" i="40"/>
  <c r="J19" i="40"/>
  <c r="H19" i="40"/>
  <c r="L19" i="40"/>
  <c r="Q67" i="40"/>
  <c r="F7" i="40"/>
  <c r="J7" i="40"/>
  <c r="K20" i="40"/>
  <c r="G7" i="40"/>
  <c r="H7" i="40"/>
  <c r="I7" i="40"/>
  <c r="J20" i="40"/>
  <c r="H20" i="40"/>
  <c r="L20" i="40"/>
  <c r="J8" i="40"/>
  <c r="K21" i="40"/>
  <c r="G8" i="40"/>
  <c r="H8" i="40"/>
  <c r="I8" i="40"/>
  <c r="J21" i="40"/>
  <c r="H21" i="40"/>
  <c r="L21" i="40"/>
  <c r="J9" i="40"/>
  <c r="K22" i="40"/>
  <c r="G9" i="40"/>
  <c r="H9" i="40"/>
  <c r="I9" i="40"/>
  <c r="J22" i="40"/>
  <c r="H22" i="40"/>
  <c r="L22" i="40"/>
  <c r="J10" i="40"/>
  <c r="K23" i="40"/>
  <c r="G10" i="40"/>
  <c r="H10" i="40"/>
  <c r="I10" i="40"/>
  <c r="J23" i="40"/>
  <c r="H23" i="40"/>
  <c r="L23" i="40"/>
  <c r="J11" i="40"/>
  <c r="K24" i="40"/>
  <c r="G11" i="40"/>
  <c r="H11" i="40"/>
  <c r="I11" i="40"/>
  <c r="J24" i="40"/>
  <c r="H24" i="40"/>
  <c r="L24" i="40"/>
  <c r="J12" i="40"/>
  <c r="K25" i="40"/>
  <c r="G12" i="40"/>
  <c r="H12" i="40"/>
  <c r="I12" i="40"/>
  <c r="J25" i="40"/>
  <c r="H25" i="40"/>
  <c r="L25" i="40"/>
  <c r="M17" i="40"/>
  <c r="N17" i="40" a="1"/>
  <c r="N17" i="40"/>
  <c r="O17" i="40"/>
  <c r="M18" i="40"/>
  <c r="N18" i="40" a="1"/>
  <c r="N18" i="40"/>
  <c r="O18" i="40"/>
  <c r="M19" i="40"/>
  <c r="N19" i="40" a="1"/>
  <c r="N19" i="40"/>
  <c r="O19" i="40"/>
  <c r="M20" i="40"/>
  <c r="N20" i="40" a="1"/>
  <c r="N20" i="40"/>
  <c r="O20" i="40"/>
  <c r="M21" i="40"/>
  <c r="N21" i="40" a="1"/>
  <c r="N21" i="40"/>
  <c r="O21" i="40"/>
  <c r="M22" i="40"/>
  <c r="N22" i="40" a="1"/>
  <c r="N22" i="40"/>
  <c r="O22" i="40"/>
  <c r="M23" i="40"/>
  <c r="N23" i="40" a="1"/>
  <c r="N23" i="40"/>
  <c r="O23" i="40"/>
  <c r="M24" i="40"/>
  <c r="N24" i="40" a="1"/>
  <c r="N24" i="40"/>
  <c r="O24" i="40"/>
  <c r="M25" i="40"/>
  <c r="N25" i="40" a="1"/>
  <c r="N25" i="40"/>
  <c r="O25" i="40"/>
  <c r="O3" i="40"/>
  <c r="P17" i="40"/>
  <c r="P18" i="40"/>
  <c r="P19" i="40"/>
  <c r="P20" i="40"/>
  <c r="P21" i="40"/>
  <c r="P22" i="40"/>
  <c r="P23" i="40"/>
  <c r="P24" i="40"/>
  <c r="P25" i="40"/>
  <c r="P3" i="40"/>
  <c r="Q17" i="40"/>
  <c r="Q18" i="40"/>
  <c r="Q19" i="40"/>
  <c r="Q20" i="40"/>
  <c r="Q21" i="40"/>
  <c r="Q22" i="40"/>
  <c r="Q23" i="40"/>
  <c r="Q24" i="40"/>
  <c r="Q25" i="40"/>
  <c r="Q3" i="40"/>
  <c r="R17" i="40"/>
  <c r="R18" i="40"/>
  <c r="R19" i="40"/>
  <c r="R20" i="40"/>
  <c r="R21" i="40"/>
  <c r="R22" i="40"/>
  <c r="R23" i="40"/>
  <c r="R24" i="40"/>
  <c r="R25" i="40"/>
  <c r="R3" i="40"/>
  <c r="S17" i="40"/>
  <c r="S18" i="40"/>
  <c r="S19" i="40"/>
  <c r="S20" i="40"/>
  <c r="S21" i="40"/>
  <c r="S22" i="40"/>
  <c r="S23" i="40"/>
  <c r="S24" i="40"/>
  <c r="S25" i="40"/>
  <c r="S3" i="40"/>
  <c r="T17" i="40"/>
  <c r="T18" i="40"/>
  <c r="T19" i="40"/>
  <c r="T20" i="40"/>
  <c r="T21" i="40"/>
  <c r="T22" i="40"/>
  <c r="T23" i="40"/>
  <c r="T24" i="40"/>
  <c r="T25" i="40"/>
  <c r="T3" i="40"/>
  <c r="U17" i="40"/>
  <c r="U18" i="40"/>
  <c r="U19" i="40"/>
  <c r="U20" i="40"/>
  <c r="U21" i="40"/>
  <c r="U22" i="40"/>
  <c r="U23" i="40"/>
  <c r="U24" i="40"/>
  <c r="U25" i="40"/>
  <c r="U3" i="40"/>
  <c r="V17" i="40"/>
  <c r="V18" i="40"/>
  <c r="V19" i="40"/>
  <c r="V20" i="40"/>
  <c r="V21" i="40"/>
  <c r="V22" i="40"/>
  <c r="V23" i="40"/>
  <c r="V24" i="40"/>
  <c r="V25" i="40"/>
  <c r="V3" i="40"/>
  <c r="R4" i="40"/>
  <c r="AL3" i="40"/>
  <c r="AL12" i="40"/>
  <c r="AN12" i="40"/>
  <c r="AL4" i="40"/>
  <c r="AN4" i="40"/>
  <c r="AL5" i="40"/>
  <c r="AN5" i="40"/>
  <c r="AL6" i="40"/>
  <c r="AN6" i="40"/>
  <c r="AL7" i="40"/>
  <c r="AN7" i="40"/>
  <c r="AL8" i="40"/>
  <c r="AN8" i="40"/>
  <c r="AL9" i="40"/>
  <c r="AN9" i="40"/>
  <c r="AL10" i="40"/>
  <c r="AN10" i="40"/>
  <c r="AL11" i="40"/>
  <c r="AN11" i="40"/>
  <c r="C17" i="40"/>
  <c r="E30" i="40" a="1"/>
  <c r="E30" i="40"/>
  <c r="F30" i="40" a="1"/>
  <c r="F30" i="40"/>
  <c r="G30" i="40" a="1"/>
  <c r="H30" i="40" a="1"/>
  <c r="I30" i="40" a="1"/>
  <c r="J30" i="40" a="1"/>
  <c r="K30" i="40" a="1"/>
  <c r="L30" i="40" a="1"/>
  <c r="M30" i="40" a="1"/>
  <c r="N30" i="40" a="1"/>
  <c r="O30" i="40" a="1"/>
  <c r="P30" i="40" a="1"/>
  <c r="Q30" i="40" a="1"/>
  <c r="R30" i="40" a="1"/>
  <c r="S30" i="40" a="1"/>
  <c r="T30" i="40" a="1"/>
  <c r="U30" i="40" a="1"/>
  <c r="V30" i="40" a="1"/>
  <c r="W30" i="40" a="1"/>
  <c r="X30" i="40" a="1"/>
  <c r="Y30" i="40" a="1"/>
  <c r="Z30" i="40" a="1"/>
  <c r="AA30" i="40" a="1"/>
  <c r="AB30" i="40" a="1"/>
  <c r="AC30" i="40" a="1"/>
  <c r="AD30" i="40" a="1"/>
  <c r="AE30" i="40" a="1"/>
  <c r="AF30" i="40" a="1"/>
  <c r="AG30" i="40" a="1"/>
  <c r="AH30" i="40" a="1"/>
  <c r="AI30" i="40" a="1"/>
  <c r="AJ30" i="40" a="1"/>
  <c r="AK30" i="40" a="1"/>
  <c r="AL30" i="40" a="1"/>
  <c r="AM30" i="40" a="1"/>
  <c r="AN30" i="40" a="1"/>
  <c r="AO30" i="40" a="1"/>
  <c r="AP30" i="40" a="1"/>
  <c r="AQ30" i="40" a="1"/>
  <c r="AR30" i="40" a="1"/>
  <c r="AS30" i="40" a="1"/>
  <c r="AT30" i="40" a="1"/>
  <c r="AU30" i="40" a="1"/>
  <c r="AV30" i="40" a="1"/>
  <c r="AW30" i="40" a="1"/>
  <c r="AX30" i="40" a="1"/>
  <c r="AY30" i="40" a="1"/>
  <c r="AZ30" i="40" a="1"/>
  <c r="BA30" i="40" a="1"/>
  <c r="BB30" i="40" a="1"/>
  <c r="BC30" i="40" a="1"/>
  <c r="BD30" i="40" a="1"/>
  <c r="BE30" i="40" a="1"/>
  <c r="BF30" i="40" a="1"/>
  <c r="BG30" i="40" a="1"/>
  <c r="BH30" i="40" a="1"/>
  <c r="BI30" i="40" a="1"/>
  <c r="BJ30" i="40" a="1"/>
  <c r="BK30" i="40" a="1"/>
  <c r="BL30" i="40" a="1"/>
  <c r="BM30" i="40" a="1"/>
  <c r="BN30" i="40" a="1"/>
  <c r="BO30" i="40" a="1"/>
  <c r="BP30" i="40" a="1"/>
  <c r="G30" i="40"/>
  <c r="H30" i="40"/>
  <c r="I30" i="40"/>
  <c r="J30" i="40"/>
  <c r="K30" i="40"/>
  <c r="L30" i="40"/>
  <c r="M30" i="40"/>
  <c r="N30" i="40"/>
  <c r="O30" i="40"/>
  <c r="P30" i="40"/>
  <c r="Q30" i="40"/>
  <c r="R30" i="40"/>
  <c r="S30" i="40"/>
  <c r="T30" i="40"/>
  <c r="U30" i="40"/>
  <c r="V30" i="40"/>
  <c r="W30" i="40"/>
  <c r="X30" i="40"/>
  <c r="Y30" i="40"/>
  <c r="Z30" i="40"/>
  <c r="AA30" i="40"/>
  <c r="AB30" i="40"/>
  <c r="AC30" i="40"/>
  <c r="AD30" i="40"/>
  <c r="AE30" i="40"/>
  <c r="AF30" i="40"/>
  <c r="AG30" i="40"/>
  <c r="AH30" i="40"/>
  <c r="AI30" i="40"/>
  <c r="AJ30" i="40"/>
  <c r="AK30" i="40"/>
  <c r="AL30" i="40"/>
  <c r="AM30" i="40"/>
  <c r="AN30" i="40"/>
  <c r="AO30" i="40"/>
  <c r="AP30" i="40"/>
  <c r="AQ30" i="40"/>
  <c r="AR30" i="40"/>
  <c r="AS30" i="40"/>
  <c r="AT30" i="40"/>
  <c r="AU30" i="40"/>
  <c r="AV30" i="40"/>
  <c r="AW30" i="40"/>
  <c r="AX30" i="40"/>
  <c r="AY30" i="40"/>
  <c r="AZ30" i="40"/>
  <c r="BA30" i="40"/>
  <c r="BB30" i="40"/>
  <c r="BC30" i="40"/>
  <c r="BD30" i="40"/>
  <c r="BE30" i="40"/>
  <c r="BF30" i="40"/>
  <c r="BG30" i="40"/>
  <c r="BH30" i="40"/>
  <c r="BI30" i="40"/>
  <c r="BJ30" i="40"/>
  <c r="BK30" i="40"/>
  <c r="BL30" i="40"/>
  <c r="BM30" i="40"/>
  <c r="BN30" i="40"/>
  <c r="BO30" i="40"/>
  <c r="BP30" i="40"/>
  <c r="AA17" i="40"/>
  <c r="E41" i="40" a="1"/>
  <c r="E41" i="40"/>
  <c r="F41" i="40" a="1"/>
  <c r="F41" i="40"/>
  <c r="G41" i="40" a="1"/>
  <c r="H41" i="40" a="1"/>
  <c r="I41" i="40" a="1"/>
  <c r="J41" i="40" a="1"/>
  <c r="K41" i="40" a="1"/>
  <c r="L41" i="40" a="1"/>
  <c r="M41" i="40" a="1"/>
  <c r="N41" i="40" a="1"/>
  <c r="O41" i="40" a="1"/>
  <c r="P41" i="40" a="1"/>
  <c r="Q41" i="40" a="1"/>
  <c r="R41" i="40" a="1"/>
  <c r="S41" i="40" a="1"/>
  <c r="T41" i="40" a="1"/>
  <c r="U41" i="40" a="1"/>
  <c r="V41" i="40" a="1"/>
  <c r="W41" i="40" a="1"/>
  <c r="X41" i="40" a="1"/>
  <c r="Y41" i="40" a="1"/>
  <c r="Z41" i="40" a="1"/>
  <c r="AA41" i="40" a="1"/>
  <c r="AB41" i="40" a="1"/>
  <c r="AC41" i="40" a="1"/>
  <c r="AD41" i="40" a="1"/>
  <c r="AE41" i="40" a="1"/>
  <c r="AF41" i="40" a="1"/>
  <c r="AG41" i="40" a="1"/>
  <c r="AH41" i="40" a="1"/>
  <c r="AI41" i="40" a="1"/>
  <c r="AJ41" i="40" a="1"/>
  <c r="AK41" i="40" a="1"/>
  <c r="AL41" i="40" a="1"/>
  <c r="AM41" i="40" a="1"/>
  <c r="AN41" i="40" a="1"/>
  <c r="AO41" i="40" a="1"/>
  <c r="AP41" i="40" a="1"/>
  <c r="AQ41" i="40" a="1"/>
  <c r="AR41" i="40" a="1"/>
  <c r="AS41" i="40" a="1"/>
  <c r="AT41" i="40" a="1"/>
  <c r="AU41" i="40" a="1"/>
  <c r="AV41" i="40" a="1"/>
  <c r="AW41" i="40" a="1"/>
  <c r="AX41" i="40" a="1"/>
  <c r="AY41" i="40" a="1"/>
  <c r="AZ41" i="40" a="1"/>
  <c r="BA41" i="40" a="1"/>
  <c r="BB41" i="40" a="1"/>
  <c r="BC41" i="40" a="1"/>
  <c r="BD41" i="40" a="1"/>
  <c r="BE41" i="40" a="1"/>
  <c r="BF41" i="40" a="1"/>
  <c r="BG41" i="40" a="1"/>
  <c r="BH41" i="40" a="1"/>
  <c r="BI41" i="40" a="1"/>
  <c r="BJ41" i="40" a="1"/>
  <c r="BK41" i="40" a="1"/>
  <c r="BL41" i="40" a="1"/>
  <c r="BM41" i="40" a="1"/>
  <c r="BN41" i="40" a="1"/>
  <c r="BO41" i="40" a="1"/>
  <c r="BP41" i="40" a="1"/>
  <c r="G41" i="40"/>
  <c r="H41" i="40"/>
  <c r="I41" i="40"/>
  <c r="J41" i="40"/>
  <c r="K41" i="40"/>
  <c r="L41" i="40"/>
  <c r="M41" i="40"/>
  <c r="N41" i="40"/>
  <c r="O41" i="40"/>
  <c r="P41" i="40"/>
  <c r="Q41" i="40"/>
  <c r="R41" i="40"/>
  <c r="S41" i="40"/>
  <c r="T41" i="40"/>
  <c r="U41" i="40"/>
  <c r="V41" i="40"/>
  <c r="W41" i="40"/>
  <c r="X41" i="40"/>
  <c r="Y41" i="40"/>
  <c r="Z41" i="40"/>
  <c r="AA41" i="40"/>
  <c r="AB41" i="40"/>
  <c r="AC41" i="40"/>
  <c r="AD41" i="40"/>
  <c r="AE41" i="40"/>
  <c r="AF41" i="40"/>
  <c r="AG41" i="40"/>
  <c r="AH41" i="40"/>
  <c r="AI41" i="40"/>
  <c r="AJ41" i="40"/>
  <c r="AK41" i="40"/>
  <c r="AL41" i="40"/>
  <c r="AM41" i="40"/>
  <c r="AN41" i="40"/>
  <c r="AO41" i="40"/>
  <c r="AP41" i="40"/>
  <c r="AQ41" i="40"/>
  <c r="AR41" i="40"/>
  <c r="AS41" i="40"/>
  <c r="AT41" i="40"/>
  <c r="AU41" i="40"/>
  <c r="AV41" i="40"/>
  <c r="AW41" i="40"/>
  <c r="AX41" i="40"/>
  <c r="AY41" i="40"/>
  <c r="AZ41" i="40"/>
  <c r="BA41" i="40"/>
  <c r="BB41" i="40"/>
  <c r="BC41" i="40"/>
  <c r="BD41" i="40"/>
  <c r="BE41" i="40"/>
  <c r="BF41" i="40"/>
  <c r="BG41" i="40"/>
  <c r="BH41" i="40"/>
  <c r="BI41" i="40"/>
  <c r="BJ41" i="40"/>
  <c r="BK41" i="40"/>
  <c r="BL41" i="40"/>
  <c r="BM41" i="40"/>
  <c r="BN41" i="40"/>
  <c r="BO41" i="40"/>
  <c r="BP41" i="40"/>
  <c r="AB17" i="40"/>
  <c r="E52" i="40" a="1"/>
  <c r="E52" i="40"/>
  <c r="F52" i="40" a="1"/>
  <c r="F52" i="40"/>
  <c r="G52" i="40" a="1"/>
  <c r="H52" i="40" a="1"/>
  <c r="I52" i="40" a="1"/>
  <c r="J52" i="40" a="1"/>
  <c r="K52" i="40" a="1"/>
  <c r="L52" i="40" a="1"/>
  <c r="M52" i="40" a="1"/>
  <c r="N52" i="40" a="1"/>
  <c r="O52" i="40" a="1"/>
  <c r="P52" i="40" a="1"/>
  <c r="Q52" i="40" a="1"/>
  <c r="R52" i="40" a="1"/>
  <c r="S52" i="40" a="1"/>
  <c r="T52" i="40" a="1"/>
  <c r="U52" i="40" a="1"/>
  <c r="V52" i="40" a="1"/>
  <c r="W52" i="40" a="1"/>
  <c r="X52" i="40" a="1"/>
  <c r="Y52" i="40" a="1"/>
  <c r="Z52" i="40" a="1"/>
  <c r="AA52" i="40" a="1"/>
  <c r="AB52" i="40" a="1"/>
  <c r="AC52" i="40" a="1"/>
  <c r="AD52" i="40" a="1"/>
  <c r="AE52" i="40" a="1"/>
  <c r="AF52" i="40" a="1"/>
  <c r="AG52" i="40" a="1"/>
  <c r="AH52" i="40" a="1"/>
  <c r="AI52" i="40" a="1"/>
  <c r="AJ52" i="40" a="1"/>
  <c r="AK52" i="40" a="1"/>
  <c r="AL52" i="40" a="1"/>
  <c r="AM52" i="40" a="1"/>
  <c r="AN52" i="40" a="1"/>
  <c r="AO52" i="40" a="1"/>
  <c r="AP52" i="40" a="1"/>
  <c r="AQ52" i="40" a="1"/>
  <c r="AR52" i="40" a="1"/>
  <c r="AS52" i="40" a="1"/>
  <c r="AT52" i="40" a="1"/>
  <c r="AU52" i="40" a="1"/>
  <c r="AV52" i="40" a="1"/>
  <c r="AW52" i="40" a="1"/>
  <c r="AX52" i="40" a="1"/>
  <c r="AY52" i="40" a="1"/>
  <c r="AZ52" i="40" a="1"/>
  <c r="BA52" i="40" a="1"/>
  <c r="BB52" i="40" a="1"/>
  <c r="BC52" i="40" a="1"/>
  <c r="BD52" i="40" a="1"/>
  <c r="BE52" i="40" a="1"/>
  <c r="BF52" i="40" a="1"/>
  <c r="BG52" i="40" a="1"/>
  <c r="BH52" i="40" a="1"/>
  <c r="BI52" i="40" a="1"/>
  <c r="BJ52" i="40" a="1"/>
  <c r="BK52" i="40" a="1"/>
  <c r="BL52" i="40" a="1"/>
  <c r="BM52" i="40" a="1"/>
  <c r="BN52" i="40" a="1"/>
  <c r="BO52" i="40" a="1"/>
  <c r="BP52" i="40" a="1"/>
  <c r="G52" i="40"/>
  <c r="H52" i="40"/>
  <c r="I52" i="40"/>
  <c r="J52" i="40"/>
  <c r="K52" i="40"/>
  <c r="L52" i="40"/>
  <c r="M52" i="40"/>
  <c r="N52" i="40"/>
  <c r="O52" i="40"/>
  <c r="P52" i="40"/>
  <c r="Q52" i="40"/>
  <c r="R52" i="40"/>
  <c r="S52" i="40"/>
  <c r="T52" i="40"/>
  <c r="U52" i="40"/>
  <c r="V52" i="40"/>
  <c r="W52" i="40"/>
  <c r="X52" i="40"/>
  <c r="Y52" i="40"/>
  <c r="Z52" i="40"/>
  <c r="AA52" i="40"/>
  <c r="AB52" i="40"/>
  <c r="AC52" i="40"/>
  <c r="AD52" i="40"/>
  <c r="AE52" i="40"/>
  <c r="AF52" i="40"/>
  <c r="AG52" i="40"/>
  <c r="AH52" i="40"/>
  <c r="AI52" i="40"/>
  <c r="AJ52" i="40"/>
  <c r="AK52" i="40"/>
  <c r="AL52" i="40"/>
  <c r="AM52" i="40"/>
  <c r="AN52" i="40"/>
  <c r="AO52" i="40"/>
  <c r="AP52" i="40"/>
  <c r="AQ52" i="40"/>
  <c r="AR52" i="40"/>
  <c r="AS52" i="40"/>
  <c r="AT52" i="40"/>
  <c r="AU52" i="40"/>
  <c r="AV52" i="40"/>
  <c r="AW52" i="40"/>
  <c r="AX52" i="40"/>
  <c r="AY52" i="40"/>
  <c r="AZ52" i="40"/>
  <c r="BA52" i="40"/>
  <c r="BB52" i="40"/>
  <c r="BC52" i="40"/>
  <c r="BD52" i="40"/>
  <c r="BE52" i="40"/>
  <c r="BF52" i="40"/>
  <c r="BG52" i="40"/>
  <c r="BH52" i="40"/>
  <c r="BI52" i="40"/>
  <c r="BJ52" i="40"/>
  <c r="BK52" i="40"/>
  <c r="BL52" i="40"/>
  <c r="BM52" i="40"/>
  <c r="BN52" i="40"/>
  <c r="BO52" i="40"/>
  <c r="BP52" i="40"/>
  <c r="AC17" i="40"/>
  <c r="W17" i="40"/>
  <c r="C18" i="40"/>
  <c r="E31" i="40" a="1"/>
  <c r="E31" i="40"/>
  <c r="F31" i="40" a="1"/>
  <c r="F31" i="40"/>
  <c r="G31" i="40" a="1"/>
  <c r="H31" i="40" a="1"/>
  <c r="I31" i="40" a="1"/>
  <c r="J31" i="40" a="1"/>
  <c r="K31" i="40" a="1"/>
  <c r="L31" i="40" a="1"/>
  <c r="M31" i="40" a="1"/>
  <c r="N31" i="40" a="1"/>
  <c r="O31" i="40" a="1"/>
  <c r="P31" i="40" a="1"/>
  <c r="Q31" i="40" a="1"/>
  <c r="R31" i="40" a="1"/>
  <c r="S31" i="40" a="1"/>
  <c r="T31" i="40" a="1"/>
  <c r="U31" i="40" a="1"/>
  <c r="V31" i="40" a="1"/>
  <c r="W31" i="40" a="1"/>
  <c r="X31" i="40" a="1"/>
  <c r="Y31" i="40" a="1"/>
  <c r="Z31" i="40" a="1"/>
  <c r="AA31" i="40" a="1"/>
  <c r="AB31" i="40" a="1"/>
  <c r="AC31" i="40" a="1"/>
  <c r="AD31" i="40" a="1"/>
  <c r="AE31" i="40" a="1"/>
  <c r="AF31" i="40" a="1"/>
  <c r="AG31" i="40" a="1"/>
  <c r="AH31" i="40" a="1"/>
  <c r="AI31" i="40" a="1"/>
  <c r="AJ31" i="40" a="1"/>
  <c r="AK31" i="40" a="1"/>
  <c r="AL31" i="40" a="1"/>
  <c r="AM31" i="40" a="1"/>
  <c r="AN31" i="40" a="1"/>
  <c r="AO31" i="40" a="1"/>
  <c r="AP31" i="40" a="1"/>
  <c r="AQ31" i="40" a="1"/>
  <c r="AR31" i="40" a="1"/>
  <c r="AS31" i="40" a="1"/>
  <c r="AT31" i="40" a="1"/>
  <c r="AU31" i="40" a="1"/>
  <c r="AV31" i="40" a="1"/>
  <c r="AW31" i="40" a="1"/>
  <c r="AX31" i="40" a="1"/>
  <c r="AY31" i="40" a="1"/>
  <c r="AZ31" i="40" a="1"/>
  <c r="BA31" i="40" a="1"/>
  <c r="BB31" i="40" a="1"/>
  <c r="BC31" i="40" a="1"/>
  <c r="BD31" i="40" a="1"/>
  <c r="BE31" i="40" a="1"/>
  <c r="BF31" i="40" a="1"/>
  <c r="BG31" i="40" a="1"/>
  <c r="BH31" i="40" a="1"/>
  <c r="BI31" i="40" a="1"/>
  <c r="BJ31" i="40" a="1"/>
  <c r="BK31" i="40" a="1"/>
  <c r="BL31" i="40" a="1"/>
  <c r="BM31" i="40" a="1"/>
  <c r="BN31" i="40" a="1"/>
  <c r="BO31" i="40" a="1"/>
  <c r="BP31" i="40" a="1"/>
  <c r="G31" i="40"/>
  <c r="H31" i="40"/>
  <c r="I31" i="40"/>
  <c r="J31" i="40"/>
  <c r="K31" i="40"/>
  <c r="L31" i="40"/>
  <c r="M31" i="40"/>
  <c r="N31" i="40"/>
  <c r="O31" i="40"/>
  <c r="P31" i="40"/>
  <c r="Q31" i="40"/>
  <c r="R31" i="40"/>
  <c r="S31" i="40"/>
  <c r="T31" i="40"/>
  <c r="U31" i="40"/>
  <c r="V31" i="40"/>
  <c r="W31" i="40"/>
  <c r="X31" i="40"/>
  <c r="Y31" i="40"/>
  <c r="Z31" i="40"/>
  <c r="AA31" i="40"/>
  <c r="AB31" i="40"/>
  <c r="AC31" i="40"/>
  <c r="AD31" i="40"/>
  <c r="AE31" i="40"/>
  <c r="AF31" i="40"/>
  <c r="AG31" i="40"/>
  <c r="AH31" i="40"/>
  <c r="AI31" i="40"/>
  <c r="AJ31" i="40"/>
  <c r="AK31" i="40"/>
  <c r="AL31" i="40"/>
  <c r="AM31" i="40"/>
  <c r="AN31" i="40"/>
  <c r="AO31" i="40"/>
  <c r="AP31" i="40"/>
  <c r="AQ31" i="40"/>
  <c r="AR31" i="40"/>
  <c r="AS31" i="40"/>
  <c r="AT31" i="40"/>
  <c r="AU31" i="40"/>
  <c r="AV31" i="40"/>
  <c r="AW31" i="40"/>
  <c r="AX31" i="40"/>
  <c r="AY31" i="40"/>
  <c r="AZ31" i="40"/>
  <c r="BA31" i="40"/>
  <c r="BB31" i="40"/>
  <c r="BC31" i="40"/>
  <c r="BD31" i="40"/>
  <c r="BE31" i="40"/>
  <c r="BF31" i="40"/>
  <c r="BG31" i="40"/>
  <c r="BH31" i="40"/>
  <c r="BI31" i="40"/>
  <c r="BJ31" i="40"/>
  <c r="BK31" i="40"/>
  <c r="BL31" i="40"/>
  <c r="BM31" i="40"/>
  <c r="BN31" i="40"/>
  <c r="BO31" i="40"/>
  <c r="BP31" i="40"/>
  <c r="AA18" i="40"/>
  <c r="E42" i="40" a="1"/>
  <c r="E42" i="40"/>
  <c r="F42" i="40" a="1"/>
  <c r="F42" i="40"/>
  <c r="G42" i="40" a="1"/>
  <c r="H42" i="40" a="1"/>
  <c r="I42" i="40" a="1"/>
  <c r="J42" i="40" a="1"/>
  <c r="K42" i="40" a="1"/>
  <c r="L42" i="40" a="1"/>
  <c r="M42" i="40" a="1"/>
  <c r="N42" i="40" a="1"/>
  <c r="O42" i="40" a="1"/>
  <c r="P42" i="40" a="1"/>
  <c r="Q42" i="40" a="1"/>
  <c r="R42" i="40" a="1"/>
  <c r="S42" i="40" a="1"/>
  <c r="T42" i="40" a="1"/>
  <c r="U42" i="40" a="1"/>
  <c r="V42" i="40" a="1"/>
  <c r="W42" i="40" a="1"/>
  <c r="X42" i="40" a="1"/>
  <c r="Y42" i="40" a="1"/>
  <c r="Z42" i="40" a="1"/>
  <c r="AA42" i="40" a="1"/>
  <c r="AB42" i="40" a="1"/>
  <c r="AC42" i="40" a="1"/>
  <c r="AD42" i="40" a="1"/>
  <c r="AE42" i="40" a="1"/>
  <c r="AF42" i="40" a="1"/>
  <c r="AG42" i="40" a="1"/>
  <c r="AH42" i="40" a="1"/>
  <c r="AI42" i="40" a="1"/>
  <c r="AJ42" i="40" a="1"/>
  <c r="AK42" i="40" a="1"/>
  <c r="AL42" i="40" a="1"/>
  <c r="AM42" i="40" a="1"/>
  <c r="AN42" i="40" a="1"/>
  <c r="AO42" i="40" a="1"/>
  <c r="AP42" i="40" a="1"/>
  <c r="AQ42" i="40" a="1"/>
  <c r="AR42" i="40" a="1"/>
  <c r="AS42" i="40" a="1"/>
  <c r="AT42" i="40" a="1"/>
  <c r="AU42" i="40" a="1"/>
  <c r="AV42" i="40" a="1"/>
  <c r="AW42" i="40" a="1"/>
  <c r="AX42" i="40" a="1"/>
  <c r="AY42" i="40" a="1"/>
  <c r="AZ42" i="40" a="1"/>
  <c r="BA42" i="40" a="1"/>
  <c r="BB42" i="40" a="1"/>
  <c r="BC42" i="40" a="1"/>
  <c r="BD42" i="40" a="1"/>
  <c r="BE42" i="40" a="1"/>
  <c r="BF42" i="40" a="1"/>
  <c r="BG42" i="40" a="1"/>
  <c r="BH42" i="40" a="1"/>
  <c r="BI42" i="40" a="1"/>
  <c r="BJ42" i="40" a="1"/>
  <c r="BK42" i="40" a="1"/>
  <c r="BL42" i="40" a="1"/>
  <c r="BM42" i="40" a="1"/>
  <c r="BN42" i="40" a="1"/>
  <c r="BO42" i="40" a="1"/>
  <c r="BP42" i="40" a="1"/>
  <c r="G42" i="40"/>
  <c r="H42" i="40"/>
  <c r="I42" i="40"/>
  <c r="J42" i="40"/>
  <c r="K42" i="40"/>
  <c r="L42" i="40"/>
  <c r="M42" i="40"/>
  <c r="N42" i="40"/>
  <c r="O42" i="40"/>
  <c r="P42" i="40"/>
  <c r="Q42" i="40"/>
  <c r="R42" i="40"/>
  <c r="S42" i="40"/>
  <c r="T42" i="40"/>
  <c r="U42" i="40"/>
  <c r="V42" i="40"/>
  <c r="W42" i="40"/>
  <c r="X42" i="40"/>
  <c r="Y42" i="40"/>
  <c r="Z42" i="40"/>
  <c r="AA42" i="40"/>
  <c r="AB42" i="40"/>
  <c r="AC42" i="40"/>
  <c r="AD42" i="40"/>
  <c r="AE42" i="40"/>
  <c r="AF42" i="40"/>
  <c r="AG42" i="40"/>
  <c r="AH42" i="40"/>
  <c r="AI42" i="40"/>
  <c r="AJ42" i="40"/>
  <c r="AK42" i="40"/>
  <c r="AL42" i="40"/>
  <c r="AM42" i="40"/>
  <c r="AN42" i="40"/>
  <c r="AO42" i="40"/>
  <c r="AP42" i="40"/>
  <c r="AQ42" i="40"/>
  <c r="AR42" i="40"/>
  <c r="AS42" i="40"/>
  <c r="AT42" i="40"/>
  <c r="AU42" i="40"/>
  <c r="AV42" i="40"/>
  <c r="AW42" i="40"/>
  <c r="AX42" i="40"/>
  <c r="AY42" i="40"/>
  <c r="AZ42" i="40"/>
  <c r="BA42" i="40"/>
  <c r="BB42" i="40"/>
  <c r="BC42" i="40"/>
  <c r="BD42" i="40"/>
  <c r="BE42" i="40"/>
  <c r="BF42" i="40"/>
  <c r="BG42" i="40"/>
  <c r="BH42" i="40"/>
  <c r="BI42" i="40"/>
  <c r="BJ42" i="40"/>
  <c r="BK42" i="40"/>
  <c r="BL42" i="40"/>
  <c r="BM42" i="40"/>
  <c r="BN42" i="40"/>
  <c r="BO42" i="40"/>
  <c r="BP42" i="40"/>
  <c r="AB18" i="40"/>
  <c r="E53" i="40" a="1"/>
  <c r="E53" i="40"/>
  <c r="F53" i="40" a="1"/>
  <c r="F53" i="40"/>
  <c r="G53" i="40" a="1"/>
  <c r="H53" i="40" a="1"/>
  <c r="I53" i="40" a="1"/>
  <c r="J53" i="40" a="1"/>
  <c r="K53" i="40" a="1"/>
  <c r="L53" i="40" a="1"/>
  <c r="M53" i="40" a="1"/>
  <c r="N53" i="40" a="1"/>
  <c r="O53" i="40" a="1"/>
  <c r="P53" i="40" a="1"/>
  <c r="Q53" i="40" a="1"/>
  <c r="R53" i="40" a="1"/>
  <c r="S53" i="40" a="1"/>
  <c r="T53" i="40" a="1"/>
  <c r="U53" i="40" a="1"/>
  <c r="V53" i="40" a="1"/>
  <c r="W53" i="40" a="1"/>
  <c r="X53" i="40" a="1"/>
  <c r="Y53" i="40" a="1"/>
  <c r="Z53" i="40" a="1"/>
  <c r="AA53" i="40" a="1"/>
  <c r="AB53" i="40" a="1"/>
  <c r="AC53" i="40" a="1"/>
  <c r="AD53" i="40" a="1"/>
  <c r="AE53" i="40" a="1"/>
  <c r="AF53" i="40" a="1"/>
  <c r="AG53" i="40" a="1"/>
  <c r="AH53" i="40" a="1"/>
  <c r="AI53" i="40" a="1"/>
  <c r="AJ53" i="40" a="1"/>
  <c r="AK53" i="40" a="1"/>
  <c r="AL53" i="40" a="1"/>
  <c r="AM53" i="40" a="1"/>
  <c r="AN53" i="40" a="1"/>
  <c r="AO53" i="40" a="1"/>
  <c r="AP53" i="40" a="1"/>
  <c r="AQ53" i="40" a="1"/>
  <c r="AR53" i="40" a="1"/>
  <c r="AS53" i="40" a="1"/>
  <c r="AT53" i="40" a="1"/>
  <c r="AU53" i="40" a="1"/>
  <c r="AV53" i="40" a="1"/>
  <c r="AW53" i="40" a="1"/>
  <c r="AX53" i="40" a="1"/>
  <c r="AY53" i="40" a="1"/>
  <c r="AZ53" i="40" a="1"/>
  <c r="BA53" i="40" a="1"/>
  <c r="BB53" i="40" a="1"/>
  <c r="BC53" i="40" a="1"/>
  <c r="BD53" i="40" a="1"/>
  <c r="BE53" i="40" a="1"/>
  <c r="BF53" i="40" a="1"/>
  <c r="BG53" i="40" a="1"/>
  <c r="BH53" i="40" a="1"/>
  <c r="BI53" i="40" a="1"/>
  <c r="BJ53" i="40" a="1"/>
  <c r="BK53" i="40" a="1"/>
  <c r="BL53" i="40" a="1"/>
  <c r="BM53" i="40" a="1"/>
  <c r="BN53" i="40" a="1"/>
  <c r="BO53" i="40" a="1"/>
  <c r="BP53" i="40" a="1"/>
  <c r="G53" i="40"/>
  <c r="H53" i="40"/>
  <c r="I53" i="40"/>
  <c r="J53" i="40"/>
  <c r="K53" i="40"/>
  <c r="L53" i="40"/>
  <c r="M53" i="40"/>
  <c r="N53" i="40"/>
  <c r="O53" i="40"/>
  <c r="P53" i="40"/>
  <c r="Q53" i="40"/>
  <c r="R53" i="40"/>
  <c r="S53" i="40"/>
  <c r="T53" i="40"/>
  <c r="U53" i="40"/>
  <c r="V53" i="40"/>
  <c r="W53" i="40"/>
  <c r="X53" i="40"/>
  <c r="Y53" i="40"/>
  <c r="Z53" i="40"/>
  <c r="AA53" i="40"/>
  <c r="AB53" i="40"/>
  <c r="AC53" i="40"/>
  <c r="AD53" i="40"/>
  <c r="AE53" i="40"/>
  <c r="AF53" i="40"/>
  <c r="AG53" i="40"/>
  <c r="AH53" i="40"/>
  <c r="AI53" i="40"/>
  <c r="AJ53" i="40"/>
  <c r="AK53" i="40"/>
  <c r="AL53" i="40"/>
  <c r="AM53" i="40"/>
  <c r="AN53" i="40"/>
  <c r="AO53" i="40"/>
  <c r="AP53" i="40"/>
  <c r="AQ53" i="40"/>
  <c r="AR53" i="40"/>
  <c r="AS53" i="40"/>
  <c r="AT53" i="40"/>
  <c r="AU53" i="40"/>
  <c r="AV53" i="40"/>
  <c r="AW53" i="40"/>
  <c r="AX53" i="40"/>
  <c r="AY53" i="40"/>
  <c r="AZ53" i="40"/>
  <c r="BA53" i="40"/>
  <c r="BB53" i="40"/>
  <c r="BC53" i="40"/>
  <c r="BD53" i="40"/>
  <c r="BE53" i="40"/>
  <c r="BF53" i="40"/>
  <c r="BG53" i="40"/>
  <c r="BH53" i="40"/>
  <c r="BI53" i="40"/>
  <c r="BJ53" i="40"/>
  <c r="BK53" i="40"/>
  <c r="BL53" i="40"/>
  <c r="BM53" i="40"/>
  <c r="BN53" i="40"/>
  <c r="BO53" i="40"/>
  <c r="BP53" i="40"/>
  <c r="AC18" i="40"/>
  <c r="W18" i="40"/>
  <c r="C19" i="40"/>
  <c r="E32" i="40" a="1"/>
  <c r="E32" i="40"/>
  <c r="F32" i="40" a="1"/>
  <c r="F32" i="40"/>
  <c r="G32" i="40" a="1"/>
  <c r="H32" i="40" a="1"/>
  <c r="I32" i="40" a="1"/>
  <c r="J32" i="40" a="1"/>
  <c r="K32" i="40" a="1"/>
  <c r="L32" i="40" a="1"/>
  <c r="M32" i="40" a="1"/>
  <c r="N32" i="40" a="1"/>
  <c r="O32" i="40" a="1"/>
  <c r="P32" i="40" a="1"/>
  <c r="Q32" i="40" a="1"/>
  <c r="R32" i="40" a="1"/>
  <c r="S32" i="40" a="1"/>
  <c r="T32" i="40" a="1"/>
  <c r="U32" i="40" a="1"/>
  <c r="V32" i="40" a="1"/>
  <c r="W32" i="40" a="1"/>
  <c r="X32" i="40" a="1"/>
  <c r="Y32" i="40" a="1"/>
  <c r="Z32" i="40" a="1"/>
  <c r="AA32" i="40" a="1"/>
  <c r="AB32" i="40" a="1"/>
  <c r="AC32" i="40" a="1"/>
  <c r="AD32" i="40" a="1"/>
  <c r="AE32" i="40" a="1"/>
  <c r="AF32" i="40" a="1"/>
  <c r="AG32" i="40" a="1"/>
  <c r="AH32" i="40" a="1"/>
  <c r="AI32" i="40" a="1"/>
  <c r="AJ32" i="40" a="1"/>
  <c r="AK32" i="40" a="1"/>
  <c r="AL32" i="40" a="1"/>
  <c r="AM32" i="40" a="1"/>
  <c r="AN32" i="40" a="1"/>
  <c r="AO32" i="40" a="1"/>
  <c r="AP32" i="40" a="1"/>
  <c r="AQ32" i="40" a="1"/>
  <c r="AR32" i="40" a="1"/>
  <c r="AS32" i="40" a="1"/>
  <c r="AT32" i="40" a="1"/>
  <c r="AU32" i="40" a="1"/>
  <c r="AV32" i="40" a="1"/>
  <c r="AW32" i="40" a="1"/>
  <c r="AX32" i="40" a="1"/>
  <c r="AY32" i="40" a="1"/>
  <c r="AZ32" i="40" a="1"/>
  <c r="BA32" i="40" a="1"/>
  <c r="BB32" i="40" a="1"/>
  <c r="BC32" i="40" a="1"/>
  <c r="BD32" i="40" a="1"/>
  <c r="BE32" i="40" a="1"/>
  <c r="BF32" i="40" a="1"/>
  <c r="BG32" i="40" a="1"/>
  <c r="BH32" i="40" a="1"/>
  <c r="BI32" i="40" a="1"/>
  <c r="BJ32" i="40" a="1"/>
  <c r="BK32" i="40" a="1"/>
  <c r="BL32" i="40" a="1"/>
  <c r="BM32" i="40" a="1"/>
  <c r="BN32" i="40" a="1"/>
  <c r="BO32" i="40" a="1"/>
  <c r="BP32" i="40" a="1"/>
  <c r="G32" i="40"/>
  <c r="H32" i="40"/>
  <c r="I32" i="40"/>
  <c r="J32" i="40"/>
  <c r="K32" i="40"/>
  <c r="L32" i="40"/>
  <c r="M32" i="40"/>
  <c r="N32" i="40"/>
  <c r="O32" i="40"/>
  <c r="P32" i="40"/>
  <c r="Q32" i="40"/>
  <c r="R32" i="40"/>
  <c r="S32" i="40"/>
  <c r="T32" i="40"/>
  <c r="U32" i="40"/>
  <c r="V32" i="40"/>
  <c r="W32" i="40"/>
  <c r="X32" i="40"/>
  <c r="Y32" i="40"/>
  <c r="Z32" i="40"/>
  <c r="AA32" i="40"/>
  <c r="AB32" i="40"/>
  <c r="AC32" i="40"/>
  <c r="AD32" i="40"/>
  <c r="AE32" i="40"/>
  <c r="AF32" i="40"/>
  <c r="AG32" i="40"/>
  <c r="AH32" i="40"/>
  <c r="AI32" i="40"/>
  <c r="AJ32" i="40"/>
  <c r="AK32" i="40"/>
  <c r="AL32" i="40"/>
  <c r="AM32" i="40"/>
  <c r="AN32" i="40"/>
  <c r="AO32" i="40"/>
  <c r="AP32" i="40"/>
  <c r="AQ32" i="40"/>
  <c r="AR32" i="40"/>
  <c r="AS32" i="40"/>
  <c r="AT32" i="40"/>
  <c r="AU32" i="40"/>
  <c r="AV32" i="40"/>
  <c r="AW32" i="40"/>
  <c r="AX32" i="40"/>
  <c r="AY32" i="40"/>
  <c r="AZ32" i="40"/>
  <c r="BA32" i="40"/>
  <c r="BB32" i="40"/>
  <c r="BC32" i="40"/>
  <c r="BD32" i="40"/>
  <c r="BE32" i="40"/>
  <c r="BF32" i="40"/>
  <c r="BG32" i="40"/>
  <c r="BH32" i="40"/>
  <c r="BI32" i="40"/>
  <c r="BJ32" i="40"/>
  <c r="BK32" i="40"/>
  <c r="BL32" i="40"/>
  <c r="BM32" i="40"/>
  <c r="BN32" i="40"/>
  <c r="BO32" i="40"/>
  <c r="BP32" i="40"/>
  <c r="AA19" i="40"/>
  <c r="E43" i="40" a="1"/>
  <c r="E43" i="40"/>
  <c r="F43" i="40" a="1"/>
  <c r="F43" i="40"/>
  <c r="G43" i="40" a="1"/>
  <c r="H43" i="40" a="1"/>
  <c r="I43" i="40" a="1"/>
  <c r="J43" i="40" a="1"/>
  <c r="K43" i="40" a="1"/>
  <c r="L43" i="40" a="1"/>
  <c r="M43" i="40" a="1"/>
  <c r="N43" i="40" a="1"/>
  <c r="O43" i="40" a="1"/>
  <c r="P43" i="40" a="1"/>
  <c r="Q43" i="40" a="1"/>
  <c r="R43" i="40" a="1"/>
  <c r="S43" i="40" a="1"/>
  <c r="T43" i="40" a="1"/>
  <c r="U43" i="40" a="1"/>
  <c r="V43" i="40" a="1"/>
  <c r="W43" i="40" a="1"/>
  <c r="X43" i="40" a="1"/>
  <c r="Y43" i="40" a="1"/>
  <c r="Z43" i="40" a="1"/>
  <c r="AA43" i="40" a="1"/>
  <c r="AB43" i="40" a="1"/>
  <c r="AC43" i="40" a="1"/>
  <c r="AD43" i="40" a="1"/>
  <c r="AE43" i="40" a="1"/>
  <c r="AF43" i="40" a="1"/>
  <c r="AG43" i="40" a="1"/>
  <c r="AH43" i="40" a="1"/>
  <c r="AI43" i="40" a="1"/>
  <c r="AJ43" i="40" a="1"/>
  <c r="AK43" i="40" a="1"/>
  <c r="AL43" i="40" a="1"/>
  <c r="AM43" i="40" a="1"/>
  <c r="AN43" i="40" a="1"/>
  <c r="AO43" i="40" a="1"/>
  <c r="AP43" i="40" a="1"/>
  <c r="AQ43" i="40" a="1"/>
  <c r="AR43" i="40" a="1"/>
  <c r="AS43" i="40" a="1"/>
  <c r="AT43" i="40" a="1"/>
  <c r="AU43" i="40" a="1"/>
  <c r="AV43" i="40" a="1"/>
  <c r="AW43" i="40" a="1"/>
  <c r="AX43" i="40" a="1"/>
  <c r="AY43" i="40" a="1"/>
  <c r="AZ43" i="40" a="1"/>
  <c r="BA43" i="40" a="1"/>
  <c r="BB43" i="40" a="1"/>
  <c r="BC43" i="40" a="1"/>
  <c r="BD43" i="40" a="1"/>
  <c r="BE43" i="40" a="1"/>
  <c r="BF43" i="40" a="1"/>
  <c r="BG43" i="40" a="1"/>
  <c r="BH43" i="40" a="1"/>
  <c r="BI43" i="40" a="1"/>
  <c r="BJ43" i="40" a="1"/>
  <c r="BK43" i="40" a="1"/>
  <c r="BL43" i="40" a="1"/>
  <c r="BM43" i="40" a="1"/>
  <c r="BN43" i="40" a="1"/>
  <c r="BO43" i="40" a="1"/>
  <c r="BP43" i="40" a="1"/>
  <c r="G43" i="40"/>
  <c r="H43" i="40"/>
  <c r="I43" i="40"/>
  <c r="J43" i="40"/>
  <c r="K43" i="40"/>
  <c r="L43" i="40"/>
  <c r="M43" i="40"/>
  <c r="N43" i="40"/>
  <c r="O43" i="40"/>
  <c r="P43" i="40"/>
  <c r="Q43" i="40"/>
  <c r="R43" i="40"/>
  <c r="S43" i="40"/>
  <c r="T43" i="40"/>
  <c r="U43" i="40"/>
  <c r="V43" i="40"/>
  <c r="W43" i="40"/>
  <c r="X43" i="40"/>
  <c r="Y43" i="40"/>
  <c r="Z43" i="40"/>
  <c r="AA43" i="40"/>
  <c r="AB43" i="40"/>
  <c r="AC43" i="40"/>
  <c r="AD43" i="40"/>
  <c r="AE43" i="40"/>
  <c r="AF43" i="40"/>
  <c r="AG43" i="40"/>
  <c r="AH43" i="40"/>
  <c r="AI43" i="40"/>
  <c r="AJ43" i="40"/>
  <c r="AK43" i="40"/>
  <c r="AL43" i="40"/>
  <c r="AM43" i="40"/>
  <c r="AN43" i="40"/>
  <c r="AO43" i="40"/>
  <c r="AP43" i="40"/>
  <c r="AQ43" i="40"/>
  <c r="AR43" i="40"/>
  <c r="AS43" i="40"/>
  <c r="AT43" i="40"/>
  <c r="AU43" i="40"/>
  <c r="AV43" i="40"/>
  <c r="AW43" i="40"/>
  <c r="AX43" i="40"/>
  <c r="AY43" i="40"/>
  <c r="AZ43" i="40"/>
  <c r="BA43" i="40"/>
  <c r="BB43" i="40"/>
  <c r="BC43" i="40"/>
  <c r="BD43" i="40"/>
  <c r="BE43" i="40"/>
  <c r="BF43" i="40"/>
  <c r="BG43" i="40"/>
  <c r="BH43" i="40"/>
  <c r="BI43" i="40"/>
  <c r="BJ43" i="40"/>
  <c r="BK43" i="40"/>
  <c r="BL43" i="40"/>
  <c r="BM43" i="40"/>
  <c r="BN43" i="40"/>
  <c r="BO43" i="40"/>
  <c r="BP43" i="40"/>
  <c r="AB19" i="40"/>
  <c r="E54" i="40" a="1"/>
  <c r="E54" i="40"/>
  <c r="F54" i="40" a="1"/>
  <c r="F54" i="40"/>
  <c r="G54" i="40" a="1"/>
  <c r="H54" i="40" a="1"/>
  <c r="I54" i="40" a="1"/>
  <c r="J54" i="40" a="1"/>
  <c r="K54" i="40" a="1"/>
  <c r="L54" i="40" a="1"/>
  <c r="M54" i="40" a="1"/>
  <c r="N54" i="40" a="1"/>
  <c r="O54" i="40" a="1"/>
  <c r="P54" i="40" a="1"/>
  <c r="Q54" i="40" a="1"/>
  <c r="R54" i="40" a="1"/>
  <c r="S54" i="40" a="1"/>
  <c r="T54" i="40" a="1"/>
  <c r="U54" i="40" a="1"/>
  <c r="V54" i="40" a="1"/>
  <c r="W54" i="40" a="1"/>
  <c r="X54" i="40" a="1"/>
  <c r="Y54" i="40" a="1"/>
  <c r="Z54" i="40" a="1"/>
  <c r="AA54" i="40" a="1"/>
  <c r="AB54" i="40" a="1"/>
  <c r="AC54" i="40" a="1"/>
  <c r="AD54" i="40" a="1"/>
  <c r="AE54" i="40" a="1"/>
  <c r="AF54" i="40" a="1"/>
  <c r="AG54" i="40" a="1"/>
  <c r="AH54" i="40" a="1"/>
  <c r="AI54" i="40" a="1"/>
  <c r="AJ54" i="40" a="1"/>
  <c r="AK54" i="40" a="1"/>
  <c r="AL54" i="40" a="1"/>
  <c r="AM54" i="40" a="1"/>
  <c r="AN54" i="40" a="1"/>
  <c r="AO54" i="40" a="1"/>
  <c r="AP54" i="40" a="1"/>
  <c r="AQ54" i="40" a="1"/>
  <c r="AR54" i="40" a="1"/>
  <c r="AS54" i="40" a="1"/>
  <c r="AT54" i="40" a="1"/>
  <c r="AU54" i="40" a="1"/>
  <c r="AV54" i="40" a="1"/>
  <c r="AW54" i="40" a="1"/>
  <c r="AX54" i="40" a="1"/>
  <c r="AY54" i="40" a="1"/>
  <c r="AZ54" i="40" a="1"/>
  <c r="BA54" i="40" a="1"/>
  <c r="BB54" i="40" a="1"/>
  <c r="BC54" i="40" a="1"/>
  <c r="BD54" i="40" a="1"/>
  <c r="BE54" i="40" a="1"/>
  <c r="BF54" i="40" a="1"/>
  <c r="BG54" i="40" a="1"/>
  <c r="BH54" i="40" a="1"/>
  <c r="BI54" i="40" a="1"/>
  <c r="BJ54" i="40" a="1"/>
  <c r="BK54" i="40" a="1"/>
  <c r="BL54" i="40" a="1"/>
  <c r="BM54" i="40" a="1"/>
  <c r="BN54" i="40" a="1"/>
  <c r="BO54" i="40" a="1"/>
  <c r="BP54" i="40" a="1"/>
  <c r="G54" i="40"/>
  <c r="H54" i="40"/>
  <c r="I54" i="40"/>
  <c r="J54" i="40"/>
  <c r="K54" i="40"/>
  <c r="L54" i="40"/>
  <c r="M54" i="40"/>
  <c r="N54" i="40"/>
  <c r="O54" i="40"/>
  <c r="P54" i="40"/>
  <c r="Q54" i="40"/>
  <c r="R54" i="40"/>
  <c r="S54" i="40"/>
  <c r="T54" i="40"/>
  <c r="U54" i="40"/>
  <c r="V54" i="40"/>
  <c r="W54" i="40"/>
  <c r="X54" i="40"/>
  <c r="Y54" i="40"/>
  <c r="Z54" i="40"/>
  <c r="AA54" i="40"/>
  <c r="AB54" i="40"/>
  <c r="AC54" i="40"/>
  <c r="AD54" i="40"/>
  <c r="AE54" i="40"/>
  <c r="AF54" i="40"/>
  <c r="AG54" i="40"/>
  <c r="AH54" i="40"/>
  <c r="AI54" i="40"/>
  <c r="AJ54" i="40"/>
  <c r="AK54" i="40"/>
  <c r="AL54" i="40"/>
  <c r="AM54" i="40"/>
  <c r="AN54" i="40"/>
  <c r="AO54" i="40"/>
  <c r="AP54" i="40"/>
  <c r="AQ54" i="40"/>
  <c r="AR54" i="40"/>
  <c r="AS54" i="40"/>
  <c r="AT54" i="40"/>
  <c r="AU54" i="40"/>
  <c r="AV54" i="40"/>
  <c r="AW54" i="40"/>
  <c r="AX54" i="40"/>
  <c r="AY54" i="40"/>
  <c r="AZ54" i="40"/>
  <c r="BA54" i="40"/>
  <c r="BB54" i="40"/>
  <c r="BC54" i="40"/>
  <c r="BD54" i="40"/>
  <c r="BE54" i="40"/>
  <c r="BF54" i="40"/>
  <c r="BG54" i="40"/>
  <c r="BH54" i="40"/>
  <c r="BI54" i="40"/>
  <c r="BJ54" i="40"/>
  <c r="BK54" i="40"/>
  <c r="BL54" i="40"/>
  <c r="BM54" i="40"/>
  <c r="BN54" i="40"/>
  <c r="BO54" i="40"/>
  <c r="BP54" i="40"/>
  <c r="AC19" i="40"/>
  <c r="W19" i="40"/>
  <c r="C20" i="40"/>
  <c r="E33" i="40" a="1"/>
  <c r="E33" i="40"/>
  <c r="F33" i="40" a="1"/>
  <c r="F33" i="40"/>
  <c r="G33" i="40" a="1"/>
  <c r="H33" i="40" a="1"/>
  <c r="I33" i="40" a="1"/>
  <c r="J33" i="40" a="1"/>
  <c r="K33" i="40" a="1"/>
  <c r="L33" i="40" a="1"/>
  <c r="M33" i="40" a="1"/>
  <c r="N33" i="40" a="1"/>
  <c r="O33" i="40" a="1"/>
  <c r="P33" i="40" a="1"/>
  <c r="Q33" i="40" a="1"/>
  <c r="R33" i="40" a="1"/>
  <c r="S33" i="40" a="1"/>
  <c r="T33" i="40" a="1"/>
  <c r="U33" i="40" a="1"/>
  <c r="V33" i="40" a="1"/>
  <c r="W33" i="40" a="1"/>
  <c r="X33" i="40" a="1"/>
  <c r="Y33" i="40" a="1"/>
  <c r="Z33" i="40" a="1"/>
  <c r="AA33" i="40" a="1"/>
  <c r="AB33" i="40" a="1"/>
  <c r="AC33" i="40" a="1"/>
  <c r="AD33" i="40" a="1"/>
  <c r="AE33" i="40" a="1"/>
  <c r="AF33" i="40" a="1"/>
  <c r="AG33" i="40" a="1"/>
  <c r="AH33" i="40" a="1"/>
  <c r="AI33" i="40" a="1"/>
  <c r="AJ33" i="40" a="1"/>
  <c r="AK33" i="40" a="1"/>
  <c r="AL33" i="40" a="1"/>
  <c r="AM33" i="40" a="1"/>
  <c r="AN33" i="40" a="1"/>
  <c r="AO33" i="40" a="1"/>
  <c r="AP33" i="40" a="1"/>
  <c r="AQ33" i="40" a="1"/>
  <c r="AR33" i="40" a="1"/>
  <c r="AS33" i="40" a="1"/>
  <c r="AT33" i="40" a="1"/>
  <c r="AU33" i="40" a="1"/>
  <c r="AV33" i="40" a="1"/>
  <c r="AW33" i="40" a="1"/>
  <c r="AX33" i="40" a="1"/>
  <c r="AY33" i="40" a="1"/>
  <c r="AZ33" i="40" a="1"/>
  <c r="BA33" i="40" a="1"/>
  <c r="BB33" i="40" a="1"/>
  <c r="BC33" i="40" a="1"/>
  <c r="BD33" i="40" a="1"/>
  <c r="BE33" i="40" a="1"/>
  <c r="BF33" i="40" a="1"/>
  <c r="BG33" i="40" a="1"/>
  <c r="BH33" i="40" a="1"/>
  <c r="BI33" i="40" a="1"/>
  <c r="BJ33" i="40" a="1"/>
  <c r="BK33" i="40" a="1"/>
  <c r="BL33" i="40" a="1"/>
  <c r="BM33" i="40" a="1"/>
  <c r="BN33" i="40" a="1"/>
  <c r="BO33" i="40" a="1"/>
  <c r="BP33" i="40" a="1"/>
  <c r="G33" i="40"/>
  <c r="H33" i="40"/>
  <c r="I33" i="40"/>
  <c r="J33" i="40"/>
  <c r="K33" i="40"/>
  <c r="L33" i="40"/>
  <c r="M33" i="40"/>
  <c r="N33" i="40"/>
  <c r="O33" i="40"/>
  <c r="P33" i="40"/>
  <c r="Q33" i="40"/>
  <c r="R33" i="40"/>
  <c r="S33" i="40"/>
  <c r="T33" i="40"/>
  <c r="U33" i="40"/>
  <c r="V33" i="40"/>
  <c r="W33" i="40"/>
  <c r="X33" i="40"/>
  <c r="Y33" i="40"/>
  <c r="Z33" i="40"/>
  <c r="AA33" i="40"/>
  <c r="AB33" i="40"/>
  <c r="AC33" i="40"/>
  <c r="AD33" i="40"/>
  <c r="AE33" i="40"/>
  <c r="AF33" i="40"/>
  <c r="AG33" i="40"/>
  <c r="AH33" i="40"/>
  <c r="AI33" i="40"/>
  <c r="AJ33" i="40"/>
  <c r="AK33" i="40"/>
  <c r="AL33" i="40"/>
  <c r="AM33" i="40"/>
  <c r="AN33" i="40"/>
  <c r="AO33" i="40"/>
  <c r="AP33" i="40"/>
  <c r="AQ33" i="40"/>
  <c r="AR33" i="40"/>
  <c r="AS33" i="40"/>
  <c r="AT33" i="40"/>
  <c r="AU33" i="40"/>
  <c r="AV33" i="40"/>
  <c r="AW33" i="40"/>
  <c r="AX33" i="40"/>
  <c r="AY33" i="40"/>
  <c r="AZ33" i="40"/>
  <c r="BA33" i="40"/>
  <c r="BB33" i="40"/>
  <c r="BC33" i="40"/>
  <c r="BD33" i="40"/>
  <c r="BE33" i="40"/>
  <c r="BF33" i="40"/>
  <c r="BG33" i="40"/>
  <c r="BH33" i="40"/>
  <c r="BI33" i="40"/>
  <c r="BJ33" i="40"/>
  <c r="BK33" i="40"/>
  <c r="BL33" i="40"/>
  <c r="BM33" i="40"/>
  <c r="BN33" i="40"/>
  <c r="BO33" i="40"/>
  <c r="BP33" i="40"/>
  <c r="AA20" i="40"/>
  <c r="E44" i="40" a="1"/>
  <c r="E44" i="40"/>
  <c r="F44" i="40" a="1"/>
  <c r="F44" i="40"/>
  <c r="G44" i="40" a="1"/>
  <c r="H44" i="40" a="1"/>
  <c r="I44" i="40" a="1"/>
  <c r="J44" i="40" a="1"/>
  <c r="K44" i="40" a="1"/>
  <c r="L44" i="40" a="1"/>
  <c r="M44" i="40" a="1"/>
  <c r="N44" i="40" a="1"/>
  <c r="O44" i="40" a="1"/>
  <c r="P44" i="40" a="1"/>
  <c r="Q44" i="40" a="1"/>
  <c r="R44" i="40" a="1"/>
  <c r="S44" i="40" a="1"/>
  <c r="T44" i="40" a="1"/>
  <c r="U44" i="40" a="1"/>
  <c r="V44" i="40" a="1"/>
  <c r="W44" i="40" a="1"/>
  <c r="X44" i="40" a="1"/>
  <c r="Y44" i="40" a="1"/>
  <c r="Z44" i="40" a="1"/>
  <c r="AA44" i="40" a="1"/>
  <c r="AB44" i="40" a="1"/>
  <c r="AC44" i="40" a="1"/>
  <c r="AD44" i="40" a="1"/>
  <c r="AE44" i="40" a="1"/>
  <c r="AF44" i="40" a="1"/>
  <c r="AG44" i="40" a="1"/>
  <c r="AH44" i="40" a="1"/>
  <c r="AI44" i="40" a="1"/>
  <c r="AJ44" i="40" a="1"/>
  <c r="AK44" i="40" a="1"/>
  <c r="AL44" i="40" a="1"/>
  <c r="AM44" i="40" a="1"/>
  <c r="AN44" i="40" a="1"/>
  <c r="AO44" i="40" a="1"/>
  <c r="AP44" i="40" a="1"/>
  <c r="AQ44" i="40" a="1"/>
  <c r="AR44" i="40" a="1"/>
  <c r="AS44" i="40" a="1"/>
  <c r="AT44" i="40" a="1"/>
  <c r="AU44" i="40" a="1"/>
  <c r="AV44" i="40" a="1"/>
  <c r="AW44" i="40" a="1"/>
  <c r="AX44" i="40" a="1"/>
  <c r="AY44" i="40" a="1"/>
  <c r="AZ44" i="40" a="1"/>
  <c r="BA44" i="40" a="1"/>
  <c r="BB44" i="40" a="1"/>
  <c r="BC44" i="40" a="1"/>
  <c r="BD44" i="40" a="1"/>
  <c r="BE44" i="40" a="1"/>
  <c r="BF44" i="40" a="1"/>
  <c r="BG44" i="40" a="1"/>
  <c r="BH44" i="40" a="1"/>
  <c r="BI44" i="40" a="1"/>
  <c r="BJ44" i="40" a="1"/>
  <c r="BK44" i="40" a="1"/>
  <c r="BL44" i="40" a="1"/>
  <c r="BM44" i="40" a="1"/>
  <c r="BN44" i="40" a="1"/>
  <c r="BO44" i="40" a="1"/>
  <c r="BP44" i="40" a="1"/>
  <c r="G44" i="40"/>
  <c r="H44" i="40"/>
  <c r="I44" i="40"/>
  <c r="J44" i="40"/>
  <c r="K44" i="40"/>
  <c r="L44" i="40"/>
  <c r="M44" i="40"/>
  <c r="N44" i="40"/>
  <c r="O44" i="40"/>
  <c r="P44" i="40"/>
  <c r="Q44" i="40"/>
  <c r="R44" i="40"/>
  <c r="S44" i="40"/>
  <c r="T44" i="40"/>
  <c r="U44" i="40"/>
  <c r="V44" i="40"/>
  <c r="W44" i="40"/>
  <c r="X44" i="40"/>
  <c r="Y44" i="40"/>
  <c r="Z44" i="40"/>
  <c r="AA44" i="40"/>
  <c r="AB44" i="40"/>
  <c r="AC44" i="40"/>
  <c r="AD44" i="40"/>
  <c r="AE44" i="40"/>
  <c r="AF44" i="40"/>
  <c r="AG44" i="40"/>
  <c r="AH44" i="40"/>
  <c r="AI44" i="40"/>
  <c r="AJ44" i="40"/>
  <c r="AK44" i="40"/>
  <c r="AL44" i="40"/>
  <c r="AM44" i="40"/>
  <c r="AN44" i="40"/>
  <c r="AO44" i="40"/>
  <c r="AP44" i="40"/>
  <c r="AQ44" i="40"/>
  <c r="AR44" i="40"/>
  <c r="AS44" i="40"/>
  <c r="AT44" i="40"/>
  <c r="AU44" i="40"/>
  <c r="AV44" i="40"/>
  <c r="AW44" i="40"/>
  <c r="AX44" i="40"/>
  <c r="AY44" i="40"/>
  <c r="AZ44" i="40"/>
  <c r="BA44" i="40"/>
  <c r="BB44" i="40"/>
  <c r="BC44" i="40"/>
  <c r="BD44" i="40"/>
  <c r="BE44" i="40"/>
  <c r="BF44" i="40"/>
  <c r="BG44" i="40"/>
  <c r="BH44" i="40"/>
  <c r="BI44" i="40"/>
  <c r="BJ44" i="40"/>
  <c r="BK44" i="40"/>
  <c r="BL44" i="40"/>
  <c r="BM44" i="40"/>
  <c r="BN44" i="40"/>
  <c r="BO44" i="40"/>
  <c r="BP44" i="40"/>
  <c r="AB20" i="40"/>
  <c r="E55" i="40" a="1"/>
  <c r="E55" i="40"/>
  <c r="F55" i="40" a="1"/>
  <c r="F55" i="40"/>
  <c r="G55" i="40" a="1"/>
  <c r="H55" i="40" a="1"/>
  <c r="I55" i="40" a="1"/>
  <c r="J55" i="40" a="1"/>
  <c r="K55" i="40" a="1"/>
  <c r="L55" i="40" a="1"/>
  <c r="M55" i="40" a="1"/>
  <c r="N55" i="40" a="1"/>
  <c r="O55" i="40" a="1"/>
  <c r="P55" i="40" a="1"/>
  <c r="Q55" i="40" a="1"/>
  <c r="R55" i="40" a="1"/>
  <c r="S55" i="40" a="1"/>
  <c r="T55" i="40" a="1"/>
  <c r="U55" i="40" a="1"/>
  <c r="V55" i="40" a="1"/>
  <c r="W55" i="40" a="1"/>
  <c r="X55" i="40" a="1"/>
  <c r="Y55" i="40" a="1"/>
  <c r="Z55" i="40" a="1"/>
  <c r="AA55" i="40" a="1"/>
  <c r="AB55" i="40" a="1"/>
  <c r="AC55" i="40" a="1"/>
  <c r="AD55" i="40" a="1"/>
  <c r="AE55" i="40" a="1"/>
  <c r="AF55" i="40" a="1"/>
  <c r="AG55" i="40" a="1"/>
  <c r="AH55" i="40" a="1"/>
  <c r="AI55" i="40" a="1"/>
  <c r="AJ55" i="40" a="1"/>
  <c r="AK55" i="40" a="1"/>
  <c r="AL55" i="40" a="1"/>
  <c r="AM55" i="40" a="1"/>
  <c r="AN55" i="40" a="1"/>
  <c r="AO55" i="40" a="1"/>
  <c r="AP55" i="40" a="1"/>
  <c r="AQ55" i="40" a="1"/>
  <c r="AR55" i="40" a="1"/>
  <c r="AS55" i="40" a="1"/>
  <c r="AT55" i="40" a="1"/>
  <c r="AU55" i="40" a="1"/>
  <c r="AV55" i="40" a="1"/>
  <c r="AW55" i="40" a="1"/>
  <c r="AX55" i="40" a="1"/>
  <c r="AY55" i="40" a="1"/>
  <c r="AZ55" i="40" a="1"/>
  <c r="BA55" i="40" a="1"/>
  <c r="BB55" i="40" a="1"/>
  <c r="BC55" i="40" a="1"/>
  <c r="BD55" i="40" a="1"/>
  <c r="BE55" i="40" a="1"/>
  <c r="BF55" i="40" a="1"/>
  <c r="BG55" i="40" a="1"/>
  <c r="BH55" i="40" a="1"/>
  <c r="BI55" i="40" a="1"/>
  <c r="BJ55" i="40" a="1"/>
  <c r="BK55" i="40" a="1"/>
  <c r="BL55" i="40" a="1"/>
  <c r="BM55" i="40" a="1"/>
  <c r="BN55" i="40" a="1"/>
  <c r="BO55" i="40" a="1"/>
  <c r="BP55" i="40" a="1"/>
  <c r="G55" i="40"/>
  <c r="H55" i="40"/>
  <c r="I55" i="40"/>
  <c r="J55" i="40"/>
  <c r="K55" i="40"/>
  <c r="L55" i="40"/>
  <c r="M55" i="40"/>
  <c r="N55" i="40"/>
  <c r="O55" i="40"/>
  <c r="P55" i="40"/>
  <c r="Q55" i="40"/>
  <c r="R55" i="40"/>
  <c r="S55" i="40"/>
  <c r="T55" i="40"/>
  <c r="U55" i="40"/>
  <c r="V55" i="40"/>
  <c r="W55" i="40"/>
  <c r="X55" i="40"/>
  <c r="Y55" i="40"/>
  <c r="Z55" i="40"/>
  <c r="AA55" i="40"/>
  <c r="AB55" i="40"/>
  <c r="AC55" i="40"/>
  <c r="AD55" i="40"/>
  <c r="AE55" i="40"/>
  <c r="AF55" i="40"/>
  <c r="AG55" i="40"/>
  <c r="AH55" i="40"/>
  <c r="AI55" i="40"/>
  <c r="AJ55" i="40"/>
  <c r="AK55" i="40"/>
  <c r="AL55" i="40"/>
  <c r="AM55" i="40"/>
  <c r="AN55" i="40"/>
  <c r="AO55" i="40"/>
  <c r="AP55" i="40"/>
  <c r="AQ55" i="40"/>
  <c r="AR55" i="40"/>
  <c r="AS55" i="40"/>
  <c r="AT55" i="40"/>
  <c r="AU55" i="40"/>
  <c r="AV55" i="40"/>
  <c r="AW55" i="40"/>
  <c r="AX55" i="40"/>
  <c r="AY55" i="40"/>
  <c r="AZ55" i="40"/>
  <c r="BA55" i="40"/>
  <c r="BB55" i="40"/>
  <c r="BC55" i="40"/>
  <c r="BD55" i="40"/>
  <c r="BE55" i="40"/>
  <c r="BF55" i="40"/>
  <c r="BG55" i="40"/>
  <c r="BH55" i="40"/>
  <c r="BI55" i="40"/>
  <c r="BJ55" i="40"/>
  <c r="BK55" i="40"/>
  <c r="BL55" i="40"/>
  <c r="BM55" i="40"/>
  <c r="BN55" i="40"/>
  <c r="BO55" i="40"/>
  <c r="BP55" i="40"/>
  <c r="AC20" i="40"/>
  <c r="W20" i="40"/>
  <c r="BR52" i="40"/>
  <c r="BS51" i="40"/>
  <c r="BT51" i="40"/>
  <c r="BT52" i="40"/>
  <c r="BU51" i="40"/>
  <c r="BU52" i="40"/>
  <c r="BV51" i="40"/>
  <c r="BV52" i="40"/>
  <c r="BW52" i="40"/>
  <c r="BX52" i="40"/>
  <c r="BY52" i="40"/>
  <c r="BZ52" i="40"/>
  <c r="CA52" i="40"/>
  <c r="BR53" i="40"/>
  <c r="BS53" i="40"/>
  <c r="BU53" i="40"/>
  <c r="BV53" i="40"/>
  <c r="BW53" i="40"/>
  <c r="BX53" i="40"/>
  <c r="BY53" i="40"/>
  <c r="BZ53" i="40"/>
  <c r="CA53" i="40"/>
  <c r="BR54" i="40"/>
  <c r="BS54" i="40"/>
  <c r="BT54" i="40"/>
  <c r="BV54" i="40"/>
  <c r="BW54" i="40"/>
  <c r="BX54" i="40"/>
  <c r="BY54" i="40"/>
  <c r="BZ54" i="40"/>
  <c r="CA54" i="40"/>
  <c r="BR55" i="40"/>
  <c r="BS55" i="40"/>
  <c r="BT55" i="40"/>
  <c r="BU55" i="40"/>
  <c r="BW55" i="40"/>
  <c r="BX55" i="40"/>
  <c r="BY55" i="40"/>
  <c r="BZ55" i="40"/>
  <c r="CA55" i="40"/>
  <c r="BS56" i="40"/>
  <c r="BT56" i="40"/>
  <c r="BU56" i="40"/>
  <c r="BV56" i="40"/>
  <c r="BX56" i="40"/>
  <c r="BY56" i="40"/>
  <c r="BZ56" i="40"/>
  <c r="CA56" i="40"/>
  <c r="BS57" i="40"/>
  <c r="BT57" i="40"/>
  <c r="BU57" i="40"/>
  <c r="BV57" i="40"/>
  <c r="BW57" i="40"/>
  <c r="BY57" i="40"/>
  <c r="BZ57" i="40"/>
  <c r="CA57" i="40"/>
  <c r="BS58" i="40"/>
  <c r="BT58" i="40"/>
  <c r="BU58" i="40"/>
  <c r="BV58" i="40"/>
  <c r="BW58" i="40"/>
  <c r="BX58" i="40"/>
  <c r="BZ58" i="40"/>
  <c r="CA58" i="40"/>
  <c r="BS59" i="40"/>
  <c r="BT59" i="40"/>
  <c r="BU59" i="40"/>
  <c r="BV59" i="40"/>
  <c r="BW59" i="40"/>
  <c r="BX59" i="40"/>
  <c r="BY59" i="40"/>
  <c r="CA59" i="40"/>
  <c r="BS60" i="40"/>
  <c r="BT60" i="40"/>
  <c r="BU60" i="40"/>
  <c r="BV60" i="40"/>
  <c r="BW60" i="40"/>
  <c r="BX60" i="40"/>
  <c r="BY60" i="40"/>
  <c r="BZ60" i="40"/>
  <c r="E34" i="40" a="1"/>
  <c r="E34" i="40"/>
  <c r="F34" i="40" a="1"/>
  <c r="F34" i="40"/>
  <c r="G34" i="40" a="1"/>
  <c r="H34" i="40" a="1"/>
  <c r="I34" i="40" a="1"/>
  <c r="J34" i="40" a="1"/>
  <c r="K34" i="40" a="1"/>
  <c r="L34" i="40" a="1"/>
  <c r="M34" i="40" a="1"/>
  <c r="N34" i="40" a="1"/>
  <c r="O34" i="40" a="1"/>
  <c r="P34" i="40" a="1"/>
  <c r="Q34" i="40" a="1"/>
  <c r="R34" i="40" a="1"/>
  <c r="S34" i="40" a="1"/>
  <c r="T34" i="40" a="1"/>
  <c r="U34" i="40" a="1"/>
  <c r="V34" i="40" a="1"/>
  <c r="W34" i="40" a="1"/>
  <c r="X34" i="40" a="1"/>
  <c r="Y34" i="40" a="1"/>
  <c r="Z34" i="40" a="1"/>
  <c r="AA34" i="40" a="1"/>
  <c r="AB34" i="40" a="1"/>
  <c r="AC34" i="40" a="1"/>
  <c r="AD34" i="40" a="1"/>
  <c r="AE34" i="40" a="1"/>
  <c r="AF34" i="40" a="1"/>
  <c r="AG34" i="40" a="1"/>
  <c r="AH34" i="40" a="1"/>
  <c r="AI34" i="40" a="1"/>
  <c r="AJ34" i="40" a="1"/>
  <c r="AK34" i="40" a="1"/>
  <c r="AL34" i="40" a="1"/>
  <c r="AM34" i="40" a="1"/>
  <c r="AN34" i="40" a="1"/>
  <c r="AO34" i="40" a="1"/>
  <c r="AP34" i="40" a="1"/>
  <c r="AQ34" i="40" a="1"/>
  <c r="AR34" i="40" a="1"/>
  <c r="AS34" i="40" a="1"/>
  <c r="AT34" i="40" a="1"/>
  <c r="AU34" i="40" a="1"/>
  <c r="AV34" i="40" a="1"/>
  <c r="AW34" i="40" a="1"/>
  <c r="AX34" i="40" a="1"/>
  <c r="AY34" i="40" a="1"/>
  <c r="AZ34" i="40" a="1"/>
  <c r="BA34" i="40" a="1"/>
  <c r="BB34" i="40" a="1"/>
  <c r="BC34" i="40" a="1"/>
  <c r="BD34" i="40" a="1"/>
  <c r="BE34" i="40" a="1"/>
  <c r="BF34" i="40" a="1"/>
  <c r="BG34" i="40" a="1"/>
  <c r="BH34" i="40" a="1"/>
  <c r="BI34" i="40" a="1"/>
  <c r="BJ34" i="40" a="1"/>
  <c r="BK34" i="40" a="1"/>
  <c r="BL34" i="40" a="1"/>
  <c r="BM34" i="40" a="1"/>
  <c r="BN34" i="40" a="1"/>
  <c r="BO34" i="40" a="1"/>
  <c r="BP34" i="40" a="1"/>
  <c r="G34" i="40"/>
  <c r="H34" i="40"/>
  <c r="I34" i="40"/>
  <c r="J34" i="40"/>
  <c r="K34" i="40"/>
  <c r="L34" i="40"/>
  <c r="M34" i="40"/>
  <c r="N34" i="40"/>
  <c r="O34" i="40"/>
  <c r="P34" i="40"/>
  <c r="Q34" i="40"/>
  <c r="R34" i="40"/>
  <c r="S34" i="40"/>
  <c r="T34" i="40"/>
  <c r="U34" i="40"/>
  <c r="V34" i="40"/>
  <c r="W34" i="40"/>
  <c r="X34" i="40"/>
  <c r="Y34" i="40"/>
  <c r="Z34" i="40"/>
  <c r="AA34" i="40"/>
  <c r="AB34" i="40"/>
  <c r="AC34" i="40"/>
  <c r="AD34" i="40"/>
  <c r="AE34" i="40"/>
  <c r="AF34" i="40"/>
  <c r="AG34" i="40"/>
  <c r="AH34" i="40"/>
  <c r="AI34" i="40"/>
  <c r="AJ34" i="40"/>
  <c r="AK34" i="40"/>
  <c r="AL34" i="40"/>
  <c r="AM34" i="40"/>
  <c r="AN34" i="40"/>
  <c r="AO34" i="40"/>
  <c r="AP34" i="40"/>
  <c r="AQ34" i="40"/>
  <c r="AR34" i="40"/>
  <c r="AS34" i="40"/>
  <c r="AT34" i="40"/>
  <c r="AU34" i="40"/>
  <c r="AV34" i="40"/>
  <c r="AW34" i="40"/>
  <c r="AX34" i="40"/>
  <c r="AY34" i="40"/>
  <c r="AZ34" i="40"/>
  <c r="BA34" i="40"/>
  <c r="BB34" i="40"/>
  <c r="BC34" i="40"/>
  <c r="BD34" i="40"/>
  <c r="BE34" i="40"/>
  <c r="BF34" i="40"/>
  <c r="BG34" i="40"/>
  <c r="BH34" i="40"/>
  <c r="BI34" i="40"/>
  <c r="BJ34" i="40"/>
  <c r="BK34" i="40"/>
  <c r="BL34" i="40"/>
  <c r="BM34" i="40"/>
  <c r="BN34" i="40"/>
  <c r="BO34" i="40"/>
  <c r="BP34" i="40"/>
  <c r="AA21" i="40"/>
  <c r="BR41" i="40"/>
  <c r="BS40" i="40"/>
  <c r="BT40" i="40"/>
  <c r="BR30" i="40"/>
  <c r="BT29" i="40"/>
  <c r="BT30" i="40"/>
  <c r="BR31" i="40"/>
  <c r="BS29" i="40"/>
  <c r="BS31" i="40"/>
  <c r="BT41" i="40"/>
  <c r="BU40" i="40"/>
  <c r="BU29" i="40"/>
  <c r="BU30" i="40"/>
  <c r="BR32" i="40"/>
  <c r="BS32" i="40"/>
  <c r="BU41" i="40"/>
  <c r="BV40" i="40"/>
  <c r="BV29" i="40"/>
  <c r="BV30" i="40"/>
  <c r="BR33" i="40"/>
  <c r="BS33" i="40"/>
  <c r="BV41" i="40"/>
  <c r="BW30" i="40"/>
  <c r="BS34" i="40"/>
  <c r="BW41" i="40"/>
  <c r="BX30" i="40"/>
  <c r="BS35" i="40"/>
  <c r="BX41" i="40"/>
  <c r="BY30" i="40"/>
  <c r="BS36" i="40"/>
  <c r="BY41" i="40"/>
  <c r="BZ30" i="40"/>
  <c r="BS37" i="40"/>
  <c r="BZ41" i="40"/>
  <c r="CA30" i="40"/>
  <c r="BS38" i="40"/>
  <c r="CA41" i="40"/>
  <c r="BR42" i="40"/>
  <c r="BS42" i="40"/>
  <c r="BU31" i="40"/>
  <c r="BT32" i="40"/>
  <c r="BU42" i="40"/>
  <c r="BV31" i="40"/>
  <c r="BT33" i="40"/>
  <c r="BV42" i="40"/>
  <c r="BW31" i="40"/>
  <c r="BT34" i="40"/>
  <c r="BW42" i="40"/>
  <c r="BX31" i="40"/>
  <c r="BT35" i="40"/>
  <c r="BX42" i="40"/>
  <c r="BY31" i="40"/>
  <c r="BT36" i="40"/>
  <c r="BY42" i="40"/>
  <c r="BZ31" i="40"/>
  <c r="BT37" i="40"/>
  <c r="BZ42" i="40"/>
  <c r="CA31" i="40"/>
  <c r="BT38" i="40"/>
  <c r="CA42" i="40"/>
  <c r="BR43" i="40"/>
  <c r="BS43" i="40"/>
  <c r="BT43" i="40"/>
  <c r="BV32" i="40"/>
  <c r="BU33" i="40"/>
  <c r="BV43" i="40"/>
  <c r="BW32" i="40"/>
  <c r="BU34" i="40"/>
  <c r="BW43" i="40"/>
  <c r="BX32" i="40"/>
  <c r="BU35" i="40"/>
  <c r="BX43" i="40"/>
  <c r="BY32" i="40"/>
  <c r="BU36" i="40"/>
  <c r="BY43" i="40"/>
  <c r="BZ32" i="40"/>
  <c r="BU37" i="40"/>
  <c r="BZ43" i="40"/>
  <c r="CA32" i="40"/>
  <c r="BU38" i="40"/>
  <c r="CA43" i="40"/>
  <c r="BR44" i="40"/>
  <c r="BS44" i="40"/>
  <c r="BT44" i="40"/>
  <c r="BU44" i="40"/>
  <c r="BW33" i="40"/>
  <c r="BV34" i="40"/>
  <c r="BW44" i="40"/>
  <c r="BX33" i="40"/>
  <c r="BV35" i="40"/>
  <c r="BX44" i="40"/>
  <c r="BY33" i="40"/>
  <c r="BV36" i="40"/>
  <c r="BY44" i="40"/>
  <c r="BZ33" i="40"/>
  <c r="BV37" i="40"/>
  <c r="BZ44" i="40"/>
  <c r="CA33" i="40"/>
  <c r="BV38" i="40"/>
  <c r="CA44" i="40"/>
  <c r="BS45" i="40"/>
  <c r="BT45" i="40"/>
  <c r="BU45" i="40"/>
  <c r="BV45" i="40"/>
  <c r="BX34" i="40"/>
  <c r="BW35" i="40"/>
  <c r="BX45" i="40"/>
  <c r="BY34" i="40"/>
  <c r="BW36" i="40"/>
  <c r="BY45" i="40"/>
  <c r="BZ34" i="40"/>
  <c r="BW37" i="40"/>
  <c r="BZ45" i="40"/>
  <c r="CA34" i="40"/>
  <c r="BW38" i="40"/>
  <c r="CA45" i="40"/>
  <c r="BS46" i="40"/>
  <c r="BT46" i="40"/>
  <c r="BU46" i="40"/>
  <c r="BV46" i="40"/>
  <c r="BW46" i="40"/>
  <c r="BY35" i="40"/>
  <c r="BX36" i="40"/>
  <c r="BY46" i="40"/>
  <c r="BZ35" i="40"/>
  <c r="BX37" i="40"/>
  <c r="BZ46" i="40"/>
  <c r="CA35" i="40"/>
  <c r="BX38" i="40"/>
  <c r="CA46" i="40"/>
  <c r="BS47" i="40"/>
  <c r="BT47" i="40"/>
  <c r="BU47" i="40"/>
  <c r="BV47" i="40"/>
  <c r="BW47" i="40"/>
  <c r="BX47" i="40"/>
  <c r="BZ36" i="40"/>
  <c r="BY37" i="40"/>
  <c r="BZ47" i="40"/>
  <c r="CA36" i="40"/>
  <c r="BY38" i="40"/>
  <c r="CA47" i="40"/>
  <c r="BS48" i="40"/>
  <c r="BT48" i="40"/>
  <c r="BU48" i="40"/>
  <c r="BV48" i="40"/>
  <c r="BW48" i="40"/>
  <c r="BX48" i="40"/>
  <c r="BY48" i="40"/>
  <c r="CA37" i="40"/>
  <c r="BZ38" i="40"/>
  <c r="CA48" i="40"/>
  <c r="BS49" i="40"/>
  <c r="BT49" i="40"/>
  <c r="BU49" i="40"/>
  <c r="BV49" i="40"/>
  <c r="BW49" i="40"/>
  <c r="BX49" i="40"/>
  <c r="BY49" i="40"/>
  <c r="BZ49" i="40"/>
  <c r="E45" i="40" a="1"/>
  <c r="E45" i="40"/>
  <c r="F45" i="40" a="1"/>
  <c r="F45" i="40"/>
  <c r="G45" i="40" a="1"/>
  <c r="H45" i="40" a="1"/>
  <c r="I45" i="40" a="1"/>
  <c r="J45" i="40" a="1"/>
  <c r="K45" i="40" a="1"/>
  <c r="L45" i="40" a="1"/>
  <c r="M45" i="40" a="1"/>
  <c r="N45" i="40" a="1"/>
  <c r="O45" i="40" a="1"/>
  <c r="P45" i="40" a="1"/>
  <c r="Q45" i="40" a="1"/>
  <c r="R45" i="40" a="1"/>
  <c r="S45" i="40" a="1"/>
  <c r="T45" i="40" a="1"/>
  <c r="U45" i="40" a="1"/>
  <c r="V45" i="40" a="1"/>
  <c r="W45" i="40" a="1"/>
  <c r="X45" i="40" a="1"/>
  <c r="Y45" i="40" a="1"/>
  <c r="Z45" i="40" a="1"/>
  <c r="AA45" i="40" a="1"/>
  <c r="AB45" i="40" a="1"/>
  <c r="AC45" i="40" a="1"/>
  <c r="AD45" i="40" a="1"/>
  <c r="AE45" i="40" a="1"/>
  <c r="AF45" i="40" a="1"/>
  <c r="AG45" i="40" a="1"/>
  <c r="AH45" i="40" a="1"/>
  <c r="AI45" i="40" a="1"/>
  <c r="AJ45" i="40" a="1"/>
  <c r="AK45" i="40" a="1"/>
  <c r="AL45" i="40" a="1"/>
  <c r="AM45" i="40" a="1"/>
  <c r="AN45" i="40" a="1"/>
  <c r="AO45" i="40" a="1"/>
  <c r="AP45" i="40" a="1"/>
  <c r="AQ45" i="40" a="1"/>
  <c r="AR45" i="40" a="1"/>
  <c r="AS45" i="40" a="1"/>
  <c r="AT45" i="40" a="1"/>
  <c r="AU45" i="40" a="1"/>
  <c r="AV45" i="40" a="1"/>
  <c r="AW45" i="40" a="1"/>
  <c r="AX45" i="40" a="1"/>
  <c r="AY45" i="40" a="1"/>
  <c r="AZ45" i="40" a="1"/>
  <c r="BA45" i="40" a="1"/>
  <c r="BB45" i="40" a="1"/>
  <c r="BC45" i="40" a="1"/>
  <c r="BD45" i="40" a="1"/>
  <c r="BE45" i="40" a="1"/>
  <c r="BF45" i="40" a="1"/>
  <c r="BG45" i="40" a="1"/>
  <c r="BH45" i="40" a="1"/>
  <c r="BI45" i="40" a="1"/>
  <c r="BJ45" i="40" a="1"/>
  <c r="BK45" i="40" a="1"/>
  <c r="BL45" i="40" a="1"/>
  <c r="BM45" i="40" a="1"/>
  <c r="BN45" i="40" a="1"/>
  <c r="BO45" i="40" a="1"/>
  <c r="BP45" i="40" a="1"/>
  <c r="G45" i="40"/>
  <c r="H45" i="40"/>
  <c r="I45" i="40"/>
  <c r="J45" i="40"/>
  <c r="K45" i="40"/>
  <c r="L45" i="40"/>
  <c r="M45" i="40"/>
  <c r="N45" i="40"/>
  <c r="O45" i="40"/>
  <c r="P45" i="40"/>
  <c r="Q45" i="40"/>
  <c r="R45" i="40"/>
  <c r="S45" i="40"/>
  <c r="T45" i="40"/>
  <c r="U45" i="40"/>
  <c r="V45" i="40"/>
  <c r="W45" i="40"/>
  <c r="X45" i="40"/>
  <c r="Y45" i="40"/>
  <c r="Z45" i="40"/>
  <c r="AA45" i="40"/>
  <c r="AB45" i="40"/>
  <c r="AC45" i="40"/>
  <c r="AD45" i="40"/>
  <c r="AE45" i="40"/>
  <c r="AF45" i="40"/>
  <c r="AG45" i="40"/>
  <c r="AH45" i="40"/>
  <c r="AI45" i="40"/>
  <c r="AJ45" i="40"/>
  <c r="AK45" i="40"/>
  <c r="AL45" i="40"/>
  <c r="AM45" i="40"/>
  <c r="AN45" i="40"/>
  <c r="AO45" i="40"/>
  <c r="AP45" i="40"/>
  <c r="AQ45" i="40"/>
  <c r="AR45" i="40"/>
  <c r="AS45" i="40"/>
  <c r="AT45" i="40"/>
  <c r="AU45" i="40"/>
  <c r="AV45" i="40"/>
  <c r="AW45" i="40"/>
  <c r="AX45" i="40"/>
  <c r="AY45" i="40"/>
  <c r="AZ45" i="40"/>
  <c r="BA45" i="40"/>
  <c r="BB45" i="40"/>
  <c r="BC45" i="40"/>
  <c r="BD45" i="40"/>
  <c r="BE45" i="40"/>
  <c r="BF45" i="40"/>
  <c r="BG45" i="40"/>
  <c r="BH45" i="40"/>
  <c r="BI45" i="40"/>
  <c r="BJ45" i="40"/>
  <c r="BK45" i="40"/>
  <c r="BL45" i="40"/>
  <c r="BM45" i="40"/>
  <c r="BN45" i="40"/>
  <c r="BO45" i="40"/>
  <c r="BP45" i="40"/>
  <c r="AB21" i="40"/>
  <c r="E56" i="40" a="1"/>
  <c r="E56" i="40"/>
  <c r="F56" i="40" a="1"/>
  <c r="F56" i="40"/>
  <c r="G56" i="40" a="1"/>
  <c r="H56" i="40" a="1"/>
  <c r="I56" i="40" a="1"/>
  <c r="J56" i="40" a="1"/>
  <c r="K56" i="40" a="1"/>
  <c r="L56" i="40" a="1"/>
  <c r="M56" i="40" a="1"/>
  <c r="N56" i="40" a="1"/>
  <c r="O56" i="40" a="1"/>
  <c r="P56" i="40" a="1"/>
  <c r="Q56" i="40" a="1"/>
  <c r="R56" i="40" a="1"/>
  <c r="S56" i="40" a="1"/>
  <c r="T56" i="40" a="1"/>
  <c r="U56" i="40" a="1"/>
  <c r="V56" i="40" a="1"/>
  <c r="W56" i="40" a="1"/>
  <c r="X56" i="40" a="1"/>
  <c r="Y56" i="40" a="1"/>
  <c r="Z56" i="40" a="1"/>
  <c r="AA56" i="40" a="1"/>
  <c r="AB56" i="40" a="1"/>
  <c r="AC56" i="40" a="1"/>
  <c r="AD56" i="40" a="1"/>
  <c r="AE56" i="40" a="1"/>
  <c r="AF56" i="40" a="1"/>
  <c r="AG56" i="40" a="1"/>
  <c r="AH56" i="40" a="1"/>
  <c r="AI56" i="40" a="1"/>
  <c r="AJ56" i="40" a="1"/>
  <c r="AK56" i="40" a="1"/>
  <c r="AL56" i="40" a="1"/>
  <c r="AM56" i="40" a="1"/>
  <c r="AN56" i="40" a="1"/>
  <c r="AO56" i="40" a="1"/>
  <c r="AP56" i="40" a="1"/>
  <c r="AQ56" i="40" a="1"/>
  <c r="AR56" i="40" a="1"/>
  <c r="AS56" i="40" a="1"/>
  <c r="AT56" i="40" a="1"/>
  <c r="AU56" i="40" a="1"/>
  <c r="AV56" i="40" a="1"/>
  <c r="AW56" i="40" a="1"/>
  <c r="AX56" i="40" a="1"/>
  <c r="AY56" i="40" a="1"/>
  <c r="AZ56" i="40" a="1"/>
  <c r="BA56" i="40" a="1"/>
  <c r="BB56" i="40" a="1"/>
  <c r="BC56" i="40" a="1"/>
  <c r="BD56" i="40" a="1"/>
  <c r="BE56" i="40" a="1"/>
  <c r="BF56" i="40" a="1"/>
  <c r="BG56" i="40" a="1"/>
  <c r="BH56" i="40" a="1"/>
  <c r="BI56" i="40" a="1"/>
  <c r="BJ56" i="40" a="1"/>
  <c r="BK56" i="40" a="1"/>
  <c r="BL56" i="40" a="1"/>
  <c r="BM56" i="40" a="1"/>
  <c r="BN56" i="40" a="1"/>
  <c r="BO56" i="40" a="1"/>
  <c r="BP56" i="40" a="1"/>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AK56" i="40"/>
  <c r="AL56" i="40"/>
  <c r="AM56" i="40"/>
  <c r="AN56" i="40"/>
  <c r="AO56" i="40"/>
  <c r="AP56" i="40"/>
  <c r="AQ56" i="40"/>
  <c r="AR56" i="40"/>
  <c r="AS56" i="40"/>
  <c r="AT56" i="40"/>
  <c r="AU56" i="40"/>
  <c r="AV56" i="40"/>
  <c r="AW56" i="40"/>
  <c r="AX56" i="40"/>
  <c r="AY56" i="40"/>
  <c r="AZ56" i="40"/>
  <c r="BA56" i="40"/>
  <c r="BB56" i="40"/>
  <c r="BC56" i="40"/>
  <c r="BD56" i="40"/>
  <c r="BE56" i="40"/>
  <c r="BF56" i="40"/>
  <c r="BG56" i="40"/>
  <c r="BH56" i="40"/>
  <c r="BI56" i="40"/>
  <c r="BJ56" i="40"/>
  <c r="BK56" i="40"/>
  <c r="BL56" i="40"/>
  <c r="BM56" i="40"/>
  <c r="BN56" i="40"/>
  <c r="BO56" i="40"/>
  <c r="BP56" i="40"/>
  <c r="AC21" i="40"/>
  <c r="W21" i="40"/>
  <c r="E35" i="40" a="1"/>
  <c r="E35" i="40"/>
  <c r="F35" i="40" a="1"/>
  <c r="F35" i="40"/>
  <c r="G35" i="40" a="1"/>
  <c r="H35" i="40" a="1"/>
  <c r="I35" i="40" a="1"/>
  <c r="J35" i="40" a="1"/>
  <c r="K35" i="40" a="1"/>
  <c r="L35" i="40" a="1"/>
  <c r="M35" i="40" a="1"/>
  <c r="N35" i="40" a="1"/>
  <c r="O35" i="40" a="1"/>
  <c r="P35" i="40" a="1"/>
  <c r="Q35" i="40" a="1"/>
  <c r="R35" i="40" a="1"/>
  <c r="S35" i="40" a="1"/>
  <c r="T35" i="40" a="1"/>
  <c r="U35" i="40" a="1"/>
  <c r="V35" i="40" a="1"/>
  <c r="W35" i="40" a="1"/>
  <c r="X35" i="40" a="1"/>
  <c r="Y35" i="40" a="1"/>
  <c r="Z35" i="40" a="1"/>
  <c r="AA35" i="40" a="1"/>
  <c r="AB35" i="40" a="1"/>
  <c r="AC35" i="40" a="1"/>
  <c r="AD35" i="40" a="1"/>
  <c r="AE35" i="40" a="1"/>
  <c r="AF35" i="40" a="1"/>
  <c r="AG35" i="40" a="1"/>
  <c r="AH35" i="40" a="1"/>
  <c r="AI35" i="40" a="1"/>
  <c r="AJ35" i="40" a="1"/>
  <c r="AK35" i="40" a="1"/>
  <c r="AL35" i="40" a="1"/>
  <c r="AM35" i="40" a="1"/>
  <c r="AN35" i="40" a="1"/>
  <c r="AO35" i="40" a="1"/>
  <c r="AP35" i="40" a="1"/>
  <c r="AQ35" i="40" a="1"/>
  <c r="AR35" i="40" a="1"/>
  <c r="AS35" i="40" a="1"/>
  <c r="AT35" i="40" a="1"/>
  <c r="AU35" i="40" a="1"/>
  <c r="AV35" i="40" a="1"/>
  <c r="AW35" i="40" a="1"/>
  <c r="AX35" i="40" a="1"/>
  <c r="AY35" i="40" a="1"/>
  <c r="AZ35" i="40" a="1"/>
  <c r="BA35" i="40" a="1"/>
  <c r="BB35" i="40" a="1"/>
  <c r="BC35" i="40" a="1"/>
  <c r="BD35" i="40" a="1"/>
  <c r="BE35" i="40" a="1"/>
  <c r="BF35" i="40" a="1"/>
  <c r="BG35" i="40" a="1"/>
  <c r="BH35" i="40" a="1"/>
  <c r="BI35" i="40" a="1"/>
  <c r="BJ35" i="40" a="1"/>
  <c r="BK35" i="40" a="1"/>
  <c r="BL35" i="40" a="1"/>
  <c r="BM35" i="40" a="1"/>
  <c r="BN35" i="40" a="1"/>
  <c r="BO35" i="40" a="1"/>
  <c r="BP35" i="40" a="1"/>
  <c r="G35" i="40"/>
  <c r="H35" i="40"/>
  <c r="I35" i="40"/>
  <c r="J35" i="40"/>
  <c r="K35" i="40"/>
  <c r="L35" i="40"/>
  <c r="M35" i="40"/>
  <c r="N35" i="40"/>
  <c r="O35" i="40"/>
  <c r="P35" i="40"/>
  <c r="Q35" i="40"/>
  <c r="R35" i="40"/>
  <c r="S35" i="40"/>
  <c r="T35" i="40"/>
  <c r="U35" i="40"/>
  <c r="V35" i="40"/>
  <c r="W35" i="40"/>
  <c r="X35" i="40"/>
  <c r="Y35" i="40"/>
  <c r="Z35" i="40"/>
  <c r="AA35" i="40"/>
  <c r="AB35" i="40"/>
  <c r="AC35" i="40"/>
  <c r="AD35" i="40"/>
  <c r="AE35" i="40"/>
  <c r="AF35" i="40"/>
  <c r="AG35" i="40"/>
  <c r="AH35" i="40"/>
  <c r="AI35" i="40"/>
  <c r="AJ35" i="40"/>
  <c r="AK35" i="40"/>
  <c r="AL35" i="40"/>
  <c r="AM35" i="40"/>
  <c r="AN35" i="40"/>
  <c r="AO35" i="40"/>
  <c r="AP35" i="40"/>
  <c r="AQ35" i="40"/>
  <c r="AR35" i="40"/>
  <c r="AS35" i="40"/>
  <c r="AT35" i="40"/>
  <c r="AU35" i="40"/>
  <c r="AV35" i="40"/>
  <c r="AW35" i="40"/>
  <c r="AX35" i="40"/>
  <c r="AY35" i="40"/>
  <c r="AZ35" i="40"/>
  <c r="BA35" i="40"/>
  <c r="BB35" i="40"/>
  <c r="BC35" i="40"/>
  <c r="BD35" i="40"/>
  <c r="BE35" i="40"/>
  <c r="BF35" i="40"/>
  <c r="BG35" i="40"/>
  <c r="BH35" i="40"/>
  <c r="BI35" i="40"/>
  <c r="BJ35" i="40"/>
  <c r="BK35" i="40"/>
  <c r="BL35" i="40"/>
  <c r="BM35" i="40"/>
  <c r="BN35" i="40"/>
  <c r="BO35" i="40"/>
  <c r="BP35" i="40"/>
  <c r="AA22" i="40"/>
  <c r="E46" i="40" a="1"/>
  <c r="E46" i="40"/>
  <c r="F46" i="40" a="1"/>
  <c r="F46" i="40"/>
  <c r="G46" i="40" a="1"/>
  <c r="H46" i="40" a="1"/>
  <c r="I46" i="40" a="1"/>
  <c r="J46" i="40" a="1"/>
  <c r="K46" i="40" a="1"/>
  <c r="L46" i="40" a="1"/>
  <c r="M46" i="40" a="1"/>
  <c r="N46" i="40" a="1"/>
  <c r="O46" i="40" a="1"/>
  <c r="P46" i="40" a="1"/>
  <c r="Q46" i="40" a="1"/>
  <c r="R46" i="40" a="1"/>
  <c r="S46" i="40" a="1"/>
  <c r="T46" i="40" a="1"/>
  <c r="U46" i="40" a="1"/>
  <c r="V46" i="40" a="1"/>
  <c r="W46" i="40" a="1"/>
  <c r="X46" i="40" a="1"/>
  <c r="Y46" i="40" a="1"/>
  <c r="Z46" i="40" a="1"/>
  <c r="AA46" i="40" a="1"/>
  <c r="AB46" i="40" a="1"/>
  <c r="AC46" i="40" a="1"/>
  <c r="AD46" i="40" a="1"/>
  <c r="AE46" i="40" a="1"/>
  <c r="AF46" i="40" a="1"/>
  <c r="AG46" i="40" a="1"/>
  <c r="AH46" i="40" a="1"/>
  <c r="AI46" i="40" a="1"/>
  <c r="AJ46" i="40" a="1"/>
  <c r="AK46" i="40" a="1"/>
  <c r="AL46" i="40" a="1"/>
  <c r="AM46" i="40" a="1"/>
  <c r="AN46" i="40" a="1"/>
  <c r="AO46" i="40" a="1"/>
  <c r="AP46" i="40" a="1"/>
  <c r="AQ46" i="40" a="1"/>
  <c r="AR46" i="40" a="1"/>
  <c r="AS46" i="40" a="1"/>
  <c r="AT46" i="40" a="1"/>
  <c r="AU46" i="40" a="1"/>
  <c r="AV46" i="40" a="1"/>
  <c r="AW46" i="40" a="1"/>
  <c r="AX46" i="40" a="1"/>
  <c r="AY46" i="40" a="1"/>
  <c r="AZ46" i="40" a="1"/>
  <c r="BA46" i="40" a="1"/>
  <c r="BB46" i="40" a="1"/>
  <c r="BC46" i="40" a="1"/>
  <c r="BD46" i="40" a="1"/>
  <c r="BE46" i="40" a="1"/>
  <c r="BF46" i="40" a="1"/>
  <c r="BG46" i="40" a="1"/>
  <c r="BH46" i="40" a="1"/>
  <c r="BI46" i="40" a="1"/>
  <c r="BJ46" i="40" a="1"/>
  <c r="BK46" i="40" a="1"/>
  <c r="BL46" i="40" a="1"/>
  <c r="BM46" i="40" a="1"/>
  <c r="BN46" i="40" a="1"/>
  <c r="BO46" i="40" a="1"/>
  <c r="BP46" i="40" a="1"/>
  <c r="G46" i="40"/>
  <c r="H46" i="40"/>
  <c r="I46" i="40"/>
  <c r="J46" i="40"/>
  <c r="K46" i="40"/>
  <c r="L46" i="40"/>
  <c r="M46" i="40"/>
  <c r="N46" i="40"/>
  <c r="O46" i="40"/>
  <c r="P46" i="40"/>
  <c r="Q46" i="40"/>
  <c r="R46" i="40"/>
  <c r="S46" i="40"/>
  <c r="T46" i="40"/>
  <c r="U46" i="40"/>
  <c r="V46" i="40"/>
  <c r="W46" i="40"/>
  <c r="X46" i="40"/>
  <c r="Y46" i="40"/>
  <c r="Z46" i="40"/>
  <c r="AA46" i="40"/>
  <c r="AB46" i="40"/>
  <c r="AC46" i="40"/>
  <c r="AD46" i="40"/>
  <c r="AE46" i="40"/>
  <c r="AF46" i="40"/>
  <c r="AG46" i="40"/>
  <c r="AH46" i="40"/>
  <c r="AI46" i="40"/>
  <c r="AJ46" i="40"/>
  <c r="AK46" i="40"/>
  <c r="AL46" i="40"/>
  <c r="AM46" i="40"/>
  <c r="AN46" i="40"/>
  <c r="AO46" i="40"/>
  <c r="AP46" i="40"/>
  <c r="AQ46" i="40"/>
  <c r="AR46" i="40"/>
  <c r="AS46" i="40"/>
  <c r="AT46" i="40"/>
  <c r="AU46" i="40"/>
  <c r="AV46" i="40"/>
  <c r="AW46" i="40"/>
  <c r="AX46" i="40"/>
  <c r="AY46" i="40"/>
  <c r="AZ46" i="40"/>
  <c r="BA46" i="40"/>
  <c r="BB46" i="40"/>
  <c r="BC46" i="40"/>
  <c r="BD46" i="40"/>
  <c r="BE46" i="40"/>
  <c r="BF46" i="40"/>
  <c r="BG46" i="40"/>
  <c r="BH46" i="40"/>
  <c r="BI46" i="40"/>
  <c r="BJ46" i="40"/>
  <c r="BK46" i="40"/>
  <c r="BL46" i="40"/>
  <c r="BM46" i="40"/>
  <c r="BN46" i="40"/>
  <c r="BO46" i="40"/>
  <c r="BP46" i="40"/>
  <c r="AB22" i="40"/>
  <c r="E57" i="40" a="1"/>
  <c r="E57" i="40"/>
  <c r="F57" i="40" a="1"/>
  <c r="F57" i="40"/>
  <c r="G57" i="40" a="1"/>
  <c r="H57" i="40" a="1"/>
  <c r="I57" i="40" a="1"/>
  <c r="J57" i="40" a="1"/>
  <c r="K57" i="40" a="1"/>
  <c r="L57" i="40" a="1"/>
  <c r="M57" i="40" a="1"/>
  <c r="N57" i="40" a="1"/>
  <c r="O57" i="40" a="1"/>
  <c r="P57" i="40" a="1"/>
  <c r="Q57" i="40" a="1"/>
  <c r="R57" i="40" a="1"/>
  <c r="S57" i="40" a="1"/>
  <c r="T57" i="40" a="1"/>
  <c r="U57" i="40" a="1"/>
  <c r="V57" i="40" a="1"/>
  <c r="W57" i="40" a="1"/>
  <c r="X57" i="40" a="1"/>
  <c r="Y57" i="40" a="1"/>
  <c r="Z57" i="40" a="1"/>
  <c r="AA57" i="40" a="1"/>
  <c r="AB57" i="40" a="1"/>
  <c r="AC57" i="40" a="1"/>
  <c r="AD57" i="40" a="1"/>
  <c r="AE57" i="40" a="1"/>
  <c r="AF57" i="40" a="1"/>
  <c r="AG57" i="40" a="1"/>
  <c r="AH57" i="40" a="1"/>
  <c r="AI57" i="40" a="1"/>
  <c r="AJ57" i="40" a="1"/>
  <c r="AK57" i="40" a="1"/>
  <c r="AL57" i="40" a="1"/>
  <c r="AM57" i="40" a="1"/>
  <c r="AN57" i="40" a="1"/>
  <c r="AO57" i="40" a="1"/>
  <c r="AP57" i="40" a="1"/>
  <c r="AQ57" i="40" a="1"/>
  <c r="AR57" i="40" a="1"/>
  <c r="AS57" i="40" a="1"/>
  <c r="AT57" i="40" a="1"/>
  <c r="AU57" i="40" a="1"/>
  <c r="AV57" i="40" a="1"/>
  <c r="AW57" i="40" a="1"/>
  <c r="AX57" i="40" a="1"/>
  <c r="AY57" i="40" a="1"/>
  <c r="AZ57" i="40" a="1"/>
  <c r="BA57" i="40" a="1"/>
  <c r="BB57" i="40" a="1"/>
  <c r="BC57" i="40" a="1"/>
  <c r="BD57" i="40" a="1"/>
  <c r="BE57" i="40" a="1"/>
  <c r="BF57" i="40" a="1"/>
  <c r="BG57" i="40" a="1"/>
  <c r="BH57" i="40" a="1"/>
  <c r="BI57" i="40" a="1"/>
  <c r="BJ57" i="40" a="1"/>
  <c r="BK57" i="40" a="1"/>
  <c r="BL57" i="40" a="1"/>
  <c r="BM57" i="40" a="1"/>
  <c r="BN57" i="40" a="1"/>
  <c r="BO57" i="40" a="1"/>
  <c r="BP57" i="40" a="1"/>
  <c r="G57" i="40"/>
  <c r="H57" i="40"/>
  <c r="I57" i="40"/>
  <c r="J57" i="40"/>
  <c r="K57" i="40"/>
  <c r="L57" i="40"/>
  <c r="M57" i="40"/>
  <c r="N57" i="40"/>
  <c r="O57" i="40"/>
  <c r="P57" i="40"/>
  <c r="Q57" i="40"/>
  <c r="R57" i="40"/>
  <c r="S57" i="40"/>
  <c r="T57" i="40"/>
  <c r="U57" i="40"/>
  <c r="V57" i="40"/>
  <c r="W57" i="40"/>
  <c r="X57" i="40"/>
  <c r="Y57" i="40"/>
  <c r="Z57" i="40"/>
  <c r="AA57" i="40"/>
  <c r="AB57" i="40"/>
  <c r="AC57" i="40"/>
  <c r="AD57" i="40"/>
  <c r="AE57" i="40"/>
  <c r="AF57" i="40"/>
  <c r="AG57" i="40"/>
  <c r="AH57" i="40"/>
  <c r="AI57" i="40"/>
  <c r="AJ57" i="40"/>
  <c r="AK57" i="40"/>
  <c r="AL57" i="40"/>
  <c r="AM57" i="40"/>
  <c r="AN57" i="40"/>
  <c r="AO57" i="40"/>
  <c r="AP57" i="40"/>
  <c r="AQ57" i="40"/>
  <c r="AR57" i="40"/>
  <c r="AS57" i="40"/>
  <c r="AT57" i="40"/>
  <c r="AU57" i="40"/>
  <c r="AV57" i="40"/>
  <c r="AW57" i="40"/>
  <c r="AX57" i="40"/>
  <c r="AY57" i="40"/>
  <c r="AZ57" i="40"/>
  <c r="BA57" i="40"/>
  <c r="BB57" i="40"/>
  <c r="BC57" i="40"/>
  <c r="BD57" i="40"/>
  <c r="BE57" i="40"/>
  <c r="BF57" i="40"/>
  <c r="BG57" i="40"/>
  <c r="BH57" i="40"/>
  <c r="BI57" i="40"/>
  <c r="BJ57" i="40"/>
  <c r="BK57" i="40"/>
  <c r="BL57" i="40"/>
  <c r="BM57" i="40"/>
  <c r="BN57" i="40"/>
  <c r="BO57" i="40"/>
  <c r="BP57" i="40"/>
  <c r="AC22" i="40"/>
  <c r="W22" i="40"/>
  <c r="X17" i="40"/>
  <c r="X18" i="40"/>
  <c r="X19" i="40"/>
  <c r="X20" i="40"/>
  <c r="X21" i="40"/>
  <c r="X22" i="40"/>
  <c r="X23" i="40"/>
  <c r="X24" i="40"/>
  <c r="X25" i="40"/>
  <c r="E4" i="40"/>
  <c r="E5" i="40"/>
  <c r="E6" i="40"/>
  <c r="E7" i="40"/>
  <c r="E8" i="40"/>
  <c r="E9" i="40"/>
  <c r="E10" i="40"/>
  <c r="E11" i="40"/>
  <c r="E12" i="40"/>
  <c r="AO12" i="40"/>
  <c r="AO4" i="40"/>
  <c r="AO5" i="40"/>
  <c r="AO6" i="40"/>
  <c r="AO7" i="40"/>
  <c r="AO8" i="40"/>
  <c r="AO9" i="40"/>
  <c r="AO10" i="40"/>
  <c r="AO11" i="40"/>
  <c r="AP12" i="40"/>
  <c r="AP4" i="40"/>
  <c r="AP5" i="40"/>
  <c r="AP6" i="40"/>
  <c r="AP7" i="40"/>
  <c r="AP8" i="40"/>
  <c r="AP9" i="40"/>
  <c r="AP10" i="40"/>
  <c r="AP11" i="40"/>
  <c r="AM12" i="40"/>
  <c r="Q4" i="40"/>
  <c r="AG3" i="40"/>
  <c r="AG12" i="40"/>
  <c r="AI12" i="40"/>
  <c r="AG4" i="40"/>
  <c r="AI4" i="40"/>
  <c r="AG5" i="40"/>
  <c r="AI5" i="40"/>
  <c r="AG6" i="40"/>
  <c r="AI6" i="40"/>
  <c r="AG7" i="40"/>
  <c r="AI7" i="40"/>
  <c r="AG8" i="40"/>
  <c r="AI8" i="40"/>
  <c r="AG9" i="40"/>
  <c r="AI9" i="40"/>
  <c r="AG10" i="40"/>
  <c r="AI10" i="40"/>
  <c r="AG11" i="40"/>
  <c r="AI11" i="40"/>
  <c r="AJ12" i="40"/>
  <c r="AJ4" i="40"/>
  <c r="AJ5" i="40"/>
  <c r="AJ6" i="40"/>
  <c r="AJ7" i="40"/>
  <c r="AJ8" i="40"/>
  <c r="AJ9" i="40"/>
  <c r="AJ10" i="40"/>
  <c r="AJ11" i="40"/>
  <c r="AK12" i="40"/>
  <c r="AK4" i="40"/>
  <c r="AK5" i="40"/>
  <c r="AK6" i="40"/>
  <c r="AK7" i="40"/>
  <c r="AK8" i="40"/>
  <c r="AK9" i="40"/>
  <c r="AK10" i="40"/>
  <c r="AK11" i="40"/>
  <c r="AH12" i="40"/>
  <c r="P4" i="40"/>
  <c r="AB3" i="40"/>
  <c r="AB12" i="40"/>
  <c r="AD12" i="40"/>
  <c r="AB4" i="40"/>
  <c r="AD4" i="40"/>
  <c r="AB5" i="40"/>
  <c r="AD5" i="40"/>
  <c r="AB6" i="40"/>
  <c r="AD6" i="40"/>
  <c r="AB7" i="40"/>
  <c r="AD7" i="40"/>
  <c r="AB8" i="40"/>
  <c r="AD8" i="40"/>
  <c r="AB9" i="40"/>
  <c r="AD9" i="40"/>
  <c r="AB10" i="40"/>
  <c r="AD10" i="40"/>
  <c r="AB11" i="40"/>
  <c r="AD11" i="40"/>
  <c r="AE12" i="40"/>
  <c r="AE4" i="40"/>
  <c r="AE5" i="40"/>
  <c r="AE6" i="40"/>
  <c r="AE7" i="40"/>
  <c r="AE8" i="40"/>
  <c r="AE9" i="40"/>
  <c r="AE10" i="40"/>
  <c r="AE11" i="40"/>
  <c r="AF12" i="40"/>
  <c r="AF4" i="40"/>
  <c r="AF5" i="40"/>
  <c r="AF6" i="40"/>
  <c r="AF7" i="40"/>
  <c r="AF8" i="40"/>
  <c r="AF9" i="40"/>
  <c r="AF10" i="40"/>
  <c r="AF11" i="40"/>
  <c r="AC12" i="40"/>
  <c r="O4" i="40"/>
  <c r="W3" i="40"/>
  <c r="W12" i="40"/>
  <c r="Y12" i="40"/>
  <c r="W4" i="40"/>
  <c r="Y4" i="40"/>
  <c r="W5" i="40"/>
  <c r="Y5" i="40"/>
  <c r="W6" i="40"/>
  <c r="Y6" i="40"/>
  <c r="W7" i="40"/>
  <c r="Y7" i="40"/>
  <c r="W8" i="40"/>
  <c r="Y8" i="40"/>
  <c r="W9" i="40"/>
  <c r="Y9" i="40"/>
  <c r="W10" i="40"/>
  <c r="Y10" i="40"/>
  <c r="W11" i="40"/>
  <c r="Y11" i="40"/>
  <c r="Z12" i="40"/>
  <c r="Z4" i="40"/>
  <c r="Z5" i="40"/>
  <c r="Z6" i="40"/>
  <c r="Z7" i="40"/>
  <c r="Z8" i="40"/>
  <c r="Z9" i="40"/>
  <c r="Z10" i="40"/>
  <c r="Z11" i="40"/>
  <c r="AA12" i="40"/>
  <c r="AA4" i="40"/>
  <c r="AA5" i="40"/>
  <c r="AA6" i="40"/>
  <c r="AA7" i="40"/>
  <c r="AA8" i="40"/>
  <c r="AA9" i="40"/>
  <c r="AA10" i="40"/>
  <c r="AA11" i="40"/>
  <c r="X12" i="40"/>
  <c r="AM11" i="40"/>
  <c r="AH11" i="40"/>
  <c r="AC11" i="40"/>
  <c r="X11" i="40"/>
  <c r="AM10" i="40"/>
  <c r="AH10" i="40"/>
  <c r="AC10" i="40"/>
  <c r="X10" i="40"/>
  <c r="AM9" i="40"/>
  <c r="AH9" i="40"/>
  <c r="AC9" i="40"/>
  <c r="X9" i="40"/>
  <c r="AM8" i="40"/>
  <c r="AH8" i="40"/>
  <c r="AC8" i="40"/>
  <c r="X8" i="40"/>
  <c r="AM7" i="40"/>
  <c r="AH7" i="40"/>
  <c r="AC7" i="40"/>
  <c r="X7" i="40"/>
  <c r="AM6" i="40"/>
  <c r="AH6" i="40"/>
  <c r="AC6" i="40"/>
  <c r="X6" i="40"/>
  <c r="AM5" i="40"/>
  <c r="AH5" i="40"/>
  <c r="AC5" i="40"/>
  <c r="X5" i="40"/>
  <c r="AM4" i="40"/>
  <c r="AH4" i="40"/>
  <c r="AC4" i="40"/>
  <c r="X4" i="40"/>
  <c r="AE47" i="21"/>
  <c r="Q64" i="31"/>
  <c r="F4" i="31"/>
  <c r="I12" i="21"/>
  <c r="V64" i="31"/>
  <c r="AE48" i="21"/>
  <c r="K12" i="21"/>
  <c r="W64" i="31"/>
  <c r="X64" i="31"/>
  <c r="Y64" i="31"/>
  <c r="AA64" i="31"/>
  <c r="AE64" i="31"/>
  <c r="AE40" i="21"/>
  <c r="I13" i="21"/>
  <c r="V65" i="31"/>
  <c r="AE33" i="21"/>
  <c r="I14" i="21"/>
  <c r="V66" i="31"/>
  <c r="AE26" i="21"/>
  <c r="I15" i="21"/>
  <c r="V67" i="31"/>
  <c r="AE19" i="21"/>
  <c r="I16" i="21"/>
  <c r="V68" i="31"/>
  <c r="AE12" i="21"/>
  <c r="I17" i="21"/>
  <c r="V69" i="31"/>
  <c r="AE49" i="21"/>
  <c r="I18" i="21"/>
  <c r="V70" i="31"/>
  <c r="AE42" i="21"/>
  <c r="I19" i="21"/>
  <c r="V71" i="31"/>
  <c r="AE35" i="21"/>
  <c r="I20" i="21"/>
  <c r="V72" i="31"/>
  <c r="AE28" i="21"/>
  <c r="I21" i="21"/>
  <c r="V73" i="31"/>
  <c r="AE21" i="21"/>
  <c r="I22" i="21"/>
  <c r="V74" i="31"/>
  <c r="AE14" i="21"/>
  <c r="I23" i="21"/>
  <c r="V75" i="31"/>
  <c r="I24" i="21"/>
  <c r="V76" i="31"/>
  <c r="AE41" i="21"/>
  <c r="I25" i="21"/>
  <c r="V77" i="31"/>
  <c r="AE34" i="21"/>
  <c r="I26" i="21"/>
  <c r="V78" i="31"/>
  <c r="AE27" i="21"/>
  <c r="I27" i="21"/>
  <c r="V79" i="31"/>
  <c r="AE20" i="21"/>
  <c r="I28" i="21"/>
  <c r="V80" i="31"/>
  <c r="AE13" i="21"/>
  <c r="I29" i="21"/>
  <c r="V81" i="31"/>
  <c r="K13" i="21"/>
  <c r="W65" i="31"/>
  <c r="X65" i="31"/>
  <c r="Y65" i="31"/>
  <c r="AA65" i="31"/>
  <c r="AE65" i="31"/>
  <c r="K14" i="21"/>
  <c r="W66" i="31"/>
  <c r="X66" i="31"/>
  <c r="Y66" i="31"/>
  <c r="AA66" i="31"/>
  <c r="AE66" i="31"/>
  <c r="K15" i="21"/>
  <c r="W67" i="31"/>
  <c r="X67" i="31"/>
  <c r="Y67" i="31"/>
  <c r="AA67" i="31"/>
  <c r="AE67" i="31"/>
  <c r="K16" i="21"/>
  <c r="W68" i="31"/>
  <c r="X68" i="31"/>
  <c r="Y68" i="31"/>
  <c r="AA68" i="31"/>
  <c r="AE68" i="31"/>
  <c r="K17" i="21"/>
  <c r="W69" i="31"/>
  <c r="X69" i="31"/>
  <c r="Y69" i="31"/>
  <c r="AA69" i="31"/>
  <c r="AE69" i="31"/>
  <c r="K18" i="21"/>
  <c r="W70" i="31"/>
  <c r="X70" i="31"/>
  <c r="Y70" i="31"/>
  <c r="AA70" i="31"/>
  <c r="AE70" i="31"/>
  <c r="K19" i="21"/>
  <c r="W71" i="31"/>
  <c r="X71" i="31"/>
  <c r="Y71" i="31"/>
  <c r="AA71" i="31"/>
  <c r="AE71" i="31"/>
  <c r="K20" i="21"/>
  <c r="W72" i="31"/>
  <c r="X72" i="31"/>
  <c r="Y72" i="31"/>
  <c r="AA72" i="31"/>
  <c r="AE72" i="31"/>
  <c r="K21" i="21"/>
  <c r="W73" i="31"/>
  <c r="X73" i="31"/>
  <c r="Y73" i="31"/>
  <c r="AA73" i="31"/>
  <c r="AE73" i="31"/>
  <c r="K22" i="21"/>
  <c r="W74" i="31"/>
  <c r="X74" i="31"/>
  <c r="Y74" i="31"/>
  <c r="AA74" i="31"/>
  <c r="AE74" i="31"/>
  <c r="K23" i="21"/>
  <c r="W75" i="31"/>
  <c r="X75" i="31"/>
  <c r="Y75" i="31"/>
  <c r="AA75" i="31"/>
  <c r="AE75" i="31"/>
  <c r="K24" i="21"/>
  <c r="W76" i="31"/>
  <c r="X76" i="31"/>
  <c r="Y76" i="31"/>
  <c r="AA76" i="31"/>
  <c r="AE76" i="31"/>
  <c r="K25" i="21"/>
  <c r="W77" i="31"/>
  <c r="X77" i="31"/>
  <c r="Y77" i="31"/>
  <c r="AA77" i="31"/>
  <c r="AE77" i="31"/>
  <c r="K26" i="21"/>
  <c r="W78" i="31"/>
  <c r="X78" i="31"/>
  <c r="Y78" i="31"/>
  <c r="AA78" i="31"/>
  <c r="AE78" i="31"/>
  <c r="K27" i="21"/>
  <c r="W79" i="31"/>
  <c r="X79" i="31"/>
  <c r="Y79" i="31"/>
  <c r="AA79" i="31"/>
  <c r="AE79" i="31"/>
  <c r="K28" i="21"/>
  <c r="W80" i="31"/>
  <c r="X80" i="31"/>
  <c r="Y80" i="31"/>
  <c r="AA80" i="31"/>
  <c r="AE80" i="31"/>
  <c r="K29" i="21"/>
  <c r="W81" i="31"/>
  <c r="X81" i="31"/>
  <c r="Y81" i="31"/>
  <c r="AA81" i="31"/>
  <c r="AE81" i="31"/>
  <c r="AF64" i="31"/>
  <c r="AF65" i="31"/>
  <c r="AF66" i="31"/>
  <c r="AF67" i="31"/>
  <c r="AF68" i="31"/>
  <c r="AF69" i="31"/>
  <c r="AF70" i="31"/>
  <c r="AF71" i="31"/>
  <c r="AF72" i="31"/>
  <c r="AF73" i="31"/>
  <c r="AF74" i="31"/>
  <c r="AF75" i="31"/>
  <c r="AF76" i="31"/>
  <c r="AF77" i="31"/>
  <c r="AF78" i="31"/>
  <c r="AF79" i="31"/>
  <c r="AF80" i="31"/>
  <c r="AF81" i="31"/>
  <c r="J4" i="31"/>
  <c r="K17" i="31"/>
  <c r="G4" i="31"/>
  <c r="H4" i="31"/>
  <c r="I4" i="31"/>
  <c r="J17" i="31"/>
  <c r="H17" i="31"/>
  <c r="L17" i="31"/>
  <c r="Q65" i="31"/>
  <c r="F5" i="31"/>
  <c r="J5" i="31"/>
  <c r="K18" i="31"/>
  <c r="G5" i="31"/>
  <c r="H5" i="31"/>
  <c r="I5" i="31"/>
  <c r="J18" i="31"/>
  <c r="H18" i="31"/>
  <c r="L18" i="31"/>
  <c r="Q66" i="31"/>
  <c r="F6" i="31"/>
  <c r="J6" i="31"/>
  <c r="K19" i="31"/>
  <c r="G6" i="31"/>
  <c r="H6" i="31"/>
  <c r="I6" i="31"/>
  <c r="J19" i="31"/>
  <c r="H19" i="31"/>
  <c r="L19" i="31"/>
  <c r="J7" i="31"/>
  <c r="K20" i="31"/>
  <c r="G7" i="31"/>
  <c r="H7" i="31"/>
  <c r="I7" i="31"/>
  <c r="J20" i="31"/>
  <c r="H20" i="31"/>
  <c r="L20" i="31"/>
  <c r="J8" i="31"/>
  <c r="K21" i="31"/>
  <c r="G8" i="31"/>
  <c r="H8" i="31"/>
  <c r="I8" i="31"/>
  <c r="J21" i="31"/>
  <c r="H21" i="31"/>
  <c r="L21" i="31"/>
  <c r="J9" i="31"/>
  <c r="K22" i="31"/>
  <c r="G9" i="31"/>
  <c r="H9" i="31"/>
  <c r="I9" i="31"/>
  <c r="J22" i="31"/>
  <c r="H22" i="31"/>
  <c r="L22" i="31"/>
  <c r="J10" i="31"/>
  <c r="K23" i="31"/>
  <c r="G10" i="31"/>
  <c r="H10" i="31"/>
  <c r="I10" i="31"/>
  <c r="J23" i="31"/>
  <c r="H23" i="31"/>
  <c r="L23" i="31"/>
  <c r="J11" i="31"/>
  <c r="K24" i="31"/>
  <c r="G11" i="31"/>
  <c r="H11" i="31"/>
  <c r="I11" i="31"/>
  <c r="J24" i="31"/>
  <c r="H24" i="31"/>
  <c r="L24" i="31"/>
  <c r="J12" i="31"/>
  <c r="K25" i="31"/>
  <c r="G12" i="31"/>
  <c r="H12" i="31"/>
  <c r="I12" i="31"/>
  <c r="J25" i="31"/>
  <c r="H25" i="31"/>
  <c r="L25" i="31"/>
  <c r="M17" i="31"/>
  <c r="N17" i="31" a="1"/>
  <c r="N17" i="31"/>
  <c r="C17" i="31"/>
  <c r="O17" i="31"/>
  <c r="M18" i="31"/>
  <c r="N18" i="31" a="1"/>
  <c r="N18" i="31"/>
  <c r="C18" i="31"/>
  <c r="O18" i="31"/>
  <c r="M19" i="31"/>
  <c r="N19" i="31" a="1"/>
  <c r="N19" i="31"/>
  <c r="C19" i="31"/>
  <c r="O19" i="31"/>
  <c r="M20" i="31"/>
  <c r="N20" i="31" a="1"/>
  <c r="N20" i="31"/>
  <c r="O20" i="31"/>
  <c r="M21" i="31"/>
  <c r="N21" i="31" a="1"/>
  <c r="N21" i="31"/>
  <c r="O21" i="31"/>
  <c r="M22" i="31"/>
  <c r="N22" i="31" a="1"/>
  <c r="N22" i="31"/>
  <c r="O22" i="31"/>
  <c r="M23" i="31"/>
  <c r="N23" i="31" a="1"/>
  <c r="N23" i="31"/>
  <c r="O23" i="31"/>
  <c r="M24" i="31"/>
  <c r="N24" i="31" a="1"/>
  <c r="N24" i="31"/>
  <c r="O24" i="31"/>
  <c r="M25" i="31"/>
  <c r="N25" i="31" a="1"/>
  <c r="N25" i="31"/>
  <c r="O25" i="31"/>
  <c r="O3" i="31"/>
  <c r="P17" i="31"/>
  <c r="P18" i="31"/>
  <c r="P19" i="31"/>
  <c r="P20" i="31"/>
  <c r="P21" i="31"/>
  <c r="P22" i="31"/>
  <c r="P23" i="31"/>
  <c r="P24" i="31"/>
  <c r="P25" i="31"/>
  <c r="P3" i="31"/>
  <c r="Q17" i="31"/>
  <c r="Q18" i="31"/>
  <c r="Q19" i="31"/>
  <c r="Q20" i="31"/>
  <c r="Q21" i="31"/>
  <c r="Q22" i="31"/>
  <c r="Q23" i="31"/>
  <c r="Q24" i="31"/>
  <c r="Q25" i="31"/>
  <c r="Q3" i="31"/>
  <c r="R17" i="31"/>
  <c r="R18" i="31"/>
  <c r="R19" i="31"/>
  <c r="R20" i="31"/>
  <c r="R21" i="31"/>
  <c r="R22" i="31"/>
  <c r="R23" i="31"/>
  <c r="R24" i="31"/>
  <c r="R25" i="31"/>
  <c r="R3" i="31"/>
  <c r="S17" i="31"/>
  <c r="S18" i="31"/>
  <c r="S19" i="31"/>
  <c r="S20" i="31"/>
  <c r="S21" i="31"/>
  <c r="S22" i="31"/>
  <c r="S23" i="31"/>
  <c r="S24" i="31"/>
  <c r="S25" i="31"/>
  <c r="S3" i="31"/>
  <c r="T17" i="31"/>
  <c r="T18" i="31"/>
  <c r="T19" i="31"/>
  <c r="T20" i="31"/>
  <c r="T21" i="31"/>
  <c r="T22" i="31"/>
  <c r="T23" i="31"/>
  <c r="T24" i="31"/>
  <c r="T25" i="31"/>
  <c r="T3" i="31"/>
  <c r="U17" i="31"/>
  <c r="U18" i="31"/>
  <c r="U19" i="31"/>
  <c r="U20" i="31"/>
  <c r="U21" i="31"/>
  <c r="U22" i="31"/>
  <c r="U23" i="31"/>
  <c r="U24" i="31"/>
  <c r="U25" i="31"/>
  <c r="U3" i="31"/>
  <c r="V17" i="31"/>
  <c r="V18" i="31"/>
  <c r="V19" i="31"/>
  <c r="V20" i="31"/>
  <c r="V21" i="31"/>
  <c r="V22" i="31"/>
  <c r="V23" i="31"/>
  <c r="V24" i="31"/>
  <c r="V25" i="31"/>
  <c r="V3" i="31"/>
  <c r="R4" i="31"/>
  <c r="AL3" i="31"/>
  <c r="AL12" i="31"/>
  <c r="AN12" i="31"/>
  <c r="AL4" i="31"/>
  <c r="AN4" i="31"/>
  <c r="AL5" i="31"/>
  <c r="AN5" i="31"/>
  <c r="AL6" i="31"/>
  <c r="AN6" i="31"/>
  <c r="AL7" i="31"/>
  <c r="AN7" i="31"/>
  <c r="AL8" i="31"/>
  <c r="AN8" i="31"/>
  <c r="AL9" i="31"/>
  <c r="AN9" i="31"/>
  <c r="AL10" i="31"/>
  <c r="AN10" i="31"/>
  <c r="AL11" i="31"/>
  <c r="AN11" i="31"/>
  <c r="BR52" i="31"/>
  <c r="BS51" i="31"/>
  <c r="BT51" i="31"/>
  <c r="BT52" i="31"/>
  <c r="BU51" i="31"/>
  <c r="BU52" i="31"/>
  <c r="BV52" i="31"/>
  <c r="BW52" i="31"/>
  <c r="BX52" i="31"/>
  <c r="BY52" i="31"/>
  <c r="BZ52" i="31"/>
  <c r="CA52" i="31"/>
  <c r="BR53" i="31"/>
  <c r="BS53" i="31"/>
  <c r="BU53" i="31"/>
  <c r="BV53" i="31"/>
  <c r="BW53" i="31"/>
  <c r="BX53" i="31"/>
  <c r="BY53" i="31"/>
  <c r="BZ53" i="31"/>
  <c r="CA53" i="31"/>
  <c r="BR54" i="31"/>
  <c r="BS54" i="31"/>
  <c r="BT54" i="31"/>
  <c r="BV54" i="31"/>
  <c r="BW54" i="31"/>
  <c r="BX54" i="31"/>
  <c r="BY54" i="31"/>
  <c r="BZ54" i="31"/>
  <c r="CA54" i="31"/>
  <c r="BS55" i="31"/>
  <c r="BT55" i="31"/>
  <c r="BU55" i="31"/>
  <c r="BW55" i="31"/>
  <c r="BX55" i="31"/>
  <c r="BY55" i="31"/>
  <c r="BZ55" i="31"/>
  <c r="CA55" i="31"/>
  <c r="BS56" i="31"/>
  <c r="BT56" i="31"/>
  <c r="BU56" i="31"/>
  <c r="BV56" i="31"/>
  <c r="BX56" i="31"/>
  <c r="BY56" i="31"/>
  <c r="BZ56" i="31"/>
  <c r="CA56" i="31"/>
  <c r="BS57" i="31"/>
  <c r="BT57" i="31"/>
  <c r="BU57" i="31"/>
  <c r="BV57" i="31"/>
  <c r="BW57" i="31"/>
  <c r="BY57" i="31"/>
  <c r="BZ57" i="31"/>
  <c r="CA57" i="31"/>
  <c r="BS58" i="31"/>
  <c r="BT58" i="31"/>
  <c r="BU58" i="31"/>
  <c r="BV58" i="31"/>
  <c r="BW58" i="31"/>
  <c r="BX58" i="31"/>
  <c r="BZ58" i="31"/>
  <c r="CA58" i="31"/>
  <c r="BS59" i="31"/>
  <c r="BT59" i="31"/>
  <c r="BU59" i="31"/>
  <c r="BV59" i="31"/>
  <c r="BW59" i="31"/>
  <c r="BX59" i="31"/>
  <c r="BY59" i="31"/>
  <c r="CA59" i="31"/>
  <c r="BS60" i="31"/>
  <c r="BT60" i="31"/>
  <c r="BU60" i="31"/>
  <c r="BV60" i="31"/>
  <c r="BW60" i="31"/>
  <c r="BX60" i="31"/>
  <c r="BY60" i="31"/>
  <c r="BZ60" i="31"/>
  <c r="E30" i="31" a="1"/>
  <c r="E30" i="31"/>
  <c r="F30" i="31" a="1"/>
  <c r="F30" i="31"/>
  <c r="G30" i="31" a="1"/>
  <c r="H30" i="31" a="1"/>
  <c r="I30" i="31" a="1"/>
  <c r="J30" i="31" a="1"/>
  <c r="K30" i="31" a="1"/>
  <c r="L30" i="31" a="1"/>
  <c r="M30" i="31" a="1"/>
  <c r="N30" i="31" a="1"/>
  <c r="O30" i="31" a="1"/>
  <c r="P30" i="31" a="1"/>
  <c r="Q30" i="31" a="1"/>
  <c r="R30" i="31" a="1"/>
  <c r="S30" i="31" a="1"/>
  <c r="T30" i="31" a="1"/>
  <c r="U30" i="31" a="1"/>
  <c r="V30" i="31" a="1"/>
  <c r="W30" i="31" a="1"/>
  <c r="X30" i="31" a="1"/>
  <c r="Y30" i="31" a="1"/>
  <c r="Z30" i="31" a="1"/>
  <c r="AA30" i="31" a="1"/>
  <c r="AB30" i="31" a="1"/>
  <c r="AC30" i="31" a="1"/>
  <c r="AD30" i="31" a="1"/>
  <c r="AE30" i="31" a="1"/>
  <c r="AF30" i="31" a="1"/>
  <c r="AG30" i="31" a="1"/>
  <c r="AH30" i="31" a="1"/>
  <c r="AI30" i="31" a="1"/>
  <c r="AJ30" i="31" a="1"/>
  <c r="AK30" i="31" a="1"/>
  <c r="AL30" i="31" a="1"/>
  <c r="AM30" i="31" a="1"/>
  <c r="AN30" i="31" a="1"/>
  <c r="AO30" i="31" a="1"/>
  <c r="AP30" i="31" a="1"/>
  <c r="AQ30" i="31" a="1"/>
  <c r="AR30" i="31" a="1"/>
  <c r="AS30" i="31" a="1"/>
  <c r="AT30" i="31" a="1"/>
  <c r="AU30" i="31" a="1"/>
  <c r="AV30" i="31" a="1"/>
  <c r="AW30" i="31" a="1"/>
  <c r="AX30" i="31" a="1"/>
  <c r="AY30" i="31" a="1"/>
  <c r="AZ30" i="31" a="1"/>
  <c r="BA30" i="31" a="1"/>
  <c r="BB30" i="31" a="1"/>
  <c r="BC30" i="31" a="1"/>
  <c r="BD30" i="31" a="1"/>
  <c r="BE30" i="31" a="1"/>
  <c r="BF30" i="31" a="1"/>
  <c r="BG30" i="31" a="1"/>
  <c r="BH30" i="31" a="1"/>
  <c r="BI30" i="31" a="1"/>
  <c r="BJ30" i="31" a="1"/>
  <c r="BK30" i="31" a="1"/>
  <c r="BL30" i="31" a="1"/>
  <c r="BM30" i="31" a="1"/>
  <c r="BN30" i="31" a="1"/>
  <c r="BO30" i="31" a="1"/>
  <c r="BP30" i="31" a="1"/>
  <c r="G30" i="31"/>
  <c r="H30" i="31"/>
  <c r="I30" i="31"/>
  <c r="J30" i="31"/>
  <c r="K30" i="31"/>
  <c r="L30" i="31"/>
  <c r="M30" i="31"/>
  <c r="N30" i="31"/>
  <c r="O30" i="31"/>
  <c r="P30"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Y30" i="31"/>
  <c r="AZ30" i="31"/>
  <c r="BA30" i="31"/>
  <c r="BB30" i="31"/>
  <c r="BC30" i="31"/>
  <c r="BD30" i="31"/>
  <c r="BE30" i="31"/>
  <c r="BF30" i="31"/>
  <c r="BG30" i="31"/>
  <c r="BH30" i="31"/>
  <c r="BI30" i="31"/>
  <c r="BJ30" i="31"/>
  <c r="BK30" i="31"/>
  <c r="BL30" i="31"/>
  <c r="BM30" i="31"/>
  <c r="BN30" i="31"/>
  <c r="BO30" i="31"/>
  <c r="BP30" i="31"/>
  <c r="AA17" i="31"/>
  <c r="BR41" i="31"/>
  <c r="BS40" i="31"/>
  <c r="BT40" i="31"/>
  <c r="BR30" i="31"/>
  <c r="BT29" i="31"/>
  <c r="BT30" i="31"/>
  <c r="BR31" i="31"/>
  <c r="BS29" i="31"/>
  <c r="BS31" i="31"/>
  <c r="BT41" i="31"/>
  <c r="BU40" i="31"/>
  <c r="BU29" i="31"/>
  <c r="BU30" i="31"/>
  <c r="BR32" i="31"/>
  <c r="BS32" i="31"/>
  <c r="BU41" i="31"/>
  <c r="BV30" i="31"/>
  <c r="BS33" i="31"/>
  <c r="BV41" i="31"/>
  <c r="BW30" i="31"/>
  <c r="BS34" i="31"/>
  <c r="BW41" i="31"/>
  <c r="BX30" i="31"/>
  <c r="BS35" i="31"/>
  <c r="BX41" i="31"/>
  <c r="BY30" i="31"/>
  <c r="BS36" i="31"/>
  <c r="BY41" i="31"/>
  <c r="BZ30" i="31"/>
  <c r="BS37" i="31"/>
  <c r="BZ41" i="31"/>
  <c r="CA30" i="31"/>
  <c r="BS38" i="31"/>
  <c r="CA41" i="31"/>
  <c r="BR42" i="31"/>
  <c r="BS42" i="31"/>
  <c r="BU31" i="31"/>
  <c r="BT32" i="31"/>
  <c r="BU42" i="31"/>
  <c r="BV31" i="31"/>
  <c r="BT33" i="31"/>
  <c r="BV42" i="31"/>
  <c r="BW31" i="31"/>
  <c r="BT34" i="31"/>
  <c r="BW42" i="31"/>
  <c r="BX31" i="31"/>
  <c r="BT35" i="31"/>
  <c r="BX42" i="31"/>
  <c r="BY31" i="31"/>
  <c r="BT36" i="31"/>
  <c r="BY42" i="31"/>
  <c r="BZ31" i="31"/>
  <c r="BT37" i="31"/>
  <c r="BZ42" i="31"/>
  <c r="CA31" i="31"/>
  <c r="BT38" i="31"/>
  <c r="CA42" i="31"/>
  <c r="BR43" i="31"/>
  <c r="BS43" i="31"/>
  <c r="BT43" i="31"/>
  <c r="BV32" i="31"/>
  <c r="BU33" i="31"/>
  <c r="BV43" i="31"/>
  <c r="BW32" i="31"/>
  <c r="BU34" i="31"/>
  <c r="BW43" i="31"/>
  <c r="BX32" i="31"/>
  <c r="BU35" i="31"/>
  <c r="BX43" i="31"/>
  <c r="BY32" i="31"/>
  <c r="BU36" i="31"/>
  <c r="BY43" i="31"/>
  <c r="BZ32" i="31"/>
  <c r="BU37" i="31"/>
  <c r="BZ43" i="31"/>
  <c r="CA32" i="31"/>
  <c r="BU38" i="31"/>
  <c r="CA43" i="31"/>
  <c r="BS44" i="31"/>
  <c r="BT44" i="31"/>
  <c r="BU44" i="31"/>
  <c r="BW33" i="31"/>
  <c r="BV34" i="31"/>
  <c r="BW44" i="31"/>
  <c r="BX33" i="31"/>
  <c r="BV35" i="31"/>
  <c r="BX44" i="31"/>
  <c r="BY33" i="31"/>
  <c r="BV36" i="31"/>
  <c r="BY44" i="31"/>
  <c r="BZ33" i="31"/>
  <c r="BV37" i="31"/>
  <c r="BZ44" i="31"/>
  <c r="CA33" i="31"/>
  <c r="BV38" i="31"/>
  <c r="CA44" i="31"/>
  <c r="BS45" i="31"/>
  <c r="BT45" i="31"/>
  <c r="BU45" i="31"/>
  <c r="BV45" i="31"/>
  <c r="BX34" i="31"/>
  <c r="BW35" i="31"/>
  <c r="BX45" i="31"/>
  <c r="BY34" i="31"/>
  <c r="BW36" i="31"/>
  <c r="BY45" i="31"/>
  <c r="BZ34" i="31"/>
  <c r="BW37" i="31"/>
  <c r="BZ45" i="31"/>
  <c r="CA34" i="31"/>
  <c r="BW38" i="31"/>
  <c r="CA45" i="31"/>
  <c r="BS46" i="31"/>
  <c r="BT46" i="31"/>
  <c r="BU46" i="31"/>
  <c r="BV46" i="31"/>
  <c r="BW46" i="31"/>
  <c r="BY35" i="31"/>
  <c r="BX36" i="31"/>
  <c r="BY46" i="31"/>
  <c r="BZ35" i="31"/>
  <c r="BX37" i="31"/>
  <c r="BZ46" i="31"/>
  <c r="CA35" i="31"/>
  <c r="BX38" i="31"/>
  <c r="CA46" i="31"/>
  <c r="BS47" i="31"/>
  <c r="BT47" i="31"/>
  <c r="BU47" i="31"/>
  <c r="BV47" i="31"/>
  <c r="BW47" i="31"/>
  <c r="BX47" i="31"/>
  <c r="BZ36" i="31"/>
  <c r="BY37" i="31"/>
  <c r="BZ47" i="31"/>
  <c r="CA36" i="31"/>
  <c r="BY38" i="31"/>
  <c r="CA47" i="31"/>
  <c r="BS48" i="31"/>
  <c r="BT48" i="31"/>
  <c r="BU48" i="31"/>
  <c r="BV48" i="31"/>
  <c r="BW48" i="31"/>
  <c r="BX48" i="31"/>
  <c r="BY48" i="31"/>
  <c r="CA37" i="31"/>
  <c r="BZ38" i="31"/>
  <c r="CA48" i="31"/>
  <c r="BS49" i="31"/>
  <c r="BT49" i="31"/>
  <c r="BU49" i="31"/>
  <c r="BV49" i="31"/>
  <c r="BW49" i="31"/>
  <c r="BX49" i="31"/>
  <c r="BY49" i="31"/>
  <c r="BZ49" i="31"/>
  <c r="E41" i="31" a="1"/>
  <c r="E41" i="31"/>
  <c r="F41" i="31" a="1"/>
  <c r="F41" i="31"/>
  <c r="G41" i="31" a="1"/>
  <c r="H41" i="31" a="1"/>
  <c r="I41" i="31" a="1"/>
  <c r="J41" i="31" a="1"/>
  <c r="K41" i="31" a="1"/>
  <c r="L41" i="31" a="1"/>
  <c r="M41" i="31" a="1"/>
  <c r="N41" i="31" a="1"/>
  <c r="O41" i="31" a="1"/>
  <c r="P41" i="31" a="1"/>
  <c r="Q41" i="31" a="1"/>
  <c r="R41" i="31" a="1"/>
  <c r="S41" i="31" a="1"/>
  <c r="T41" i="31" a="1"/>
  <c r="U41" i="31" a="1"/>
  <c r="V41" i="31" a="1"/>
  <c r="W41" i="31" a="1"/>
  <c r="X41" i="31" a="1"/>
  <c r="Y41" i="31" a="1"/>
  <c r="Z41" i="31" a="1"/>
  <c r="AA41" i="31" a="1"/>
  <c r="AB41" i="31" a="1"/>
  <c r="AC41" i="31" a="1"/>
  <c r="AD41" i="31" a="1"/>
  <c r="AE41" i="31" a="1"/>
  <c r="AF41" i="31" a="1"/>
  <c r="AG41" i="31" a="1"/>
  <c r="AH41" i="31" a="1"/>
  <c r="AI41" i="31" a="1"/>
  <c r="AJ41" i="31" a="1"/>
  <c r="AK41" i="31" a="1"/>
  <c r="AL41" i="31" a="1"/>
  <c r="AM41" i="31" a="1"/>
  <c r="AN41" i="31" a="1"/>
  <c r="AO41" i="31" a="1"/>
  <c r="AP41" i="31" a="1"/>
  <c r="AQ41" i="31" a="1"/>
  <c r="AR41" i="31" a="1"/>
  <c r="AS41" i="31" a="1"/>
  <c r="AT41" i="31" a="1"/>
  <c r="AU41" i="31" a="1"/>
  <c r="AV41" i="31" a="1"/>
  <c r="AW41" i="31" a="1"/>
  <c r="AX41" i="31" a="1"/>
  <c r="AY41" i="31" a="1"/>
  <c r="AZ41" i="31" a="1"/>
  <c r="BA41" i="31" a="1"/>
  <c r="BB41" i="31" a="1"/>
  <c r="BC41" i="31" a="1"/>
  <c r="BD41" i="31" a="1"/>
  <c r="BE41" i="31" a="1"/>
  <c r="BF41" i="31" a="1"/>
  <c r="BG41" i="31" a="1"/>
  <c r="BH41" i="31" a="1"/>
  <c r="BI41" i="31" a="1"/>
  <c r="BJ41" i="31" a="1"/>
  <c r="BK41" i="31" a="1"/>
  <c r="BL41" i="31" a="1"/>
  <c r="BM41" i="31" a="1"/>
  <c r="BN41" i="31" a="1"/>
  <c r="BO41" i="31" a="1"/>
  <c r="BP41" i="31" a="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AB17" i="31"/>
  <c r="E52" i="31" a="1"/>
  <c r="E52" i="31"/>
  <c r="F52" i="31" a="1"/>
  <c r="F52" i="31"/>
  <c r="G52" i="31" a="1"/>
  <c r="H52" i="31" a="1"/>
  <c r="I52" i="31" a="1"/>
  <c r="J52" i="31" a="1"/>
  <c r="K52" i="31" a="1"/>
  <c r="L52" i="31" a="1"/>
  <c r="M52" i="31" a="1"/>
  <c r="N52" i="31" a="1"/>
  <c r="O52" i="31" a="1"/>
  <c r="P52" i="31" a="1"/>
  <c r="Q52" i="31" a="1"/>
  <c r="R52" i="31" a="1"/>
  <c r="S52" i="31" a="1"/>
  <c r="T52" i="31" a="1"/>
  <c r="U52" i="31" a="1"/>
  <c r="V52" i="31" a="1"/>
  <c r="W52" i="31" a="1"/>
  <c r="X52" i="31" a="1"/>
  <c r="Y52" i="31" a="1"/>
  <c r="Z52" i="31" a="1"/>
  <c r="AA52" i="31" a="1"/>
  <c r="AB52" i="31" a="1"/>
  <c r="AC52" i="31" a="1"/>
  <c r="AD52" i="31" a="1"/>
  <c r="AE52" i="31" a="1"/>
  <c r="AF52" i="31" a="1"/>
  <c r="AG52" i="31" a="1"/>
  <c r="AH52" i="31" a="1"/>
  <c r="AI52" i="31" a="1"/>
  <c r="AJ52" i="31" a="1"/>
  <c r="AK52" i="31" a="1"/>
  <c r="AL52" i="31" a="1"/>
  <c r="AM52" i="31" a="1"/>
  <c r="AN52" i="31" a="1"/>
  <c r="AO52" i="31" a="1"/>
  <c r="AP52" i="31" a="1"/>
  <c r="AQ52" i="31" a="1"/>
  <c r="AR52" i="31" a="1"/>
  <c r="AS52" i="31" a="1"/>
  <c r="AT52" i="31" a="1"/>
  <c r="AU52" i="31" a="1"/>
  <c r="AV52" i="31" a="1"/>
  <c r="AW52" i="31" a="1"/>
  <c r="AX52" i="31" a="1"/>
  <c r="AY52" i="31" a="1"/>
  <c r="AZ52" i="31" a="1"/>
  <c r="BA52" i="31" a="1"/>
  <c r="BB52" i="31" a="1"/>
  <c r="BC52" i="31" a="1"/>
  <c r="BD52" i="31" a="1"/>
  <c r="BE52" i="31" a="1"/>
  <c r="BF52" i="31" a="1"/>
  <c r="BG52" i="31" a="1"/>
  <c r="BH52" i="31" a="1"/>
  <c r="BI52" i="31" a="1"/>
  <c r="BJ52" i="31" a="1"/>
  <c r="BK52" i="31" a="1"/>
  <c r="BL52" i="31" a="1"/>
  <c r="BM52" i="31" a="1"/>
  <c r="BN52" i="31" a="1"/>
  <c r="BO52" i="31" a="1"/>
  <c r="BP52" i="31" a="1"/>
  <c r="G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B52" i="31"/>
  <c r="BC52" i="31"/>
  <c r="BD52" i="31"/>
  <c r="BE52" i="31"/>
  <c r="BF52" i="31"/>
  <c r="BG52" i="31"/>
  <c r="BH52" i="31"/>
  <c r="BI52" i="31"/>
  <c r="BJ52" i="31"/>
  <c r="BK52" i="31"/>
  <c r="BL52" i="31"/>
  <c r="BM52" i="31"/>
  <c r="BN52" i="31"/>
  <c r="BO52" i="31"/>
  <c r="BP52" i="31"/>
  <c r="AC17" i="31"/>
  <c r="W17" i="31"/>
  <c r="E31" i="31" a="1"/>
  <c r="E31" i="31"/>
  <c r="F31" i="31" a="1"/>
  <c r="F31" i="31"/>
  <c r="G31" i="31" a="1"/>
  <c r="H31" i="31" a="1"/>
  <c r="I31" i="31" a="1"/>
  <c r="J31" i="31" a="1"/>
  <c r="K31" i="31" a="1"/>
  <c r="L31" i="31" a="1"/>
  <c r="M31" i="31" a="1"/>
  <c r="N31" i="31" a="1"/>
  <c r="O31" i="31" a="1"/>
  <c r="P31" i="31" a="1"/>
  <c r="Q31" i="31" a="1"/>
  <c r="R31" i="31" a="1"/>
  <c r="S31" i="31" a="1"/>
  <c r="T31" i="31" a="1"/>
  <c r="U31" i="31" a="1"/>
  <c r="V31" i="31" a="1"/>
  <c r="W31" i="31" a="1"/>
  <c r="X31" i="31" a="1"/>
  <c r="Y31" i="31" a="1"/>
  <c r="Z31" i="31" a="1"/>
  <c r="AA31" i="31" a="1"/>
  <c r="AB31" i="31" a="1"/>
  <c r="AC31" i="31" a="1"/>
  <c r="AD31" i="31" a="1"/>
  <c r="AE31" i="31" a="1"/>
  <c r="AF31" i="31" a="1"/>
  <c r="AG31" i="31" a="1"/>
  <c r="AH31" i="31" a="1"/>
  <c r="AI31" i="31" a="1"/>
  <c r="AJ31" i="31" a="1"/>
  <c r="AK31" i="31" a="1"/>
  <c r="AL31" i="31" a="1"/>
  <c r="AM31" i="31" a="1"/>
  <c r="AN31" i="31" a="1"/>
  <c r="AO31" i="31" a="1"/>
  <c r="AP31" i="31" a="1"/>
  <c r="AQ31" i="31" a="1"/>
  <c r="AR31" i="31" a="1"/>
  <c r="AS31" i="31" a="1"/>
  <c r="AT31" i="31" a="1"/>
  <c r="AU31" i="31" a="1"/>
  <c r="AV31" i="31" a="1"/>
  <c r="AW31" i="31" a="1"/>
  <c r="AX31" i="31" a="1"/>
  <c r="AY31" i="31" a="1"/>
  <c r="AZ31" i="31" a="1"/>
  <c r="BA31" i="31" a="1"/>
  <c r="BB31" i="31" a="1"/>
  <c r="BC31" i="31" a="1"/>
  <c r="BD31" i="31" a="1"/>
  <c r="BE31" i="31" a="1"/>
  <c r="BF31" i="31" a="1"/>
  <c r="BG31" i="31" a="1"/>
  <c r="BH31" i="31" a="1"/>
  <c r="BI31" i="31" a="1"/>
  <c r="BJ31" i="31" a="1"/>
  <c r="BK31" i="31" a="1"/>
  <c r="BL31" i="31" a="1"/>
  <c r="BM31" i="31" a="1"/>
  <c r="BN31" i="31" a="1"/>
  <c r="BO31" i="31" a="1"/>
  <c r="BP31" i="31" a="1"/>
  <c r="G31" i="31"/>
  <c r="H31" i="31"/>
  <c r="I31" i="31"/>
  <c r="J31" i="31"/>
  <c r="K31" i="31"/>
  <c r="L31" i="31"/>
  <c r="M31" i="31"/>
  <c r="N31" i="31"/>
  <c r="O31" i="31"/>
  <c r="P31"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AT31" i="31"/>
  <c r="AU31" i="31"/>
  <c r="AV31" i="31"/>
  <c r="AW31" i="31"/>
  <c r="AX31" i="31"/>
  <c r="AY31" i="31"/>
  <c r="AZ31" i="31"/>
  <c r="BA31" i="31"/>
  <c r="BB31" i="31"/>
  <c r="BC31" i="31"/>
  <c r="BD31" i="31"/>
  <c r="BE31" i="31"/>
  <c r="BF31" i="31"/>
  <c r="BG31" i="31"/>
  <c r="BH31" i="31"/>
  <c r="BI31" i="31"/>
  <c r="BJ31" i="31"/>
  <c r="BK31" i="31"/>
  <c r="BL31" i="31"/>
  <c r="BM31" i="31"/>
  <c r="BN31" i="31"/>
  <c r="BO31" i="31"/>
  <c r="BP31" i="31"/>
  <c r="AA18" i="31"/>
  <c r="E42" i="31" a="1"/>
  <c r="E42" i="31"/>
  <c r="F42" i="31" a="1"/>
  <c r="F42" i="31"/>
  <c r="G42" i="31" a="1"/>
  <c r="H42" i="31" a="1"/>
  <c r="I42" i="31" a="1"/>
  <c r="J42" i="31" a="1"/>
  <c r="K42" i="31" a="1"/>
  <c r="L42" i="31" a="1"/>
  <c r="M42" i="31" a="1"/>
  <c r="N42" i="31" a="1"/>
  <c r="O42" i="31" a="1"/>
  <c r="P42" i="31" a="1"/>
  <c r="Q42" i="31" a="1"/>
  <c r="R42" i="31" a="1"/>
  <c r="S42" i="31" a="1"/>
  <c r="T42" i="31" a="1"/>
  <c r="U42" i="31" a="1"/>
  <c r="V42" i="31" a="1"/>
  <c r="W42" i="31" a="1"/>
  <c r="X42" i="31" a="1"/>
  <c r="Y42" i="31" a="1"/>
  <c r="Z42" i="31" a="1"/>
  <c r="AA42" i="31" a="1"/>
  <c r="AB42" i="31" a="1"/>
  <c r="AC42" i="31" a="1"/>
  <c r="AD42" i="31" a="1"/>
  <c r="AE42" i="31" a="1"/>
  <c r="AF42" i="31" a="1"/>
  <c r="AG42" i="31" a="1"/>
  <c r="AH42" i="31" a="1"/>
  <c r="AI42" i="31" a="1"/>
  <c r="AJ42" i="31" a="1"/>
  <c r="AK42" i="31" a="1"/>
  <c r="AL42" i="31" a="1"/>
  <c r="AM42" i="31" a="1"/>
  <c r="AN42" i="31" a="1"/>
  <c r="AO42" i="31" a="1"/>
  <c r="AP42" i="31" a="1"/>
  <c r="AQ42" i="31" a="1"/>
  <c r="AR42" i="31" a="1"/>
  <c r="AS42" i="31" a="1"/>
  <c r="AT42" i="31" a="1"/>
  <c r="AU42" i="31" a="1"/>
  <c r="AV42" i="31" a="1"/>
  <c r="AW42" i="31" a="1"/>
  <c r="AX42" i="31" a="1"/>
  <c r="AY42" i="31" a="1"/>
  <c r="AZ42" i="31" a="1"/>
  <c r="BA42" i="31" a="1"/>
  <c r="BB42" i="31" a="1"/>
  <c r="BC42" i="31" a="1"/>
  <c r="BD42" i="31" a="1"/>
  <c r="BE42" i="31" a="1"/>
  <c r="BF42" i="31" a="1"/>
  <c r="BG42" i="31" a="1"/>
  <c r="BH42" i="31" a="1"/>
  <c r="BI42" i="31" a="1"/>
  <c r="BJ42" i="31" a="1"/>
  <c r="BK42" i="31" a="1"/>
  <c r="BL42" i="31" a="1"/>
  <c r="BM42" i="31" a="1"/>
  <c r="BN42" i="31" a="1"/>
  <c r="BO42" i="31" a="1"/>
  <c r="BP42" i="31" a="1"/>
  <c r="G42" i="31"/>
  <c r="H42" i="31"/>
  <c r="I42" i="31"/>
  <c r="J42" i="31"/>
  <c r="K42" i="31"/>
  <c r="L42" i="31"/>
  <c r="M42" i="31"/>
  <c r="N42" i="31"/>
  <c r="O42" i="31"/>
  <c r="P42" i="31"/>
  <c r="Q42" i="31"/>
  <c r="R42" i="31"/>
  <c r="S42" i="31"/>
  <c r="T42" i="31"/>
  <c r="U42" i="31"/>
  <c r="V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AT42" i="31"/>
  <c r="AU42" i="31"/>
  <c r="AV42" i="31"/>
  <c r="AW42" i="31"/>
  <c r="AX42" i="31"/>
  <c r="AY42" i="31"/>
  <c r="AZ42" i="31"/>
  <c r="BA42" i="31"/>
  <c r="BB42" i="31"/>
  <c r="BC42" i="31"/>
  <c r="BD42" i="31"/>
  <c r="BE42" i="31"/>
  <c r="BF42" i="31"/>
  <c r="BG42" i="31"/>
  <c r="BH42" i="31"/>
  <c r="BI42" i="31"/>
  <c r="BJ42" i="31"/>
  <c r="BK42" i="31"/>
  <c r="BL42" i="31"/>
  <c r="BM42" i="31"/>
  <c r="BN42" i="31"/>
  <c r="BO42" i="31"/>
  <c r="BP42" i="31"/>
  <c r="AB18" i="31"/>
  <c r="E53" i="31" a="1"/>
  <c r="E53" i="31"/>
  <c r="F53" i="31" a="1"/>
  <c r="F53" i="31"/>
  <c r="G53" i="31" a="1"/>
  <c r="H53" i="31" a="1"/>
  <c r="I53" i="31" a="1"/>
  <c r="J53" i="31" a="1"/>
  <c r="K53" i="31" a="1"/>
  <c r="L53" i="31" a="1"/>
  <c r="M53" i="31" a="1"/>
  <c r="N53" i="31" a="1"/>
  <c r="O53" i="31" a="1"/>
  <c r="P53" i="31" a="1"/>
  <c r="Q53" i="31" a="1"/>
  <c r="R53" i="31" a="1"/>
  <c r="S53" i="31" a="1"/>
  <c r="T53" i="31" a="1"/>
  <c r="U53" i="31" a="1"/>
  <c r="V53" i="31" a="1"/>
  <c r="W53" i="31" a="1"/>
  <c r="X53" i="31" a="1"/>
  <c r="Y53" i="31" a="1"/>
  <c r="Z53" i="31" a="1"/>
  <c r="AA53" i="31" a="1"/>
  <c r="AB53" i="31" a="1"/>
  <c r="AC53" i="31" a="1"/>
  <c r="AD53" i="31" a="1"/>
  <c r="AE53" i="31" a="1"/>
  <c r="AF53" i="31" a="1"/>
  <c r="AG53" i="31" a="1"/>
  <c r="AH53" i="31" a="1"/>
  <c r="AI53" i="31" a="1"/>
  <c r="AJ53" i="31" a="1"/>
  <c r="AK53" i="31" a="1"/>
  <c r="AL53" i="31" a="1"/>
  <c r="AM53" i="31" a="1"/>
  <c r="AN53" i="31" a="1"/>
  <c r="AO53" i="31" a="1"/>
  <c r="AP53" i="31" a="1"/>
  <c r="AQ53" i="31" a="1"/>
  <c r="AR53" i="31" a="1"/>
  <c r="AS53" i="31" a="1"/>
  <c r="AT53" i="31" a="1"/>
  <c r="AU53" i="31" a="1"/>
  <c r="AV53" i="31" a="1"/>
  <c r="AW53" i="31" a="1"/>
  <c r="AX53" i="31" a="1"/>
  <c r="AY53" i="31" a="1"/>
  <c r="AZ53" i="31" a="1"/>
  <c r="BA53" i="31" a="1"/>
  <c r="BB53" i="31" a="1"/>
  <c r="BC53" i="31" a="1"/>
  <c r="BD53" i="31" a="1"/>
  <c r="BE53" i="31" a="1"/>
  <c r="BF53" i="31" a="1"/>
  <c r="BG53" i="31" a="1"/>
  <c r="BH53" i="31" a="1"/>
  <c r="BI53" i="31" a="1"/>
  <c r="BJ53" i="31" a="1"/>
  <c r="BK53" i="31" a="1"/>
  <c r="BL53" i="31" a="1"/>
  <c r="BM53" i="31" a="1"/>
  <c r="BN53" i="31" a="1"/>
  <c r="BO53" i="31" a="1"/>
  <c r="BP53" i="31" a="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AC18" i="31"/>
  <c r="W18" i="31"/>
  <c r="E32" i="31" a="1"/>
  <c r="E32" i="31"/>
  <c r="F32" i="31" a="1"/>
  <c r="F32" i="31"/>
  <c r="G32" i="31" a="1"/>
  <c r="H32" i="31" a="1"/>
  <c r="I32" i="31" a="1"/>
  <c r="J32" i="31" a="1"/>
  <c r="K32" i="31" a="1"/>
  <c r="L32" i="31" a="1"/>
  <c r="M32" i="31" a="1"/>
  <c r="N32" i="31" a="1"/>
  <c r="O32" i="31" a="1"/>
  <c r="P32" i="31" a="1"/>
  <c r="Q32" i="31" a="1"/>
  <c r="R32" i="31" a="1"/>
  <c r="S32" i="31" a="1"/>
  <c r="T32" i="31" a="1"/>
  <c r="U32" i="31" a="1"/>
  <c r="V32" i="31" a="1"/>
  <c r="W32" i="31" a="1"/>
  <c r="X32" i="31" a="1"/>
  <c r="Y32" i="31" a="1"/>
  <c r="Z32" i="31" a="1"/>
  <c r="AA32" i="31" a="1"/>
  <c r="AB32" i="31" a="1"/>
  <c r="AC32" i="31" a="1"/>
  <c r="AD32" i="31" a="1"/>
  <c r="AE32" i="31" a="1"/>
  <c r="AF32" i="31" a="1"/>
  <c r="AG32" i="31" a="1"/>
  <c r="AH32" i="31" a="1"/>
  <c r="AI32" i="31" a="1"/>
  <c r="AJ32" i="31" a="1"/>
  <c r="AK32" i="31" a="1"/>
  <c r="AL32" i="31" a="1"/>
  <c r="AM32" i="31" a="1"/>
  <c r="AN32" i="31" a="1"/>
  <c r="AO32" i="31" a="1"/>
  <c r="AP32" i="31" a="1"/>
  <c r="AQ32" i="31" a="1"/>
  <c r="AR32" i="31" a="1"/>
  <c r="AS32" i="31" a="1"/>
  <c r="AT32" i="31" a="1"/>
  <c r="AU32" i="31" a="1"/>
  <c r="AV32" i="31" a="1"/>
  <c r="AW32" i="31" a="1"/>
  <c r="AX32" i="31" a="1"/>
  <c r="AY32" i="31" a="1"/>
  <c r="AZ32" i="31" a="1"/>
  <c r="BA32" i="31" a="1"/>
  <c r="BB32" i="31" a="1"/>
  <c r="BC32" i="31" a="1"/>
  <c r="BD32" i="31" a="1"/>
  <c r="BE32" i="31" a="1"/>
  <c r="BF32" i="31" a="1"/>
  <c r="BG32" i="31" a="1"/>
  <c r="BH32" i="31" a="1"/>
  <c r="BI32" i="31" a="1"/>
  <c r="BJ32" i="31" a="1"/>
  <c r="BK32" i="31" a="1"/>
  <c r="BL32" i="31" a="1"/>
  <c r="BM32" i="31" a="1"/>
  <c r="BN32" i="31" a="1"/>
  <c r="BO32" i="31" a="1"/>
  <c r="BP32" i="31" a="1"/>
  <c r="G32" i="31"/>
  <c r="H32" i="31"/>
  <c r="I32" i="31"/>
  <c r="J32" i="31"/>
  <c r="K32" i="31"/>
  <c r="L32" i="31"/>
  <c r="M32" i="31"/>
  <c r="N32" i="31"/>
  <c r="O32" i="31"/>
  <c r="P32" i="31"/>
  <c r="Q32" i="31"/>
  <c r="R32" i="31"/>
  <c r="S32" i="31"/>
  <c r="T32" i="31"/>
  <c r="U32" i="31"/>
  <c r="V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Y32" i="31"/>
  <c r="AZ32" i="31"/>
  <c r="BA32" i="31"/>
  <c r="BB32" i="31"/>
  <c r="BC32" i="31"/>
  <c r="BD32" i="31"/>
  <c r="BE32" i="31"/>
  <c r="BF32" i="31"/>
  <c r="BG32" i="31"/>
  <c r="BH32" i="31"/>
  <c r="BI32" i="31"/>
  <c r="BJ32" i="31"/>
  <c r="BK32" i="31"/>
  <c r="BL32" i="31"/>
  <c r="BM32" i="31"/>
  <c r="BN32" i="31"/>
  <c r="BO32" i="31"/>
  <c r="BP32" i="31"/>
  <c r="AA19" i="31"/>
  <c r="E43" i="31" a="1"/>
  <c r="E43" i="31"/>
  <c r="F43" i="31" a="1"/>
  <c r="F43" i="31"/>
  <c r="G43" i="31" a="1"/>
  <c r="H43" i="31" a="1"/>
  <c r="I43" i="31" a="1"/>
  <c r="J43" i="31" a="1"/>
  <c r="K43" i="31" a="1"/>
  <c r="L43" i="31" a="1"/>
  <c r="M43" i="31" a="1"/>
  <c r="N43" i="31" a="1"/>
  <c r="O43" i="31" a="1"/>
  <c r="P43" i="31" a="1"/>
  <c r="Q43" i="31" a="1"/>
  <c r="R43" i="31" a="1"/>
  <c r="S43" i="31" a="1"/>
  <c r="T43" i="31" a="1"/>
  <c r="U43" i="31" a="1"/>
  <c r="V43" i="31" a="1"/>
  <c r="W43" i="31" a="1"/>
  <c r="X43" i="31" a="1"/>
  <c r="Y43" i="31" a="1"/>
  <c r="Z43" i="31" a="1"/>
  <c r="AA43" i="31" a="1"/>
  <c r="AB43" i="31" a="1"/>
  <c r="AC43" i="31" a="1"/>
  <c r="AD43" i="31" a="1"/>
  <c r="AE43" i="31" a="1"/>
  <c r="AF43" i="31" a="1"/>
  <c r="AG43" i="31" a="1"/>
  <c r="AH43" i="31" a="1"/>
  <c r="AI43" i="31" a="1"/>
  <c r="AJ43" i="31" a="1"/>
  <c r="AK43" i="31" a="1"/>
  <c r="AL43" i="31" a="1"/>
  <c r="AM43" i="31" a="1"/>
  <c r="AN43" i="31" a="1"/>
  <c r="AO43" i="31" a="1"/>
  <c r="AP43" i="31" a="1"/>
  <c r="AQ43" i="31" a="1"/>
  <c r="AR43" i="31" a="1"/>
  <c r="AS43" i="31" a="1"/>
  <c r="AT43" i="31" a="1"/>
  <c r="AU43" i="31" a="1"/>
  <c r="AV43" i="31" a="1"/>
  <c r="AW43" i="31" a="1"/>
  <c r="AX43" i="31" a="1"/>
  <c r="AY43" i="31" a="1"/>
  <c r="AZ43" i="31" a="1"/>
  <c r="BA43" i="31" a="1"/>
  <c r="BB43" i="31" a="1"/>
  <c r="BC43" i="31" a="1"/>
  <c r="BD43" i="31" a="1"/>
  <c r="BE43" i="31" a="1"/>
  <c r="BF43" i="31" a="1"/>
  <c r="BG43" i="31" a="1"/>
  <c r="BH43" i="31" a="1"/>
  <c r="BI43" i="31" a="1"/>
  <c r="BJ43" i="31" a="1"/>
  <c r="BK43" i="31" a="1"/>
  <c r="BL43" i="31" a="1"/>
  <c r="BM43" i="31" a="1"/>
  <c r="BN43" i="31" a="1"/>
  <c r="BO43" i="31" a="1"/>
  <c r="BP43" i="31" a="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AB19" i="31"/>
  <c r="E54" i="31" a="1"/>
  <c r="E54" i="31"/>
  <c r="F54" i="31" a="1"/>
  <c r="F54" i="31"/>
  <c r="G54" i="31" a="1"/>
  <c r="H54" i="31" a="1"/>
  <c r="I54" i="31" a="1"/>
  <c r="J54" i="31" a="1"/>
  <c r="K54" i="31" a="1"/>
  <c r="L54" i="31" a="1"/>
  <c r="M54" i="31" a="1"/>
  <c r="N54" i="31" a="1"/>
  <c r="O54" i="31" a="1"/>
  <c r="P54" i="31" a="1"/>
  <c r="Q54" i="31" a="1"/>
  <c r="R54" i="31" a="1"/>
  <c r="S54" i="31" a="1"/>
  <c r="T54" i="31" a="1"/>
  <c r="U54" i="31" a="1"/>
  <c r="V54" i="31" a="1"/>
  <c r="W54" i="31" a="1"/>
  <c r="X54" i="31" a="1"/>
  <c r="Y54" i="31" a="1"/>
  <c r="Z54" i="31" a="1"/>
  <c r="AA54" i="31" a="1"/>
  <c r="AB54" i="31" a="1"/>
  <c r="AC54" i="31" a="1"/>
  <c r="AD54" i="31" a="1"/>
  <c r="AE54" i="31" a="1"/>
  <c r="AF54" i="31" a="1"/>
  <c r="AG54" i="31" a="1"/>
  <c r="AH54" i="31" a="1"/>
  <c r="AI54" i="31" a="1"/>
  <c r="AJ54" i="31" a="1"/>
  <c r="AK54" i="31" a="1"/>
  <c r="AL54" i="31" a="1"/>
  <c r="AM54" i="31" a="1"/>
  <c r="AN54" i="31" a="1"/>
  <c r="AO54" i="31" a="1"/>
  <c r="AP54" i="31" a="1"/>
  <c r="AQ54" i="31" a="1"/>
  <c r="AR54" i="31" a="1"/>
  <c r="AS54" i="31" a="1"/>
  <c r="AT54" i="31" a="1"/>
  <c r="AU54" i="31" a="1"/>
  <c r="AV54" i="31" a="1"/>
  <c r="AW54" i="31" a="1"/>
  <c r="AX54" i="31" a="1"/>
  <c r="AY54" i="31" a="1"/>
  <c r="AZ54" i="31" a="1"/>
  <c r="BA54" i="31" a="1"/>
  <c r="BB54" i="31" a="1"/>
  <c r="BC54" i="31" a="1"/>
  <c r="BD54" i="31" a="1"/>
  <c r="BE54" i="31" a="1"/>
  <c r="BF54" i="31" a="1"/>
  <c r="BG54" i="31" a="1"/>
  <c r="BH54" i="31" a="1"/>
  <c r="BI54" i="31" a="1"/>
  <c r="BJ54" i="31" a="1"/>
  <c r="BK54" i="31" a="1"/>
  <c r="BL54" i="31" a="1"/>
  <c r="BM54" i="31" a="1"/>
  <c r="BN54" i="31" a="1"/>
  <c r="BO54" i="31" a="1"/>
  <c r="BP54" i="31" a="1"/>
  <c r="G54" i="31"/>
  <c r="H54" i="31"/>
  <c r="I54" i="31"/>
  <c r="J54" i="31"/>
  <c r="K54" i="31"/>
  <c r="L54" i="31"/>
  <c r="M54" i="31"/>
  <c r="N54" i="31"/>
  <c r="O54" i="31"/>
  <c r="P54" i="31"/>
  <c r="Q54" i="31"/>
  <c r="R54" i="31"/>
  <c r="S54" i="31"/>
  <c r="T54" i="31"/>
  <c r="U54" i="31"/>
  <c r="V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B54" i="31"/>
  <c r="BC54" i="31"/>
  <c r="BD54" i="31"/>
  <c r="BE54" i="31"/>
  <c r="BF54" i="31"/>
  <c r="BG54" i="31"/>
  <c r="BH54" i="31"/>
  <c r="BI54" i="31"/>
  <c r="BJ54" i="31"/>
  <c r="BK54" i="31"/>
  <c r="BL54" i="31"/>
  <c r="BM54" i="31"/>
  <c r="BN54" i="31"/>
  <c r="BO54" i="31"/>
  <c r="BP54" i="31"/>
  <c r="AC19" i="31"/>
  <c r="W19" i="31"/>
  <c r="E33" i="31" a="1"/>
  <c r="E33" i="31"/>
  <c r="F33" i="31" a="1"/>
  <c r="F33" i="31"/>
  <c r="G33" i="31" a="1"/>
  <c r="H33" i="31" a="1"/>
  <c r="I33" i="31" a="1"/>
  <c r="J33" i="31" a="1"/>
  <c r="K33" i="31" a="1"/>
  <c r="L33" i="31" a="1"/>
  <c r="M33" i="31" a="1"/>
  <c r="N33" i="31" a="1"/>
  <c r="O33" i="31" a="1"/>
  <c r="P33" i="31" a="1"/>
  <c r="Q33" i="31" a="1"/>
  <c r="R33" i="31" a="1"/>
  <c r="S33" i="31" a="1"/>
  <c r="T33" i="31" a="1"/>
  <c r="U33" i="31" a="1"/>
  <c r="V33" i="31" a="1"/>
  <c r="W33" i="31" a="1"/>
  <c r="X33" i="31" a="1"/>
  <c r="Y33" i="31" a="1"/>
  <c r="Z33" i="31" a="1"/>
  <c r="AA33" i="31" a="1"/>
  <c r="AB33" i="31" a="1"/>
  <c r="AC33" i="31" a="1"/>
  <c r="AD33" i="31" a="1"/>
  <c r="AE33" i="31" a="1"/>
  <c r="AF33" i="31" a="1"/>
  <c r="AG33" i="31" a="1"/>
  <c r="AH33" i="31" a="1"/>
  <c r="AI33" i="31" a="1"/>
  <c r="AJ33" i="31" a="1"/>
  <c r="AK33" i="31" a="1"/>
  <c r="AL33" i="31" a="1"/>
  <c r="AM33" i="31" a="1"/>
  <c r="AN33" i="31" a="1"/>
  <c r="AO33" i="31" a="1"/>
  <c r="AP33" i="31" a="1"/>
  <c r="AQ33" i="31" a="1"/>
  <c r="AR33" i="31" a="1"/>
  <c r="AS33" i="31" a="1"/>
  <c r="AT33" i="31" a="1"/>
  <c r="AU33" i="31" a="1"/>
  <c r="AV33" i="31" a="1"/>
  <c r="AW33" i="31" a="1"/>
  <c r="AX33" i="31" a="1"/>
  <c r="AY33" i="31" a="1"/>
  <c r="AZ33" i="31" a="1"/>
  <c r="BA33" i="31" a="1"/>
  <c r="BB33" i="31" a="1"/>
  <c r="BC33" i="31" a="1"/>
  <c r="BD33" i="31" a="1"/>
  <c r="BE33" i="31" a="1"/>
  <c r="BF33" i="31" a="1"/>
  <c r="BG33" i="31" a="1"/>
  <c r="BH33" i="31" a="1"/>
  <c r="BI33" i="31" a="1"/>
  <c r="BJ33" i="31" a="1"/>
  <c r="BK33" i="31" a="1"/>
  <c r="BL33" i="31" a="1"/>
  <c r="BM33" i="31" a="1"/>
  <c r="BN33" i="31" a="1"/>
  <c r="BO33" i="31" a="1"/>
  <c r="BP33" i="31" a="1"/>
  <c r="G33" i="31"/>
  <c r="H33" i="31"/>
  <c r="I33" i="31"/>
  <c r="J33" i="31"/>
  <c r="K33" i="31"/>
  <c r="L33" i="31"/>
  <c r="M33" i="31"/>
  <c r="N33" i="31"/>
  <c r="O33" i="31"/>
  <c r="P33" i="31"/>
  <c r="Q33" i="31"/>
  <c r="R33" i="31"/>
  <c r="S33" i="31"/>
  <c r="T33" i="31"/>
  <c r="U33" i="31"/>
  <c r="V33" i="31"/>
  <c r="W33" i="31"/>
  <c r="X33" i="31"/>
  <c r="Y33" i="31"/>
  <c r="Z33" i="31"/>
  <c r="AA33" i="31"/>
  <c r="AB33" i="31"/>
  <c r="AC33" i="31"/>
  <c r="AD33" i="31"/>
  <c r="AE33" i="31"/>
  <c r="AF33" i="31"/>
  <c r="AG33" i="31"/>
  <c r="AH33" i="31"/>
  <c r="AI33" i="31"/>
  <c r="AJ33" i="31"/>
  <c r="AK33" i="31"/>
  <c r="AL33" i="31"/>
  <c r="AM33" i="31"/>
  <c r="AN33" i="31"/>
  <c r="AO33" i="31"/>
  <c r="AP33" i="31"/>
  <c r="AQ33" i="31"/>
  <c r="AR33" i="31"/>
  <c r="AS33" i="31"/>
  <c r="AT33" i="31"/>
  <c r="AU33" i="31"/>
  <c r="AV33" i="31"/>
  <c r="AW33" i="31"/>
  <c r="AX33" i="31"/>
  <c r="AY33" i="31"/>
  <c r="AZ33" i="31"/>
  <c r="BA33" i="31"/>
  <c r="BB33" i="31"/>
  <c r="BC33" i="31"/>
  <c r="BD33" i="31"/>
  <c r="BE33" i="31"/>
  <c r="BF33" i="31"/>
  <c r="BG33" i="31"/>
  <c r="BH33" i="31"/>
  <c r="BI33" i="31"/>
  <c r="BJ33" i="31"/>
  <c r="BK33" i="31"/>
  <c r="BL33" i="31"/>
  <c r="BM33" i="31"/>
  <c r="BN33" i="31"/>
  <c r="BO33" i="31"/>
  <c r="BP33" i="31"/>
  <c r="AA20" i="31"/>
  <c r="E44" i="31" a="1"/>
  <c r="E44" i="31"/>
  <c r="F44" i="31" a="1"/>
  <c r="F44" i="31"/>
  <c r="G44" i="31" a="1"/>
  <c r="H44" i="31" a="1"/>
  <c r="I44" i="31" a="1"/>
  <c r="J44" i="31" a="1"/>
  <c r="K44" i="31" a="1"/>
  <c r="L44" i="31" a="1"/>
  <c r="M44" i="31" a="1"/>
  <c r="N44" i="31" a="1"/>
  <c r="O44" i="31" a="1"/>
  <c r="P44" i="31" a="1"/>
  <c r="Q44" i="31" a="1"/>
  <c r="R44" i="31" a="1"/>
  <c r="S44" i="31" a="1"/>
  <c r="T44" i="31" a="1"/>
  <c r="U44" i="31" a="1"/>
  <c r="V44" i="31" a="1"/>
  <c r="W44" i="31" a="1"/>
  <c r="X44" i="31" a="1"/>
  <c r="Y44" i="31" a="1"/>
  <c r="Z44" i="31" a="1"/>
  <c r="AA44" i="31" a="1"/>
  <c r="AB44" i="31" a="1"/>
  <c r="AC44" i="31" a="1"/>
  <c r="AD44" i="31" a="1"/>
  <c r="AE44" i="31" a="1"/>
  <c r="AF44" i="31" a="1"/>
  <c r="AG44" i="31" a="1"/>
  <c r="AH44" i="31" a="1"/>
  <c r="AI44" i="31" a="1"/>
  <c r="AJ44" i="31" a="1"/>
  <c r="AK44" i="31" a="1"/>
  <c r="AL44" i="31" a="1"/>
  <c r="AM44" i="31" a="1"/>
  <c r="AN44" i="31" a="1"/>
  <c r="AO44" i="31" a="1"/>
  <c r="AP44" i="31" a="1"/>
  <c r="AQ44" i="31" a="1"/>
  <c r="AR44" i="31" a="1"/>
  <c r="AS44" i="31" a="1"/>
  <c r="AT44" i="31" a="1"/>
  <c r="AU44" i="31" a="1"/>
  <c r="AV44" i="31" a="1"/>
  <c r="AW44" i="31" a="1"/>
  <c r="AX44" i="31" a="1"/>
  <c r="AY44" i="31" a="1"/>
  <c r="AZ44" i="31" a="1"/>
  <c r="BA44" i="31" a="1"/>
  <c r="BB44" i="31" a="1"/>
  <c r="BC44" i="31" a="1"/>
  <c r="BD44" i="31" a="1"/>
  <c r="BE44" i="31" a="1"/>
  <c r="BF44" i="31" a="1"/>
  <c r="BG44" i="31" a="1"/>
  <c r="BH44" i="31" a="1"/>
  <c r="BI44" i="31" a="1"/>
  <c r="BJ44" i="31" a="1"/>
  <c r="BK44" i="31" a="1"/>
  <c r="BL44" i="31" a="1"/>
  <c r="BM44" i="31" a="1"/>
  <c r="BN44" i="31" a="1"/>
  <c r="BO44" i="31" a="1"/>
  <c r="BP44" i="31" a="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AB20" i="31"/>
  <c r="E55" i="31" a="1"/>
  <c r="E55" i="31"/>
  <c r="F55" i="31" a="1"/>
  <c r="F55" i="31"/>
  <c r="G55" i="31" a="1"/>
  <c r="H55" i="31" a="1"/>
  <c r="I55" i="31" a="1"/>
  <c r="J55" i="31" a="1"/>
  <c r="K55" i="31" a="1"/>
  <c r="L55" i="31" a="1"/>
  <c r="M55" i="31" a="1"/>
  <c r="N55" i="31" a="1"/>
  <c r="O55" i="31" a="1"/>
  <c r="P55" i="31" a="1"/>
  <c r="Q55" i="31" a="1"/>
  <c r="R55" i="31" a="1"/>
  <c r="S55" i="31" a="1"/>
  <c r="T55" i="31" a="1"/>
  <c r="U55" i="31" a="1"/>
  <c r="V55" i="31" a="1"/>
  <c r="W55" i="31" a="1"/>
  <c r="X55" i="31" a="1"/>
  <c r="Y55" i="31" a="1"/>
  <c r="Z55" i="31" a="1"/>
  <c r="AA55" i="31" a="1"/>
  <c r="AB55" i="31" a="1"/>
  <c r="AC55" i="31" a="1"/>
  <c r="AD55" i="31" a="1"/>
  <c r="AE55" i="31" a="1"/>
  <c r="AF55" i="31" a="1"/>
  <c r="AG55" i="31" a="1"/>
  <c r="AH55" i="31" a="1"/>
  <c r="AI55" i="31" a="1"/>
  <c r="AJ55" i="31" a="1"/>
  <c r="AK55" i="31" a="1"/>
  <c r="AL55" i="31" a="1"/>
  <c r="AM55" i="31" a="1"/>
  <c r="AN55" i="31" a="1"/>
  <c r="AO55" i="31" a="1"/>
  <c r="AP55" i="31" a="1"/>
  <c r="AQ55" i="31" a="1"/>
  <c r="AR55" i="31" a="1"/>
  <c r="AS55" i="31" a="1"/>
  <c r="AT55" i="31" a="1"/>
  <c r="AU55" i="31" a="1"/>
  <c r="AV55" i="31" a="1"/>
  <c r="AW55" i="31" a="1"/>
  <c r="AX55" i="31" a="1"/>
  <c r="AY55" i="31" a="1"/>
  <c r="AZ55" i="31" a="1"/>
  <c r="BA55" i="31" a="1"/>
  <c r="BB55" i="31" a="1"/>
  <c r="BC55" i="31" a="1"/>
  <c r="BD55" i="31" a="1"/>
  <c r="BE55" i="31" a="1"/>
  <c r="BF55" i="31" a="1"/>
  <c r="BG55" i="31" a="1"/>
  <c r="BH55" i="31" a="1"/>
  <c r="BI55" i="31" a="1"/>
  <c r="BJ55" i="31" a="1"/>
  <c r="BK55" i="31" a="1"/>
  <c r="BL55" i="31" a="1"/>
  <c r="BM55" i="31" a="1"/>
  <c r="BN55" i="31" a="1"/>
  <c r="BO55" i="31" a="1"/>
  <c r="BP55" i="31" a="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F55" i="31"/>
  <c r="AG55" i="31"/>
  <c r="AH55" i="31"/>
  <c r="AI55" i="31"/>
  <c r="AJ55" i="31"/>
  <c r="AK55" i="31"/>
  <c r="AL55" i="31"/>
  <c r="AM55" i="31"/>
  <c r="AN55" i="31"/>
  <c r="AO55" i="31"/>
  <c r="AP55" i="31"/>
  <c r="AQ55" i="31"/>
  <c r="AR55" i="31"/>
  <c r="AS55" i="31"/>
  <c r="AT55" i="31"/>
  <c r="AU55" i="31"/>
  <c r="AV55" i="31"/>
  <c r="AW55" i="31"/>
  <c r="AX55" i="31"/>
  <c r="AY55" i="31"/>
  <c r="AZ55" i="31"/>
  <c r="BA55" i="31"/>
  <c r="BB55" i="31"/>
  <c r="BC55" i="31"/>
  <c r="BD55" i="31"/>
  <c r="BE55" i="31"/>
  <c r="BF55" i="31"/>
  <c r="BG55" i="31"/>
  <c r="BH55" i="31"/>
  <c r="BI55" i="31"/>
  <c r="BJ55" i="31"/>
  <c r="BK55" i="31"/>
  <c r="BL55" i="31"/>
  <c r="BM55" i="31"/>
  <c r="BN55" i="31"/>
  <c r="BO55" i="31"/>
  <c r="BP55" i="31"/>
  <c r="AC20" i="31"/>
  <c r="W20" i="31"/>
  <c r="E34" i="31" a="1"/>
  <c r="E34" i="31"/>
  <c r="F34" i="31" a="1"/>
  <c r="F34" i="31"/>
  <c r="G34" i="31" a="1"/>
  <c r="H34" i="31" a="1"/>
  <c r="I34" i="31" a="1"/>
  <c r="J34" i="31" a="1"/>
  <c r="K34" i="31" a="1"/>
  <c r="L34" i="31" a="1"/>
  <c r="M34" i="31" a="1"/>
  <c r="N34" i="31" a="1"/>
  <c r="O34" i="31" a="1"/>
  <c r="P34" i="31" a="1"/>
  <c r="Q34" i="31" a="1"/>
  <c r="R34" i="31" a="1"/>
  <c r="S34" i="31" a="1"/>
  <c r="T34" i="31" a="1"/>
  <c r="U34" i="31" a="1"/>
  <c r="V34" i="31" a="1"/>
  <c r="W34" i="31" a="1"/>
  <c r="X34" i="31" a="1"/>
  <c r="Y34" i="31" a="1"/>
  <c r="Z34" i="31" a="1"/>
  <c r="AA34" i="31" a="1"/>
  <c r="AB34" i="31" a="1"/>
  <c r="AC34" i="31" a="1"/>
  <c r="AD34" i="31" a="1"/>
  <c r="AE34" i="31" a="1"/>
  <c r="AF34" i="31" a="1"/>
  <c r="AG34" i="31" a="1"/>
  <c r="AH34" i="31" a="1"/>
  <c r="AI34" i="31" a="1"/>
  <c r="AJ34" i="31" a="1"/>
  <c r="AK34" i="31" a="1"/>
  <c r="AL34" i="31" a="1"/>
  <c r="AM34" i="31" a="1"/>
  <c r="AN34" i="31" a="1"/>
  <c r="AO34" i="31" a="1"/>
  <c r="AP34" i="31" a="1"/>
  <c r="AQ34" i="31" a="1"/>
  <c r="AR34" i="31" a="1"/>
  <c r="AS34" i="31" a="1"/>
  <c r="AT34" i="31" a="1"/>
  <c r="AU34" i="31" a="1"/>
  <c r="AV34" i="31" a="1"/>
  <c r="AW34" i="31" a="1"/>
  <c r="AX34" i="31" a="1"/>
  <c r="AY34" i="31" a="1"/>
  <c r="AZ34" i="31" a="1"/>
  <c r="BA34" i="31" a="1"/>
  <c r="BB34" i="31" a="1"/>
  <c r="BC34" i="31" a="1"/>
  <c r="BD34" i="31" a="1"/>
  <c r="BE34" i="31" a="1"/>
  <c r="BF34" i="31" a="1"/>
  <c r="BG34" i="31" a="1"/>
  <c r="BH34" i="31" a="1"/>
  <c r="BI34" i="31" a="1"/>
  <c r="BJ34" i="31" a="1"/>
  <c r="BK34" i="31" a="1"/>
  <c r="BL34" i="31" a="1"/>
  <c r="BM34" i="31" a="1"/>
  <c r="BN34" i="31" a="1"/>
  <c r="BO34" i="31" a="1"/>
  <c r="BP34" i="31" a="1"/>
  <c r="G34" i="31"/>
  <c r="H34" i="31"/>
  <c r="I34" i="31"/>
  <c r="J34" i="31"/>
  <c r="K34" i="31"/>
  <c r="L34" i="31"/>
  <c r="M34" i="31"/>
  <c r="N34" i="31"/>
  <c r="O34" i="31"/>
  <c r="P34" i="31"/>
  <c r="Q34" i="31"/>
  <c r="R34" i="31"/>
  <c r="S34" i="31"/>
  <c r="T34" i="31"/>
  <c r="U34" i="31"/>
  <c r="V34" i="31"/>
  <c r="W34" i="31"/>
  <c r="X34" i="31"/>
  <c r="Y34" i="31"/>
  <c r="Z34" i="31"/>
  <c r="AA34" i="31"/>
  <c r="AB34" i="31"/>
  <c r="AC34" i="31"/>
  <c r="AD34" i="31"/>
  <c r="AE34" i="31"/>
  <c r="AF34" i="31"/>
  <c r="AG34" i="31"/>
  <c r="AH34" i="31"/>
  <c r="AI34" i="31"/>
  <c r="AJ34" i="31"/>
  <c r="AK34" i="31"/>
  <c r="AL34" i="31"/>
  <c r="AM34" i="31"/>
  <c r="AN34" i="31"/>
  <c r="AO34" i="31"/>
  <c r="AP34" i="31"/>
  <c r="AQ34" i="31"/>
  <c r="AR34" i="31"/>
  <c r="AS34" i="31"/>
  <c r="AT34" i="31"/>
  <c r="AU34" i="31"/>
  <c r="AV34" i="31"/>
  <c r="AW34" i="31"/>
  <c r="AX34" i="31"/>
  <c r="AY34" i="31"/>
  <c r="AZ34" i="31"/>
  <c r="BA34" i="31"/>
  <c r="BB34" i="31"/>
  <c r="BC34" i="31"/>
  <c r="BD34" i="31"/>
  <c r="BE34" i="31"/>
  <c r="BF34" i="31"/>
  <c r="BG34" i="31"/>
  <c r="BH34" i="31"/>
  <c r="BI34" i="31"/>
  <c r="BJ34" i="31"/>
  <c r="BK34" i="31"/>
  <c r="BL34" i="31"/>
  <c r="BM34" i="31"/>
  <c r="BN34" i="31"/>
  <c r="BO34" i="31"/>
  <c r="BP34" i="31"/>
  <c r="AA21" i="31"/>
  <c r="E45" i="31" a="1"/>
  <c r="E45" i="31"/>
  <c r="F45" i="31" a="1"/>
  <c r="F45" i="31"/>
  <c r="G45" i="31" a="1"/>
  <c r="H45" i="31" a="1"/>
  <c r="I45" i="31" a="1"/>
  <c r="J45" i="31" a="1"/>
  <c r="K45" i="31" a="1"/>
  <c r="L45" i="31" a="1"/>
  <c r="M45" i="31" a="1"/>
  <c r="N45" i="31" a="1"/>
  <c r="O45" i="31" a="1"/>
  <c r="P45" i="31" a="1"/>
  <c r="Q45" i="31" a="1"/>
  <c r="R45" i="31" a="1"/>
  <c r="S45" i="31" a="1"/>
  <c r="T45" i="31" a="1"/>
  <c r="U45" i="31" a="1"/>
  <c r="V45" i="31" a="1"/>
  <c r="W45" i="31" a="1"/>
  <c r="X45" i="31" a="1"/>
  <c r="Y45" i="31" a="1"/>
  <c r="Z45" i="31" a="1"/>
  <c r="AA45" i="31" a="1"/>
  <c r="AB45" i="31" a="1"/>
  <c r="AC45" i="31" a="1"/>
  <c r="AD45" i="31" a="1"/>
  <c r="AE45" i="31" a="1"/>
  <c r="AF45" i="31" a="1"/>
  <c r="AG45" i="31" a="1"/>
  <c r="AH45" i="31" a="1"/>
  <c r="AI45" i="31" a="1"/>
  <c r="AJ45" i="31" a="1"/>
  <c r="AK45" i="31" a="1"/>
  <c r="AL45" i="31" a="1"/>
  <c r="AM45" i="31" a="1"/>
  <c r="AN45" i="31" a="1"/>
  <c r="AO45" i="31" a="1"/>
  <c r="AP45" i="31" a="1"/>
  <c r="AQ45" i="31" a="1"/>
  <c r="AR45" i="31" a="1"/>
  <c r="AS45" i="31" a="1"/>
  <c r="AT45" i="31" a="1"/>
  <c r="AU45" i="31" a="1"/>
  <c r="AV45" i="31" a="1"/>
  <c r="AW45" i="31" a="1"/>
  <c r="AX45" i="31" a="1"/>
  <c r="AY45" i="31" a="1"/>
  <c r="AZ45" i="31" a="1"/>
  <c r="BA45" i="31" a="1"/>
  <c r="BB45" i="31" a="1"/>
  <c r="BC45" i="31" a="1"/>
  <c r="BD45" i="31" a="1"/>
  <c r="BE45" i="31" a="1"/>
  <c r="BF45" i="31" a="1"/>
  <c r="BG45" i="31" a="1"/>
  <c r="BH45" i="31" a="1"/>
  <c r="BI45" i="31" a="1"/>
  <c r="BJ45" i="31" a="1"/>
  <c r="BK45" i="31" a="1"/>
  <c r="BL45" i="31" a="1"/>
  <c r="BM45" i="31" a="1"/>
  <c r="BN45" i="31" a="1"/>
  <c r="BO45" i="31" a="1"/>
  <c r="BP45" i="31" a="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AB21" i="31"/>
  <c r="E56" i="31" a="1"/>
  <c r="E56" i="31"/>
  <c r="F56" i="31" a="1"/>
  <c r="F56" i="31"/>
  <c r="G56" i="31" a="1"/>
  <c r="H56" i="31" a="1"/>
  <c r="I56" i="31" a="1"/>
  <c r="J56" i="31" a="1"/>
  <c r="K56" i="31" a="1"/>
  <c r="L56" i="31" a="1"/>
  <c r="M56" i="31" a="1"/>
  <c r="N56" i="31" a="1"/>
  <c r="O56" i="31" a="1"/>
  <c r="P56" i="31" a="1"/>
  <c r="Q56" i="31" a="1"/>
  <c r="R56" i="31" a="1"/>
  <c r="S56" i="31" a="1"/>
  <c r="T56" i="31" a="1"/>
  <c r="U56" i="31" a="1"/>
  <c r="V56" i="31" a="1"/>
  <c r="W56" i="31" a="1"/>
  <c r="X56" i="31" a="1"/>
  <c r="Y56" i="31" a="1"/>
  <c r="Z56" i="31" a="1"/>
  <c r="AA56" i="31" a="1"/>
  <c r="AB56" i="31" a="1"/>
  <c r="AC56" i="31" a="1"/>
  <c r="AD56" i="31" a="1"/>
  <c r="AE56" i="31" a="1"/>
  <c r="AF56" i="31" a="1"/>
  <c r="AG56" i="31" a="1"/>
  <c r="AH56" i="31" a="1"/>
  <c r="AI56" i="31" a="1"/>
  <c r="AJ56" i="31" a="1"/>
  <c r="AK56" i="31" a="1"/>
  <c r="AL56" i="31" a="1"/>
  <c r="AM56" i="31" a="1"/>
  <c r="AN56" i="31" a="1"/>
  <c r="AO56" i="31" a="1"/>
  <c r="AP56" i="31" a="1"/>
  <c r="AQ56" i="31" a="1"/>
  <c r="AR56" i="31" a="1"/>
  <c r="AS56" i="31" a="1"/>
  <c r="AT56" i="31" a="1"/>
  <c r="AU56" i="31" a="1"/>
  <c r="AV56" i="31" a="1"/>
  <c r="AW56" i="31" a="1"/>
  <c r="AX56" i="31" a="1"/>
  <c r="AY56" i="31" a="1"/>
  <c r="AZ56" i="31" a="1"/>
  <c r="BA56" i="31" a="1"/>
  <c r="BB56" i="31" a="1"/>
  <c r="BC56" i="31" a="1"/>
  <c r="BD56" i="31" a="1"/>
  <c r="BE56" i="31" a="1"/>
  <c r="BF56" i="31" a="1"/>
  <c r="BG56" i="31" a="1"/>
  <c r="BH56" i="31" a="1"/>
  <c r="BI56" i="31" a="1"/>
  <c r="BJ56" i="31" a="1"/>
  <c r="BK56" i="31" a="1"/>
  <c r="BL56" i="31" a="1"/>
  <c r="BM56" i="31" a="1"/>
  <c r="BN56" i="31" a="1"/>
  <c r="BO56" i="31" a="1"/>
  <c r="BP56" i="31" a="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F56" i="31"/>
  <c r="AG56" i="31"/>
  <c r="AH56" i="31"/>
  <c r="AI56" i="31"/>
  <c r="AJ56" i="31"/>
  <c r="AK56" i="31"/>
  <c r="AL56" i="31"/>
  <c r="AM56" i="31"/>
  <c r="AN56" i="31"/>
  <c r="AO56" i="31"/>
  <c r="AP56" i="31"/>
  <c r="AQ56" i="31"/>
  <c r="AR56" i="31"/>
  <c r="AS56" i="31"/>
  <c r="AT56" i="31"/>
  <c r="AU56" i="31"/>
  <c r="AV56" i="31"/>
  <c r="AW56" i="31"/>
  <c r="AX56" i="31"/>
  <c r="AY56" i="31"/>
  <c r="AZ56" i="31"/>
  <c r="BA56" i="31"/>
  <c r="BB56" i="31"/>
  <c r="BC56" i="31"/>
  <c r="BD56" i="31"/>
  <c r="BE56" i="31"/>
  <c r="BF56" i="31"/>
  <c r="BG56" i="31"/>
  <c r="BH56" i="31"/>
  <c r="BI56" i="31"/>
  <c r="BJ56" i="31"/>
  <c r="BK56" i="31"/>
  <c r="BL56" i="31"/>
  <c r="BM56" i="31"/>
  <c r="BN56" i="31"/>
  <c r="BO56" i="31"/>
  <c r="BP56" i="31"/>
  <c r="AC21" i="31"/>
  <c r="W21" i="31"/>
  <c r="E35" i="31" a="1"/>
  <c r="E35" i="31"/>
  <c r="F35" i="31" a="1"/>
  <c r="F35" i="31"/>
  <c r="G35" i="31" a="1"/>
  <c r="H35" i="31" a="1"/>
  <c r="I35" i="31" a="1"/>
  <c r="J35" i="31" a="1"/>
  <c r="K35" i="31" a="1"/>
  <c r="L35" i="31" a="1"/>
  <c r="M35" i="31" a="1"/>
  <c r="N35" i="31" a="1"/>
  <c r="O35" i="31" a="1"/>
  <c r="P35" i="31" a="1"/>
  <c r="Q35" i="31" a="1"/>
  <c r="R35" i="31" a="1"/>
  <c r="S35" i="31" a="1"/>
  <c r="T35" i="31" a="1"/>
  <c r="U35" i="31" a="1"/>
  <c r="V35" i="31" a="1"/>
  <c r="W35" i="31" a="1"/>
  <c r="X35" i="31" a="1"/>
  <c r="Y35" i="31" a="1"/>
  <c r="Z35" i="31" a="1"/>
  <c r="AA35" i="31" a="1"/>
  <c r="AB35" i="31" a="1"/>
  <c r="AC35" i="31" a="1"/>
  <c r="AD35" i="31" a="1"/>
  <c r="AE35" i="31" a="1"/>
  <c r="AF35" i="31" a="1"/>
  <c r="AG35" i="31" a="1"/>
  <c r="AH35" i="31" a="1"/>
  <c r="AI35" i="31" a="1"/>
  <c r="AJ35" i="31" a="1"/>
  <c r="AK35" i="31" a="1"/>
  <c r="AL35" i="31" a="1"/>
  <c r="AM35" i="31" a="1"/>
  <c r="AN35" i="31" a="1"/>
  <c r="AO35" i="31" a="1"/>
  <c r="AP35" i="31" a="1"/>
  <c r="AQ35" i="31" a="1"/>
  <c r="AR35" i="31" a="1"/>
  <c r="AS35" i="31" a="1"/>
  <c r="AT35" i="31" a="1"/>
  <c r="AU35" i="31" a="1"/>
  <c r="AV35" i="31" a="1"/>
  <c r="AW35" i="31" a="1"/>
  <c r="AX35" i="31" a="1"/>
  <c r="AY35" i="31" a="1"/>
  <c r="AZ35" i="31" a="1"/>
  <c r="BA35" i="31" a="1"/>
  <c r="BB35" i="31" a="1"/>
  <c r="BC35" i="31" a="1"/>
  <c r="BD35" i="31" a="1"/>
  <c r="BE35" i="31" a="1"/>
  <c r="BF35" i="31" a="1"/>
  <c r="BG35" i="31" a="1"/>
  <c r="BH35" i="31" a="1"/>
  <c r="BI35" i="31" a="1"/>
  <c r="BJ35" i="31" a="1"/>
  <c r="BK35" i="31" a="1"/>
  <c r="BL35" i="31" a="1"/>
  <c r="BM35" i="31" a="1"/>
  <c r="BN35" i="31" a="1"/>
  <c r="BO35" i="31" a="1"/>
  <c r="BP35" i="31" a="1"/>
  <c r="G35" i="31"/>
  <c r="H35" i="31"/>
  <c r="I35" i="31"/>
  <c r="J35" i="31"/>
  <c r="K35" i="31"/>
  <c r="L35" i="31"/>
  <c r="M35" i="31"/>
  <c r="N35" i="31"/>
  <c r="O35" i="31"/>
  <c r="P35" i="31"/>
  <c r="Q35" i="31"/>
  <c r="R35" i="31"/>
  <c r="S35" i="31"/>
  <c r="T35" i="31"/>
  <c r="U35" i="31"/>
  <c r="V35" i="31"/>
  <c r="W35" i="31"/>
  <c r="X35" i="31"/>
  <c r="Y35" i="31"/>
  <c r="Z35" i="31"/>
  <c r="AA35" i="31"/>
  <c r="AB35" i="31"/>
  <c r="AC35" i="31"/>
  <c r="AD35" i="31"/>
  <c r="AE35" i="31"/>
  <c r="AF35" i="31"/>
  <c r="AG35" i="31"/>
  <c r="AH35" i="31"/>
  <c r="AI35" i="31"/>
  <c r="AJ35" i="31"/>
  <c r="AK35" i="31"/>
  <c r="AL35" i="31"/>
  <c r="AM35" i="31"/>
  <c r="AN35" i="31"/>
  <c r="AO35" i="31"/>
  <c r="AP35" i="31"/>
  <c r="AQ35" i="31"/>
  <c r="AR35" i="31"/>
  <c r="AS35" i="31"/>
  <c r="AT35" i="31"/>
  <c r="AU35" i="31"/>
  <c r="AV35" i="31"/>
  <c r="AW35" i="31"/>
  <c r="AX35" i="31"/>
  <c r="AY35" i="31"/>
  <c r="AZ35" i="31"/>
  <c r="BA35" i="31"/>
  <c r="BB35" i="31"/>
  <c r="BC35" i="31"/>
  <c r="BD35" i="31"/>
  <c r="BE35" i="31"/>
  <c r="BF35" i="31"/>
  <c r="BG35" i="31"/>
  <c r="BH35" i="31"/>
  <c r="BI35" i="31"/>
  <c r="BJ35" i="31"/>
  <c r="BK35" i="31"/>
  <c r="BL35" i="31"/>
  <c r="BM35" i="31"/>
  <c r="BN35" i="31"/>
  <c r="BO35" i="31"/>
  <c r="BP35" i="31"/>
  <c r="AA22" i="31"/>
  <c r="E46" i="31" a="1"/>
  <c r="E46" i="31"/>
  <c r="F46" i="31" a="1"/>
  <c r="F46" i="31"/>
  <c r="G46" i="31" a="1"/>
  <c r="H46" i="31" a="1"/>
  <c r="I46" i="31" a="1"/>
  <c r="J46" i="31" a="1"/>
  <c r="K46" i="31" a="1"/>
  <c r="L46" i="31" a="1"/>
  <c r="M46" i="31" a="1"/>
  <c r="N46" i="31" a="1"/>
  <c r="O46" i="31" a="1"/>
  <c r="P46" i="31" a="1"/>
  <c r="Q46" i="31" a="1"/>
  <c r="R46" i="31" a="1"/>
  <c r="S46" i="31" a="1"/>
  <c r="T46" i="31" a="1"/>
  <c r="U46" i="31" a="1"/>
  <c r="V46" i="31" a="1"/>
  <c r="W46" i="31" a="1"/>
  <c r="X46" i="31" a="1"/>
  <c r="Y46" i="31" a="1"/>
  <c r="Z46" i="31" a="1"/>
  <c r="AA46" i="31" a="1"/>
  <c r="AB46" i="31" a="1"/>
  <c r="AC46" i="31" a="1"/>
  <c r="AD46" i="31" a="1"/>
  <c r="AE46" i="31" a="1"/>
  <c r="AF46" i="31" a="1"/>
  <c r="AG46" i="31" a="1"/>
  <c r="AH46" i="31" a="1"/>
  <c r="AI46" i="31" a="1"/>
  <c r="AJ46" i="31" a="1"/>
  <c r="AK46" i="31" a="1"/>
  <c r="AL46" i="31" a="1"/>
  <c r="AM46" i="31" a="1"/>
  <c r="AN46" i="31" a="1"/>
  <c r="AO46" i="31" a="1"/>
  <c r="AP46" i="31" a="1"/>
  <c r="AQ46" i="31" a="1"/>
  <c r="AR46" i="31" a="1"/>
  <c r="AS46" i="31" a="1"/>
  <c r="AT46" i="31" a="1"/>
  <c r="AU46" i="31" a="1"/>
  <c r="AV46" i="31" a="1"/>
  <c r="AW46" i="31" a="1"/>
  <c r="AX46" i="31" a="1"/>
  <c r="AY46" i="31" a="1"/>
  <c r="AZ46" i="31" a="1"/>
  <c r="BA46" i="31" a="1"/>
  <c r="BB46" i="31" a="1"/>
  <c r="BC46" i="31" a="1"/>
  <c r="BD46" i="31" a="1"/>
  <c r="BE46" i="31" a="1"/>
  <c r="BF46" i="31" a="1"/>
  <c r="BG46" i="31" a="1"/>
  <c r="BH46" i="31" a="1"/>
  <c r="BI46" i="31" a="1"/>
  <c r="BJ46" i="31" a="1"/>
  <c r="BK46" i="31" a="1"/>
  <c r="BL46" i="31" a="1"/>
  <c r="BM46" i="31" a="1"/>
  <c r="BN46" i="31" a="1"/>
  <c r="BO46" i="31" a="1"/>
  <c r="BP46" i="31" a="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AB22" i="31"/>
  <c r="E57" i="31" a="1"/>
  <c r="E57" i="31"/>
  <c r="F57" i="31" a="1"/>
  <c r="F57" i="31"/>
  <c r="G57" i="31" a="1"/>
  <c r="H57" i="31" a="1"/>
  <c r="I57" i="31" a="1"/>
  <c r="J57" i="31" a="1"/>
  <c r="K57" i="31" a="1"/>
  <c r="L57" i="31" a="1"/>
  <c r="M57" i="31" a="1"/>
  <c r="N57" i="31" a="1"/>
  <c r="O57" i="31" a="1"/>
  <c r="P57" i="31" a="1"/>
  <c r="Q57" i="31" a="1"/>
  <c r="R57" i="31" a="1"/>
  <c r="S57" i="31" a="1"/>
  <c r="T57" i="31" a="1"/>
  <c r="U57" i="31" a="1"/>
  <c r="V57" i="31" a="1"/>
  <c r="W57" i="31" a="1"/>
  <c r="X57" i="31" a="1"/>
  <c r="Y57" i="31" a="1"/>
  <c r="Z57" i="31" a="1"/>
  <c r="AA57" i="31" a="1"/>
  <c r="AB57" i="31" a="1"/>
  <c r="AC57" i="31" a="1"/>
  <c r="AD57" i="31" a="1"/>
  <c r="AE57" i="31" a="1"/>
  <c r="AF57" i="31" a="1"/>
  <c r="AG57" i="31" a="1"/>
  <c r="AH57" i="31" a="1"/>
  <c r="AI57" i="31" a="1"/>
  <c r="AJ57" i="31" a="1"/>
  <c r="AK57" i="31" a="1"/>
  <c r="AL57" i="31" a="1"/>
  <c r="AM57" i="31" a="1"/>
  <c r="AN57" i="31" a="1"/>
  <c r="AO57" i="31" a="1"/>
  <c r="AP57" i="31" a="1"/>
  <c r="AQ57" i="31" a="1"/>
  <c r="AR57" i="31" a="1"/>
  <c r="AS57" i="31" a="1"/>
  <c r="AT57" i="31" a="1"/>
  <c r="AU57" i="31" a="1"/>
  <c r="AV57" i="31" a="1"/>
  <c r="AW57" i="31" a="1"/>
  <c r="AX57" i="31" a="1"/>
  <c r="AY57" i="31" a="1"/>
  <c r="AZ57" i="31" a="1"/>
  <c r="BA57" i="31" a="1"/>
  <c r="BB57" i="31" a="1"/>
  <c r="BC57" i="31" a="1"/>
  <c r="BD57" i="31" a="1"/>
  <c r="BE57" i="31" a="1"/>
  <c r="BF57" i="31" a="1"/>
  <c r="BG57" i="31" a="1"/>
  <c r="BH57" i="31" a="1"/>
  <c r="BI57" i="31" a="1"/>
  <c r="BJ57" i="31" a="1"/>
  <c r="BK57" i="31" a="1"/>
  <c r="BL57" i="31" a="1"/>
  <c r="BM57" i="31" a="1"/>
  <c r="BN57" i="31" a="1"/>
  <c r="BO57" i="31" a="1"/>
  <c r="BP57" i="31" a="1"/>
  <c r="G57" i="31"/>
  <c r="H57" i="31"/>
  <c r="I57" i="31"/>
  <c r="J57" i="31"/>
  <c r="K57" i="31"/>
  <c r="L57" i="31"/>
  <c r="M57" i="31"/>
  <c r="N57" i="31"/>
  <c r="O57" i="31"/>
  <c r="P57" i="31"/>
  <c r="Q57" i="31"/>
  <c r="R57" i="31"/>
  <c r="S57" i="31"/>
  <c r="T57" i="31"/>
  <c r="U57" i="31"/>
  <c r="V57" i="31"/>
  <c r="W57" i="31"/>
  <c r="X57" i="31"/>
  <c r="Y57" i="31"/>
  <c r="Z57" i="31"/>
  <c r="AA57" i="31"/>
  <c r="AB57" i="31"/>
  <c r="AC57" i="31"/>
  <c r="AD57" i="31"/>
  <c r="AE57" i="31"/>
  <c r="AF57" i="31"/>
  <c r="AG57" i="31"/>
  <c r="AH57" i="31"/>
  <c r="AI57" i="31"/>
  <c r="AJ57" i="31"/>
  <c r="AK57" i="31"/>
  <c r="AL57" i="31"/>
  <c r="AM57" i="31"/>
  <c r="AN57" i="31"/>
  <c r="AO57" i="31"/>
  <c r="AP57" i="31"/>
  <c r="AQ57" i="31"/>
  <c r="AR57" i="31"/>
  <c r="AS57" i="31"/>
  <c r="AT57" i="31"/>
  <c r="AU57" i="31"/>
  <c r="AV57" i="31"/>
  <c r="AW57" i="31"/>
  <c r="AX57" i="31"/>
  <c r="AY57" i="31"/>
  <c r="AZ57" i="31"/>
  <c r="BA57" i="31"/>
  <c r="BB57" i="31"/>
  <c r="BC57" i="31"/>
  <c r="BD57" i="31"/>
  <c r="BE57" i="31"/>
  <c r="BF57" i="31"/>
  <c r="BG57" i="31"/>
  <c r="BH57" i="31"/>
  <c r="BI57" i="31"/>
  <c r="BJ57" i="31"/>
  <c r="BK57" i="31"/>
  <c r="BL57" i="31"/>
  <c r="BM57" i="31"/>
  <c r="BN57" i="31"/>
  <c r="BO57" i="31"/>
  <c r="BP57" i="31"/>
  <c r="AC22" i="31"/>
  <c r="W22" i="31"/>
  <c r="X17" i="31"/>
  <c r="X18" i="31"/>
  <c r="X19" i="31"/>
  <c r="X20" i="31"/>
  <c r="X21" i="31"/>
  <c r="X22" i="31"/>
  <c r="X23" i="31"/>
  <c r="X24" i="31"/>
  <c r="X25" i="31"/>
  <c r="E4" i="31"/>
  <c r="E5" i="31"/>
  <c r="E6" i="31"/>
  <c r="E7" i="31"/>
  <c r="E8" i="31"/>
  <c r="E9" i="31"/>
  <c r="E10" i="31"/>
  <c r="E11" i="31"/>
  <c r="E12" i="31"/>
  <c r="AO12" i="31"/>
  <c r="AO4" i="31"/>
  <c r="AO5" i="31"/>
  <c r="AO6" i="31"/>
  <c r="AO7" i="31"/>
  <c r="AO8" i="31"/>
  <c r="AO9" i="31"/>
  <c r="AO10" i="31"/>
  <c r="AO11" i="31"/>
  <c r="AP12" i="31"/>
  <c r="AP4" i="31"/>
  <c r="AP5" i="31"/>
  <c r="AP6" i="31"/>
  <c r="AP7" i="31"/>
  <c r="AP8" i="31"/>
  <c r="AP9" i="31"/>
  <c r="AP10" i="31"/>
  <c r="AP11" i="31"/>
  <c r="AM12" i="31"/>
  <c r="Q4" i="31"/>
  <c r="AG3" i="31"/>
  <c r="AG12" i="31"/>
  <c r="AI12" i="31"/>
  <c r="AG4" i="31"/>
  <c r="AI4" i="31"/>
  <c r="AG5" i="31"/>
  <c r="AI5" i="31"/>
  <c r="AG6" i="31"/>
  <c r="AI6" i="31"/>
  <c r="AG7" i="31"/>
  <c r="AI7" i="31"/>
  <c r="AG8" i="31"/>
  <c r="AI8" i="31"/>
  <c r="AG9" i="31"/>
  <c r="AI9" i="31"/>
  <c r="AG10" i="31"/>
  <c r="AI10" i="31"/>
  <c r="AG11" i="31"/>
  <c r="AI11" i="31"/>
  <c r="AJ12" i="31"/>
  <c r="AJ4" i="31"/>
  <c r="AJ5" i="31"/>
  <c r="AJ6" i="31"/>
  <c r="AJ7" i="31"/>
  <c r="AJ8" i="31"/>
  <c r="AJ9" i="31"/>
  <c r="AJ10" i="31"/>
  <c r="AJ11" i="31"/>
  <c r="AK12" i="31"/>
  <c r="AK4" i="31"/>
  <c r="AK5" i="31"/>
  <c r="AK6" i="31"/>
  <c r="AK7" i="31"/>
  <c r="AK8" i="31"/>
  <c r="AK9" i="31"/>
  <c r="AK10" i="31"/>
  <c r="AK11" i="31"/>
  <c r="AH12" i="31"/>
  <c r="P4" i="31"/>
  <c r="AB3" i="31"/>
  <c r="AB12" i="31"/>
  <c r="AD12" i="31"/>
  <c r="AB4" i="31"/>
  <c r="AD4" i="31"/>
  <c r="AB5" i="31"/>
  <c r="AD5" i="31"/>
  <c r="AB6" i="31"/>
  <c r="AD6" i="31"/>
  <c r="AB7" i="31"/>
  <c r="AD7" i="31"/>
  <c r="AB8" i="31"/>
  <c r="AD8" i="31"/>
  <c r="AB9" i="31"/>
  <c r="AD9" i="31"/>
  <c r="AB10" i="31"/>
  <c r="AD10" i="31"/>
  <c r="AB11" i="31"/>
  <c r="AD11" i="31"/>
  <c r="AE12" i="31"/>
  <c r="AE4" i="31"/>
  <c r="AE5" i="31"/>
  <c r="AE6" i="31"/>
  <c r="AE7" i="31"/>
  <c r="AE8" i="31"/>
  <c r="AE9" i="31"/>
  <c r="AE10" i="31"/>
  <c r="AE11" i="31"/>
  <c r="AF12" i="31"/>
  <c r="AF4" i="31"/>
  <c r="AF5" i="31"/>
  <c r="AF6" i="31"/>
  <c r="AF7" i="31"/>
  <c r="AF8" i="31"/>
  <c r="AF9" i="31"/>
  <c r="AF10" i="31"/>
  <c r="AF11" i="31"/>
  <c r="AC12" i="31"/>
  <c r="O4" i="31"/>
  <c r="W3" i="31"/>
  <c r="W12" i="31"/>
  <c r="Y12" i="31"/>
  <c r="W4" i="31"/>
  <c r="Y4" i="31"/>
  <c r="W5" i="31"/>
  <c r="Y5" i="31"/>
  <c r="W6" i="31"/>
  <c r="Y6" i="31"/>
  <c r="W7" i="31"/>
  <c r="Y7" i="31"/>
  <c r="W8" i="31"/>
  <c r="Y8" i="31"/>
  <c r="W9" i="31"/>
  <c r="Y9" i="31"/>
  <c r="W10" i="31"/>
  <c r="Y10" i="31"/>
  <c r="W11" i="31"/>
  <c r="Y11" i="31"/>
  <c r="Z12" i="31"/>
  <c r="Z4" i="31"/>
  <c r="Z5" i="31"/>
  <c r="Z6" i="31"/>
  <c r="Z7" i="31"/>
  <c r="Z8" i="31"/>
  <c r="Z9" i="31"/>
  <c r="Z10" i="31"/>
  <c r="Z11" i="31"/>
  <c r="AA12" i="31"/>
  <c r="AA4" i="31"/>
  <c r="AA5" i="31"/>
  <c r="AA6" i="31"/>
  <c r="AA7" i="31"/>
  <c r="AA8" i="31"/>
  <c r="AA9" i="31"/>
  <c r="AA10" i="31"/>
  <c r="AA11" i="31"/>
  <c r="X12" i="31"/>
  <c r="AM11" i="31"/>
  <c r="AH11" i="31"/>
  <c r="AC11" i="31"/>
  <c r="X11" i="31"/>
  <c r="AM10" i="31"/>
  <c r="AH10" i="31"/>
  <c r="AC10" i="31"/>
  <c r="X10" i="31"/>
  <c r="AM9" i="31"/>
  <c r="AH9" i="31"/>
  <c r="AC9" i="31"/>
  <c r="X9" i="31"/>
  <c r="AM8" i="31"/>
  <c r="AH8" i="31"/>
  <c r="AC8" i="31"/>
  <c r="X8" i="31"/>
  <c r="AM7" i="31"/>
  <c r="AH7" i="31"/>
  <c r="AC7" i="31"/>
  <c r="X7" i="31"/>
  <c r="AM6" i="31"/>
  <c r="AH6" i="31"/>
  <c r="AC6" i="31"/>
  <c r="X6" i="31"/>
  <c r="AM5" i="31"/>
  <c r="AH5" i="31"/>
  <c r="AC5" i="31"/>
  <c r="X5" i="31"/>
  <c r="AM4" i="31"/>
  <c r="AH4" i="31"/>
  <c r="AC4" i="31"/>
  <c r="X4" i="31"/>
  <c r="Q64" i="30"/>
  <c r="F4" i="30"/>
  <c r="V64" i="30"/>
  <c r="V65" i="30"/>
  <c r="W65" i="30"/>
  <c r="X65" i="30"/>
  <c r="Y65" i="30"/>
  <c r="AA65" i="30"/>
  <c r="AE65" i="30"/>
  <c r="V66" i="30"/>
  <c r="V67" i="30"/>
  <c r="V68" i="30"/>
  <c r="V69" i="30"/>
  <c r="V70" i="30"/>
  <c r="V71" i="30"/>
  <c r="V72" i="30"/>
  <c r="V73" i="30"/>
  <c r="V74" i="30"/>
  <c r="V75" i="30"/>
  <c r="V76" i="30"/>
  <c r="V77" i="30"/>
  <c r="V78" i="30"/>
  <c r="V79" i="30"/>
  <c r="V80" i="30"/>
  <c r="V81" i="30"/>
  <c r="W64" i="30"/>
  <c r="X64" i="30"/>
  <c r="Y64" i="30"/>
  <c r="AA64" i="30"/>
  <c r="AE64" i="30"/>
  <c r="W66" i="30"/>
  <c r="X66" i="30"/>
  <c r="Y66" i="30"/>
  <c r="AA66" i="30"/>
  <c r="AE66" i="30"/>
  <c r="W67" i="30"/>
  <c r="X67" i="30"/>
  <c r="Y67" i="30"/>
  <c r="AA67" i="30"/>
  <c r="AE67" i="30"/>
  <c r="W68" i="30"/>
  <c r="X68" i="30"/>
  <c r="Y68" i="30"/>
  <c r="AA68" i="30"/>
  <c r="AE68" i="30"/>
  <c r="W69" i="30"/>
  <c r="X69" i="30"/>
  <c r="Y69" i="30"/>
  <c r="AA69" i="30"/>
  <c r="AE69" i="30"/>
  <c r="W70" i="30"/>
  <c r="X70" i="30"/>
  <c r="Y70" i="30"/>
  <c r="AA70" i="30"/>
  <c r="AE70" i="30"/>
  <c r="W71" i="30"/>
  <c r="X71" i="30"/>
  <c r="Y71" i="30"/>
  <c r="AA71" i="30"/>
  <c r="AE71" i="30"/>
  <c r="W72" i="30"/>
  <c r="X72" i="30"/>
  <c r="Y72" i="30"/>
  <c r="AA72" i="30"/>
  <c r="AE72" i="30"/>
  <c r="W73" i="30"/>
  <c r="X73" i="30"/>
  <c r="Y73" i="30"/>
  <c r="AA73" i="30"/>
  <c r="AE73" i="30"/>
  <c r="W74" i="30"/>
  <c r="X74" i="30"/>
  <c r="Y74" i="30"/>
  <c r="AA74" i="30"/>
  <c r="AE74" i="30"/>
  <c r="W75" i="30"/>
  <c r="X75" i="30"/>
  <c r="Y75" i="30"/>
  <c r="AA75" i="30"/>
  <c r="AE75" i="30"/>
  <c r="W76" i="30"/>
  <c r="X76" i="30"/>
  <c r="Y76" i="30"/>
  <c r="AA76" i="30"/>
  <c r="AE76" i="30"/>
  <c r="W77" i="30"/>
  <c r="X77" i="30"/>
  <c r="Y77" i="30"/>
  <c r="AA77" i="30"/>
  <c r="AE77" i="30"/>
  <c r="W78" i="30"/>
  <c r="X78" i="30"/>
  <c r="Y78" i="30"/>
  <c r="AA78" i="30"/>
  <c r="AE78" i="30"/>
  <c r="W79" i="30"/>
  <c r="X79" i="30"/>
  <c r="Y79" i="30"/>
  <c r="AA79" i="30"/>
  <c r="AE79" i="30"/>
  <c r="W80" i="30"/>
  <c r="X80" i="30"/>
  <c r="Y80" i="30"/>
  <c r="AA80" i="30"/>
  <c r="AE80" i="30"/>
  <c r="W81" i="30"/>
  <c r="X81" i="30"/>
  <c r="Y81" i="30"/>
  <c r="AA81" i="30"/>
  <c r="AE81" i="30"/>
  <c r="AF64" i="30"/>
  <c r="AF65" i="30"/>
  <c r="AF66" i="30"/>
  <c r="AF67" i="30"/>
  <c r="AF68" i="30"/>
  <c r="AF69" i="30"/>
  <c r="AF70" i="30"/>
  <c r="AF71" i="30"/>
  <c r="AF72" i="30"/>
  <c r="AF73" i="30"/>
  <c r="AF74" i="30"/>
  <c r="AF75" i="30"/>
  <c r="AF76" i="30"/>
  <c r="AF77" i="30"/>
  <c r="AF78" i="30"/>
  <c r="AF79" i="30"/>
  <c r="AF80" i="30"/>
  <c r="AF81" i="30"/>
  <c r="J4" i="30"/>
  <c r="K17" i="30"/>
  <c r="G4" i="30"/>
  <c r="H4" i="30"/>
  <c r="I4" i="30"/>
  <c r="J17" i="30"/>
  <c r="H17" i="30"/>
  <c r="L17" i="30"/>
  <c r="Q65" i="30"/>
  <c r="F5" i="30"/>
  <c r="J5" i="30"/>
  <c r="K18" i="30"/>
  <c r="G5" i="30"/>
  <c r="H5" i="30"/>
  <c r="I5" i="30"/>
  <c r="J18" i="30"/>
  <c r="H18" i="30"/>
  <c r="L18" i="30"/>
  <c r="Q66" i="30"/>
  <c r="F6" i="30"/>
  <c r="J6" i="30"/>
  <c r="K19" i="30"/>
  <c r="G6" i="30"/>
  <c r="H6" i="30"/>
  <c r="I6" i="30"/>
  <c r="J19" i="30"/>
  <c r="H19" i="30"/>
  <c r="L19" i="30"/>
  <c r="J7" i="30"/>
  <c r="K20" i="30"/>
  <c r="G7" i="30"/>
  <c r="H7" i="30"/>
  <c r="I7" i="30"/>
  <c r="J20" i="30"/>
  <c r="H20" i="30"/>
  <c r="L20" i="30"/>
  <c r="J8" i="30"/>
  <c r="K21" i="30"/>
  <c r="G8" i="30"/>
  <c r="H8" i="30"/>
  <c r="I8" i="30"/>
  <c r="J21" i="30"/>
  <c r="H21" i="30"/>
  <c r="L21" i="30"/>
  <c r="J9" i="30"/>
  <c r="K22" i="30"/>
  <c r="G9" i="30"/>
  <c r="H9" i="30"/>
  <c r="I9" i="30"/>
  <c r="J22" i="30"/>
  <c r="H22" i="30"/>
  <c r="L22" i="30"/>
  <c r="J10" i="30"/>
  <c r="K23" i="30"/>
  <c r="G10" i="30"/>
  <c r="H10" i="30"/>
  <c r="I10" i="30"/>
  <c r="J23" i="30"/>
  <c r="H23" i="30"/>
  <c r="L23" i="30"/>
  <c r="J11" i="30"/>
  <c r="K24" i="30"/>
  <c r="G11" i="30"/>
  <c r="H11" i="30"/>
  <c r="I11" i="30"/>
  <c r="J24" i="30"/>
  <c r="H24" i="30"/>
  <c r="L24" i="30"/>
  <c r="J12" i="30"/>
  <c r="K25" i="30"/>
  <c r="G12" i="30"/>
  <c r="H12" i="30"/>
  <c r="I12" i="30"/>
  <c r="J25" i="30"/>
  <c r="H25" i="30"/>
  <c r="L25" i="30"/>
  <c r="M17" i="30"/>
  <c r="N17" i="30" a="1"/>
  <c r="N17" i="30"/>
  <c r="O17" i="30"/>
  <c r="M18" i="30"/>
  <c r="N18" i="30" a="1"/>
  <c r="N18" i="30"/>
  <c r="O18" i="30"/>
  <c r="M19" i="30"/>
  <c r="N19" i="30" a="1"/>
  <c r="N19" i="30"/>
  <c r="O19" i="30"/>
  <c r="M20" i="30"/>
  <c r="N20" i="30" a="1"/>
  <c r="N20" i="30"/>
  <c r="O20" i="30"/>
  <c r="M21" i="30"/>
  <c r="N21" i="30" a="1"/>
  <c r="N21" i="30"/>
  <c r="O21" i="30"/>
  <c r="M22" i="30"/>
  <c r="N22" i="30" a="1"/>
  <c r="N22" i="30"/>
  <c r="O22" i="30"/>
  <c r="M23" i="30"/>
  <c r="N23" i="30" a="1"/>
  <c r="N23" i="30"/>
  <c r="O23" i="30"/>
  <c r="M24" i="30"/>
  <c r="N24" i="30" a="1"/>
  <c r="N24" i="30"/>
  <c r="O24" i="30"/>
  <c r="M25" i="30"/>
  <c r="N25" i="30" a="1"/>
  <c r="N25" i="30"/>
  <c r="O25" i="30"/>
  <c r="O3" i="30"/>
  <c r="P17" i="30"/>
  <c r="P18" i="30"/>
  <c r="P19" i="30"/>
  <c r="P20" i="30"/>
  <c r="P21" i="30"/>
  <c r="P22" i="30"/>
  <c r="P23" i="30"/>
  <c r="P24" i="30"/>
  <c r="P25" i="30"/>
  <c r="P3" i="30"/>
  <c r="Q17" i="30"/>
  <c r="Q18" i="30"/>
  <c r="Q19" i="30"/>
  <c r="Q20" i="30"/>
  <c r="Q21" i="30"/>
  <c r="Q22" i="30"/>
  <c r="Q23" i="30"/>
  <c r="Q24" i="30"/>
  <c r="Q25" i="30"/>
  <c r="Q3" i="30"/>
  <c r="R17" i="30"/>
  <c r="R18" i="30"/>
  <c r="R19" i="30"/>
  <c r="R20" i="30"/>
  <c r="R21" i="30"/>
  <c r="R22" i="30"/>
  <c r="R23" i="30"/>
  <c r="R24" i="30"/>
  <c r="R25" i="30"/>
  <c r="R3" i="30"/>
  <c r="S17" i="30"/>
  <c r="S18" i="30"/>
  <c r="S19" i="30"/>
  <c r="S20" i="30"/>
  <c r="S21" i="30"/>
  <c r="S22" i="30"/>
  <c r="S23" i="30"/>
  <c r="S24" i="30"/>
  <c r="S25" i="30"/>
  <c r="S3" i="30"/>
  <c r="T17" i="30"/>
  <c r="T18" i="30"/>
  <c r="T19" i="30"/>
  <c r="T20" i="30"/>
  <c r="T21" i="30"/>
  <c r="T22" i="30"/>
  <c r="T23" i="30"/>
  <c r="T24" i="30"/>
  <c r="T25" i="30"/>
  <c r="T3" i="30"/>
  <c r="U17" i="30"/>
  <c r="U18" i="30"/>
  <c r="U19" i="30"/>
  <c r="U20" i="30"/>
  <c r="U21" i="30"/>
  <c r="U22" i="30"/>
  <c r="U23" i="30"/>
  <c r="U24" i="30"/>
  <c r="U25" i="30"/>
  <c r="U3" i="30"/>
  <c r="V17" i="30"/>
  <c r="V18" i="30"/>
  <c r="V19" i="30"/>
  <c r="V20" i="30"/>
  <c r="V21" i="30"/>
  <c r="V22" i="30"/>
  <c r="V23" i="30"/>
  <c r="V24" i="30"/>
  <c r="V25" i="30"/>
  <c r="V3" i="30"/>
  <c r="R4" i="30"/>
  <c r="AL3" i="30"/>
  <c r="AL12" i="30"/>
  <c r="AN12" i="30"/>
  <c r="AL4" i="30"/>
  <c r="AN4" i="30"/>
  <c r="AL5" i="30"/>
  <c r="AN5" i="30"/>
  <c r="AL6" i="30"/>
  <c r="AN6" i="30"/>
  <c r="AL7" i="30"/>
  <c r="AN7" i="30"/>
  <c r="AL8" i="30"/>
  <c r="AN8" i="30"/>
  <c r="AL9" i="30"/>
  <c r="AN9" i="30"/>
  <c r="AL10" i="30"/>
  <c r="AN10" i="30"/>
  <c r="AL11" i="30"/>
  <c r="AN11" i="30"/>
  <c r="C17" i="30"/>
  <c r="E30" i="30" a="1"/>
  <c r="E30" i="30"/>
  <c r="F30" i="30" a="1"/>
  <c r="F30" i="30"/>
  <c r="G30" i="30" a="1"/>
  <c r="H30" i="30" a="1"/>
  <c r="I30" i="30" a="1"/>
  <c r="J30" i="30" a="1"/>
  <c r="K30" i="30" a="1"/>
  <c r="L30" i="30" a="1"/>
  <c r="M30" i="30" a="1"/>
  <c r="N30" i="30" a="1"/>
  <c r="O30" i="30" a="1"/>
  <c r="P30" i="30" a="1"/>
  <c r="Q30" i="30" a="1"/>
  <c r="R30" i="30" a="1"/>
  <c r="S30" i="30" a="1"/>
  <c r="T30" i="30" a="1"/>
  <c r="U30" i="30" a="1"/>
  <c r="V30" i="30" a="1"/>
  <c r="W30" i="30" a="1"/>
  <c r="X30" i="30" a="1"/>
  <c r="Y30" i="30" a="1"/>
  <c r="Z30" i="30" a="1"/>
  <c r="AA30" i="30" a="1"/>
  <c r="AB30" i="30" a="1"/>
  <c r="AC30" i="30" a="1"/>
  <c r="AD30" i="30" a="1"/>
  <c r="AE30" i="30" a="1"/>
  <c r="AF30" i="30" a="1"/>
  <c r="AG30" i="30" a="1"/>
  <c r="AH30" i="30" a="1"/>
  <c r="AI30" i="30" a="1"/>
  <c r="AJ30" i="30" a="1"/>
  <c r="AK30" i="30" a="1"/>
  <c r="AL30" i="30" a="1"/>
  <c r="AM30" i="30" a="1"/>
  <c r="AN30" i="30" a="1"/>
  <c r="AO30" i="30" a="1"/>
  <c r="AP30" i="30" a="1"/>
  <c r="AQ30" i="30" a="1"/>
  <c r="AR30" i="30" a="1"/>
  <c r="AS30" i="30" a="1"/>
  <c r="AT30" i="30" a="1"/>
  <c r="AU30" i="30" a="1"/>
  <c r="AV30" i="30" a="1"/>
  <c r="AW30" i="30" a="1"/>
  <c r="AX30" i="30" a="1"/>
  <c r="AY30" i="30" a="1"/>
  <c r="AZ30" i="30" a="1"/>
  <c r="BA30" i="30" a="1"/>
  <c r="BB30" i="30" a="1"/>
  <c r="BC30" i="30" a="1"/>
  <c r="BD30" i="30" a="1"/>
  <c r="BE30" i="30" a="1"/>
  <c r="BF30" i="30" a="1"/>
  <c r="BG30" i="30" a="1"/>
  <c r="BH30" i="30" a="1"/>
  <c r="BI30" i="30" a="1"/>
  <c r="BJ30" i="30" a="1"/>
  <c r="BK30" i="30" a="1"/>
  <c r="BL30" i="30" a="1"/>
  <c r="BM30" i="30" a="1"/>
  <c r="BN30" i="30" a="1"/>
  <c r="BO30" i="30" a="1"/>
  <c r="BP30" i="30" a="1"/>
  <c r="G30" i="30"/>
  <c r="H30" i="30"/>
  <c r="I30" i="30"/>
  <c r="J30" i="30"/>
  <c r="K30" i="30"/>
  <c r="L30" i="30"/>
  <c r="M30" i="30"/>
  <c r="N30" i="30"/>
  <c r="O30" i="30"/>
  <c r="P30" i="30"/>
  <c r="Q30" i="30"/>
  <c r="R30" i="30"/>
  <c r="S30" i="30"/>
  <c r="T30" i="30"/>
  <c r="U30" i="30"/>
  <c r="V30" i="30"/>
  <c r="W30" i="30"/>
  <c r="X30" i="30"/>
  <c r="Y30" i="30"/>
  <c r="Z30" i="30"/>
  <c r="AA30" i="30"/>
  <c r="AB30" i="30"/>
  <c r="AC30" i="30"/>
  <c r="AD30" i="30"/>
  <c r="AE30" i="30"/>
  <c r="AF30" i="30"/>
  <c r="AG30" i="30"/>
  <c r="AH30" i="30"/>
  <c r="AI30" i="30"/>
  <c r="AJ30" i="30"/>
  <c r="AK30" i="30"/>
  <c r="AL30" i="30"/>
  <c r="AM30" i="30"/>
  <c r="AN30" i="30"/>
  <c r="AO30" i="30"/>
  <c r="AP30" i="30"/>
  <c r="AQ30" i="30"/>
  <c r="AR30" i="30"/>
  <c r="AS30" i="30"/>
  <c r="AT30" i="30"/>
  <c r="AU30" i="30"/>
  <c r="AV30" i="30"/>
  <c r="AW30" i="30"/>
  <c r="AX30" i="30"/>
  <c r="AY30" i="30"/>
  <c r="AZ30" i="30"/>
  <c r="BA30" i="30"/>
  <c r="BB30" i="30"/>
  <c r="BC30" i="30"/>
  <c r="BD30" i="30"/>
  <c r="BE30" i="30"/>
  <c r="BF30" i="30"/>
  <c r="BG30" i="30"/>
  <c r="BH30" i="30"/>
  <c r="BI30" i="30"/>
  <c r="BJ30" i="30"/>
  <c r="BK30" i="30"/>
  <c r="BL30" i="30"/>
  <c r="BM30" i="30"/>
  <c r="BN30" i="30"/>
  <c r="BO30" i="30"/>
  <c r="BP30" i="30"/>
  <c r="AA17" i="30"/>
  <c r="E41" i="30" a="1"/>
  <c r="E41" i="30"/>
  <c r="F41" i="30" a="1"/>
  <c r="F41" i="30"/>
  <c r="G41" i="30" a="1"/>
  <c r="H41" i="30" a="1"/>
  <c r="I41" i="30" a="1"/>
  <c r="J41" i="30" a="1"/>
  <c r="K41" i="30" a="1"/>
  <c r="L41" i="30" a="1"/>
  <c r="M41" i="30" a="1"/>
  <c r="N41" i="30" a="1"/>
  <c r="O41" i="30" a="1"/>
  <c r="P41" i="30" a="1"/>
  <c r="Q41" i="30" a="1"/>
  <c r="R41" i="30" a="1"/>
  <c r="S41" i="30" a="1"/>
  <c r="T41" i="30" a="1"/>
  <c r="U41" i="30" a="1"/>
  <c r="V41" i="30" a="1"/>
  <c r="W41" i="30" a="1"/>
  <c r="X41" i="30" a="1"/>
  <c r="Y41" i="30" a="1"/>
  <c r="Z41" i="30" a="1"/>
  <c r="AA41" i="30" a="1"/>
  <c r="AB41" i="30" a="1"/>
  <c r="AC41" i="30" a="1"/>
  <c r="AD41" i="30" a="1"/>
  <c r="AE41" i="30" a="1"/>
  <c r="AF41" i="30" a="1"/>
  <c r="AG41" i="30" a="1"/>
  <c r="AH41" i="30" a="1"/>
  <c r="AI41" i="30" a="1"/>
  <c r="AJ41" i="30" a="1"/>
  <c r="AK41" i="30" a="1"/>
  <c r="AL41" i="30" a="1"/>
  <c r="AM41" i="30" a="1"/>
  <c r="AN41" i="30" a="1"/>
  <c r="AO41" i="30" a="1"/>
  <c r="AP41" i="30" a="1"/>
  <c r="AQ41" i="30" a="1"/>
  <c r="AR41" i="30" a="1"/>
  <c r="AS41" i="30" a="1"/>
  <c r="AT41" i="30" a="1"/>
  <c r="AU41" i="30" a="1"/>
  <c r="AV41" i="30" a="1"/>
  <c r="AW41" i="30" a="1"/>
  <c r="AX41" i="30" a="1"/>
  <c r="AY41" i="30" a="1"/>
  <c r="AZ41" i="30" a="1"/>
  <c r="BA41" i="30" a="1"/>
  <c r="BB41" i="30" a="1"/>
  <c r="BC41" i="30" a="1"/>
  <c r="BD41" i="30" a="1"/>
  <c r="BE41" i="30" a="1"/>
  <c r="BF41" i="30" a="1"/>
  <c r="BG41" i="30" a="1"/>
  <c r="BH41" i="30" a="1"/>
  <c r="BI41" i="30" a="1"/>
  <c r="BJ41" i="30" a="1"/>
  <c r="BK41" i="30" a="1"/>
  <c r="BL41" i="30" a="1"/>
  <c r="BM41" i="30" a="1"/>
  <c r="BN41" i="30" a="1"/>
  <c r="BO41" i="30" a="1"/>
  <c r="BP41" i="30" a="1"/>
  <c r="G41" i="30"/>
  <c r="H41" i="30"/>
  <c r="I41" i="30"/>
  <c r="J41" i="30"/>
  <c r="K41" i="30"/>
  <c r="L41" i="30"/>
  <c r="M41" i="30"/>
  <c r="N41" i="30"/>
  <c r="O41" i="30"/>
  <c r="P41" i="30"/>
  <c r="Q41" i="30"/>
  <c r="R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AT41" i="30"/>
  <c r="AU41" i="30"/>
  <c r="AV41" i="30"/>
  <c r="AW41" i="30"/>
  <c r="AX41" i="30"/>
  <c r="AY41" i="30"/>
  <c r="AZ41" i="30"/>
  <c r="BA41" i="30"/>
  <c r="BB41" i="30"/>
  <c r="BC41" i="30"/>
  <c r="BD41" i="30"/>
  <c r="BE41" i="30"/>
  <c r="BF41" i="30"/>
  <c r="BG41" i="30"/>
  <c r="BH41" i="30"/>
  <c r="BI41" i="30"/>
  <c r="BJ41" i="30"/>
  <c r="BK41" i="30"/>
  <c r="BL41" i="30"/>
  <c r="BM41" i="30"/>
  <c r="BN41" i="30"/>
  <c r="BO41" i="30"/>
  <c r="BP41" i="30"/>
  <c r="AB17" i="30"/>
  <c r="E52" i="30" a="1"/>
  <c r="E52" i="30"/>
  <c r="F52" i="30" a="1"/>
  <c r="F52" i="30"/>
  <c r="G52" i="30" a="1"/>
  <c r="H52" i="30" a="1"/>
  <c r="I52" i="30" a="1"/>
  <c r="J52" i="30" a="1"/>
  <c r="K52" i="30" a="1"/>
  <c r="L52" i="30" a="1"/>
  <c r="M52" i="30" a="1"/>
  <c r="N52" i="30" a="1"/>
  <c r="O52" i="30" a="1"/>
  <c r="P52" i="30" a="1"/>
  <c r="Q52" i="30" a="1"/>
  <c r="R52" i="30" a="1"/>
  <c r="S52" i="30" a="1"/>
  <c r="T52" i="30" a="1"/>
  <c r="U52" i="30" a="1"/>
  <c r="V52" i="30" a="1"/>
  <c r="W52" i="30" a="1"/>
  <c r="X52" i="30" a="1"/>
  <c r="Y52" i="30" a="1"/>
  <c r="Z52" i="30" a="1"/>
  <c r="AA52" i="30" a="1"/>
  <c r="AB52" i="30" a="1"/>
  <c r="AC52" i="30" a="1"/>
  <c r="AD52" i="30" a="1"/>
  <c r="AE52" i="30" a="1"/>
  <c r="AF52" i="30" a="1"/>
  <c r="AG52" i="30" a="1"/>
  <c r="AH52" i="30" a="1"/>
  <c r="AI52" i="30" a="1"/>
  <c r="AJ52" i="30" a="1"/>
  <c r="AK52" i="30" a="1"/>
  <c r="AL52" i="30" a="1"/>
  <c r="AM52" i="30" a="1"/>
  <c r="AN52" i="30" a="1"/>
  <c r="AO52" i="30" a="1"/>
  <c r="AP52" i="30" a="1"/>
  <c r="AQ52" i="30" a="1"/>
  <c r="AR52" i="30" a="1"/>
  <c r="AS52" i="30" a="1"/>
  <c r="AT52" i="30" a="1"/>
  <c r="AU52" i="30" a="1"/>
  <c r="AV52" i="30" a="1"/>
  <c r="AW52" i="30" a="1"/>
  <c r="AX52" i="30" a="1"/>
  <c r="AY52" i="30" a="1"/>
  <c r="AZ52" i="30" a="1"/>
  <c r="BA52" i="30" a="1"/>
  <c r="BB52" i="30" a="1"/>
  <c r="BC52" i="30" a="1"/>
  <c r="BD52" i="30" a="1"/>
  <c r="BE52" i="30" a="1"/>
  <c r="BF52" i="30" a="1"/>
  <c r="BG52" i="30" a="1"/>
  <c r="BH52" i="30" a="1"/>
  <c r="BI52" i="30" a="1"/>
  <c r="BJ52" i="30" a="1"/>
  <c r="BK52" i="30" a="1"/>
  <c r="BL52" i="30" a="1"/>
  <c r="BM52" i="30" a="1"/>
  <c r="BN52" i="30" a="1"/>
  <c r="BO52" i="30" a="1"/>
  <c r="BP52" i="30" a="1"/>
  <c r="G52" i="30"/>
  <c r="H52" i="30"/>
  <c r="I52" i="30"/>
  <c r="J52" i="30"/>
  <c r="K52" i="30"/>
  <c r="L52" i="30"/>
  <c r="M52" i="30"/>
  <c r="N52" i="30"/>
  <c r="O52" i="30"/>
  <c r="P52" i="30"/>
  <c r="Q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BE52" i="30"/>
  <c r="BF52" i="30"/>
  <c r="BG52" i="30"/>
  <c r="BH52" i="30"/>
  <c r="BI52" i="30"/>
  <c r="BJ52" i="30"/>
  <c r="BK52" i="30"/>
  <c r="BL52" i="30"/>
  <c r="BM52" i="30"/>
  <c r="BN52" i="30"/>
  <c r="BO52" i="30"/>
  <c r="BP52" i="30"/>
  <c r="AC17" i="30"/>
  <c r="W17" i="30"/>
  <c r="C18" i="30"/>
  <c r="E31" i="30" a="1"/>
  <c r="E31" i="30"/>
  <c r="F31" i="30" a="1"/>
  <c r="F31" i="30"/>
  <c r="G31" i="30" a="1"/>
  <c r="H31" i="30" a="1"/>
  <c r="I31" i="30" a="1"/>
  <c r="J31" i="30" a="1"/>
  <c r="K31" i="30" a="1"/>
  <c r="L31" i="30" a="1"/>
  <c r="M31" i="30" a="1"/>
  <c r="N31" i="30" a="1"/>
  <c r="O31" i="30" a="1"/>
  <c r="P31" i="30" a="1"/>
  <c r="Q31" i="30" a="1"/>
  <c r="R31" i="30" a="1"/>
  <c r="S31" i="30" a="1"/>
  <c r="T31" i="30" a="1"/>
  <c r="U31" i="30" a="1"/>
  <c r="V31" i="30" a="1"/>
  <c r="W31" i="30" a="1"/>
  <c r="X31" i="30" a="1"/>
  <c r="Y31" i="30" a="1"/>
  <c r="Z31" i="30" a="1"/>
  <c r="AA31" i="30" a="1"/>
  <c r="AB31" i="30" a="1"/>
  <c r="AC31" i="30" a="1"/>
  <c r="AD31" i="30" a="1"/>
  <c r="AE31" i="30" a="1"/>
  <c r="AF31" i="30" a="1"/>
  <c r="AG31" i="30" a="1"/>
  <c r="AH31" i="30" a="1"/>
  <c r="AI31" i="30" a="1"/>
  <c r="AJ31" i="30" a="1"/>
  <c r="AK31" i="30" a="1"/>
  <c r="AL31" i="30" a="1"/>
  <c r="AM31" i="30" a="1"/>
  <c r="AN31" i="30" a="1"/>
  <c r="AO31" i="30" a="1"/>
  <c r="AP31" i="30" a="1"/>
  <c r="AQ31" i="30" a="1"/>
  <c r="AR31" i="30" a="1"/>
  <c r="AS31" i="30" a="1"/>
  <c r="AT31" i="30" a="1"/>
  <c r="AU31" i="30" a="1"/>
  <c r="AV31" i="30" a="1"/>
  <c r="AW31" i="30" a="1"/>
  <c r="AX31" i="30" a="1"/>
  <c r="AY31" i="30" a="1"/>
  <c r="AZ31" i="30" a="1"/>
  <c r="BA31" i="30" a="1"/>
  <c r="BB31" i="30" a="1"/>
  <c r="BC31" i="30" a="1"/>
  <c r="BD31" i="30" a="1"/>
  <c r="BE31" i="30" a="1"/>
  <c r="BF31" i="30" a="1"/>
  <c r="BG31" i="30" a="1"/>
  <c r="BH31" i="30" a="1"/>
  <c r="BI31" i="30" a="1"/>
  <c r="BJ31" i="30" a="1"/>
  <c r="BK31" i="30" a="1"/>
  <c r="BL31" i="30" a="1"/>
  <c r="BM31" i="30" a="1"/>
  <c r="BN31" i="30" a="1"/>
  <c r="BO31" i="30" a="1"/>
  <c r="BP31" i="30" a="1"/>
  <c r="G31" i="30"/>
  <c r="H31" i="30"/>
  <c r="I31" i="30"/>
  <c r="J31" i="30"/>
  <c r="K31" i="30"/>
  <c r="L31" i="30"/>
  <c r="M31" i="30"/>
  <c r="N31" i="30"/>
  <c r="O31" i="30"/>
  <c r="P31" i="30"/>
  <c r="Q31" i="30"/>
  <c r="R31" i="30"/>
  <c r="S31" i="30"/>
  <c r="T31" i="30"/>
  <c r="U31" i="30"/>
  <c r="V31" i="30"/>
  <c r="W31" i="30"/>
  <c r="X31" i="30"/>
  <c r="Y31" i="30"/>
  <c r="Z31" i="30"/>
  <c r="AA31" i="30"/>
  <c r="AB31" i="30"/>
  <c r="AC31" i="30"/>
  <c r="AD31" i="30"/>
  <c r="AE31" i="30"/>
  <c r="AF31" i="30"/>
  <c r="AG31" i="30"/>
  <c r="AH31" i="30"/>
  <c r="AI31" i="30"/>
  <c r="AJ31" i="30"/>
  <c r="AK31" i="30"/>
  <c r="AL31" i="30"/>
  <c r="AM31" i="30"/>
  <c r="AN31" i="30"/>
  <c r="AO31" i="30"/>
  <c r="AP31" i="30"/>
  <c r="AQ31" i="30"/>
  <c r="AR31" i="30"/>
  <c r="AS31" i="30"/>
  <c r="AT31" i="30"/>
  <c r="AU31" i="30"/>
  <c r="AV31" i="30"/>
  <c r="AW31" i="30"/>
  <c r="AX31" i="30"/>
  <c r="AY31" i="30"/>
  <c r="AZ31" i="30"/>
  <c r="BA31" i="30"/>
  <c r="BB31" i="30"/>
  <c r="BC31" i="30"/>
  <c r="BD31" i="30"/>
  <c r="BE31" i="30"/>
  <c r="BF31" i="30"/>
  <c r="BG31" i="30"/>
  <c r="BH31" i="30"/>
  <c r="BI31" i="30"/>
  <c r="BJ31" i="30"/>
  <c r="BK31" i="30"/>
  <c r="BL31" i="30"/>
  <c r="BM31" i="30"/>
  <c r="BN31" i="30"/>
  <c r="BO31" i="30"/>
  <c r="BP31" i="30"/>
  <c r="AA18" i="30"/>
  <c r="E42" i="30" a="1"/>
  <c r="E42" i="30"/>
  <c r="F42" i="30" a="1"/>
  <c r="F42" i="30"/>
  <c r="G42" i="30" a="1"/>
  <c r="H42" i="30" a="1"/>
  <c r="I42" i="30" a="1"/>
  <c r="J42" i="30" a="1"/>
  <c r="K42" i="30" a="1"/>
  <c r="L42" i="30" a="1"/>
  <c r="M42" i="30" a="1"/>
  <c r="N42" i="30" a="1"/>
  <c r="O42" i="30" a="1"/>
  <c r="P42" i="30" a="1"/>
  <c r="Q42" i="30" a="1"/>
  <c r="R42" i="30" a="1"/>
  <c r="S42" i="30" a="1"/>
  <c r="T42" i="30" a="1"/>
  <c r="U42" i="30" a="1"/>
  <c r="V42" i="30" a="1"/>
  <c r="W42" i="30" a="1"/>
  <c r="X42" i="30" a="1"/>
  <c r="Y42" i="30" a="1"/>
  <c r="Z42" i="30" a="1"/>
  <c r="AA42" i="30" a="1"/>
  <c r="AB42" i="30" a="1"/>
  <c r="AC42" i="30" a="1"/>
  <c r="AD42" i="30" a="1"/>
  <c r="AE42" i="30" a="1"/>
  <c r="AF42" i="30" a="1"/>
  <c r="AG42" i="30" a="1"/>
  <c r="AH42" i="30" a="1"/>
  <c r="AI42" i="30" a="1"/>
  <c r="AJ42" i="30" a="1"/>
  <c r="AK42" i="30" a="1"/>
  <c r="AL42" i="30" a="1"/>
  <c r="AM42" i="30" a="1"/>
  <c r="AN42" i="30" a="1"/>
  <c r="AO42" i="30" a="1"/>
  <c r="AP42" i="30" a="1"/>
  <c r="AQ42" i="30" a="1"/>
  <c r="AR42" i="30" a="1"/>
  <c r="AS42" i="30" a="1"/>
  <c r="AT42" i="30" a="1"/>
  <c r="AU42" i="30" a="1"/>
  <c r="AV42" i="30" a="1"/>
  <c r="AW42" i="30" a="1"/>
  <c r="AX42" i="30" a="1"/>
  <c r="AY42" i="30" a="1"/>
  <c r="AZ42" i="30" a="1"/>
  <c r="BA42" i="30" a="1"/>
  <c r="BB42" i="30" a="1"/>
  <c r="BC42" i="30" a="1"/>
  <c r="BD42" i="30" a="1"/>
  <c r="BE42" i="30" a="1"/>
  <c r="BF42" i="30" a="1"/>
  <c r="BG42" i="30" a="1"/>
  <c r="BH42" i="30" a="1"/>
  <c r="BI42" i="30" a="1"/>
  <c r="BJ42" i="30" a="1"/>
  <c r="BK42" i="30" a="1"/>
  <c r="BL42" i="30" a="1"/>
  <c r="BM42" i="30" a="1"/>
  <c r="BN42" i="30" a="1"/>
  <c r="BO42" i="30" a="1"/>
  <c r="BP42" i="30" a="1"/>
  <c r="G42" i="30"/>
  <c r="H42" i="30"/>
  <c r="I42" i="30"/>
  <c r="J42" i="30"/>
  <c r="K42" i="30"/>
  <c r="L42"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AB18" i="30"/>
  <c r="E53" i="30" a="1"/>
  <c r="E53" i="30"/>
  <c r="F53" i="30" a="1"/>
  <c r="F53" i="30"/>
  <c r="G53" i="30" a="1"/>
  <c r="H53" i="30" a="1"/>
  <c r="I53" i="30" a="1"/>
  <c r="J53" i="30" a="1"/>
  <c r="K53" i="30" a="1"/>
  <c r="L53" i="30" a="1"/>
  <c r="M53" i="30" a="1"/>
  <c r="N53" i="30" a="1"/>
  <c r="O53" i="30" a="1"/>
  <c r="P53" i="30" a="1"/>
  <c r="Q53" i="30" a="1"/>
  <c r="R53" i="30" a="1"/>
  <c r="S53" i="30" a="1"/>
  <c r="T53" i="30" a="1"/>
  <c r="U53" i="30" a="1"/>
  <c r="V53" i="30" a="1"/>
  <c r="W53" i="30" a="1"/>
  <c r="X53" i="30" a="1"/>
  <c r="Y53" i="30" a="1"/>
  <c r="Z53" i="30" a="1"/>
  <c r="AA53" i="30" a="1"/>
  <c r="AB53" i="30" a="1"/>
  <c r="AC53" i="30" a="1"/>
  <c r="AD53" i="30" a="1"/>
  <c r="AE53" i="30" a="1"/>
  <c r="AF53" i="30" a="1"/>
  <c r="AG53" i="30" a="1"/>
  <c r="AH53" i="30" a="1"/>
  <c r="AI53" i="30" a="1"/>
  <c r="AJ53" i="30" a="1"/>
  <c r="AK53" i="30" a="1"/>
  <c r="AL53" i="30" a="1"/>
  <c r="AM53" i="30" a="1"/>
  <c r="AN53" i="30" a="1"/>
  <c r="AO53" i="30" a="1"/>
  <c r="AP53" i="30" a="1"/>
  <c r="AQ53" i="30" a="1"/>
  <c r="AR53" i="30" a="1"/>
  <c r="AS53" i="30" a="1"/>
  <c r="AT53" i="30" a="1"/>
  <c r="AU53" i="30" a="1"/>
  <c r="AV53" i="30" a="1"/>
  <c r="AW53" i="30" a="1"/>
  <c r="AX53" i="30" a="1"/>
  <c r="AY53" i="30" a="1"/>
  <c r="AZ53" i="30" a="1"/>
  <c r="BA53" i="30" a="1"/>
  <c r="BB53" i="30" a="1"/>
  <c r="BC53" i="30" a="1"/>
  <c r="BD53" i="30" a="1"/>
  <c r="BE53" i="30" a="1"/>
  <c r="BF53" i="30" a="1"/>
  <c r="BG53" i="30" a="1"/>
  <c r="BH53" i="30" a="1"/>
  <c r="BI53" i="30" a="1"/>
  <c r="BJ53" i="30" a="1"/>
  <c r="BK53" i="30" a="1"/>
  <c r="BL53" i="30" a="1"/>
  <c r="BM53" i="30" a="1"/>
  <c r="BN53" i="30" a="1"/>
  <c r="BO53" i="30" a="1"/>
  <c r="BP53" i="30" a="1"/>
  <c r="G53" i="30"/>
  <c r="H53" i="30"/>
  <c r="I53" i="30"/>
  <c r="J53" i="30"/>
  <c r="K53" i="30"/>
  <c r="L53" i="30"/>
  <c r="M53" i="30"/>
  <c r="N53" i="30"/>
  <c r="O53" i="30"/>
  <c r="P53" i="30"/>
  <c r="Q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BF53" i="30"/>
  <c r="BG53" i="30"/>
  <c r="BH53" i="30"/>
  <c r="BI53" i="30"/>
  <c r="BJ53" i="30"/>
  <c r="BK53" i="30"/>
  <c r="BL53" i="30"/>
  <c r="BM53" i="30"/>
  <c r="BN53" i="30"/>
  <c r="BO53" i="30"/>
  <c r="BP53" i="30"/>
  <c r="AC18" i="30"/>
  <c r="W18" i="30"/>
  <c r="C19" i="30"/>
  <c r="E32" i="30" a="1"/>
  <c r="E32" i="30"/>
  <c r="F32" i="30" a="1"/>
  <c r="F32" i="30"/>
  <c r="G32" i="30" a="1"/>
  <c r="H32" i="30" a="1"/>
  <c r="I32" i="30" a="1"/>
  <c r="J32" i="30" a="1"/>
  <c r="K32" i="30" a="1"/>
  <c r="L32" i="30" a="1"/>
  <c r="M32" i="30" a="1"/>
  <c r="N32" i="30" a="1"/>
  <c r="O32" i="30" a="1"/>
  <c r="P32" i="30" a="1"/>
  <c r="Q32" i="30" a="1"/>
  <c r="R32" i="30" a="1"/>
  <c r="S32" i="30" a="1"/>
  <c r="T32" i="30" a="1"/>
  <c r="U32" i="30" a="1"/>
  <c r="V32" i="30" a="1"/>
  <c r="W32" i="30" a="1"/>
  <c r="X32" i="30" a="1"/>
  <c r="Y32" i="30" a="1"/>
  <c r="Z32" i="30" a="1"/>
  <c r="AA32" i="30" a="1"/>
  <c r="AB32" i="30" a="1"/>
  <c r="AC32" i="30" a="1"/>
  <c r="AD32" i="30" a="1"/>
  <c r="AE32" i="30" a="1"/>
  <c r="AF32" i="30" a="1"/>
  <c r="AG32" i="30" a="1"/>
  <c r="AH32" i="30" a="1"/>
  <c r="AI32" i="30" a="1"/>
  <c r="AJ32" i="30" a="1"/>
  <c r="AK32" i="30" a="1"/>
  <c r="AL32" i="30" a="1"/>
  <c r="AM32" i="30" a="1"/>
  <c r="AN32" i="30" a="1"/>
  <c r="AO32" i="30" a="1"/>
  <c r="AP32" i="30" a="1"/>
  <c r="AQ32" i="30" a="1"/>
  <c r="AR32" i="30" a="1"/>
  <c r="AS32" i="30" a="1"/>
  <c r="AT32" i="30" a="1"/>
  <c r="AU32" i="30" a="1"/>
  <c r="AV32" i="30" a="1"/>
  <c r="AW32" i="30" a="1"/>
  <c r="AX32" i="30" a="1"/>
  <c r="AY32" i="30" a="1"/>
  <c r="AZ32" i="30" a="1"/>
  <c r="BA32" i="30" a="1"/>
  <c r="BB32" i="30" a="1"/>
  <c r="BC32" i="30" a="1"/>
  <c r="BD32" i="30" a="1"/>
  <c r="BE32" i="30" a="1"/>
  <c r="BF32" i="30" a="1"/>
  <c r="BG32" i="30" a="1"/>
  <c r="BH32" i="30" a="1"/>
  <c r="BI32" i="30" a="1"/>
  <c r="BJ32" i="30" a="1"/>
  <c r="BK32" i="30" a="1"/>
  <c r="BL32" i="30" a="1"/>
  <c r="BM32" i="30" a="1"/>
  <c r="BN32" i="30" a="1"/>
  <c r="BO32" i="30" a="1"/>
  <c r="BP32" i="30" a="1"/>
  <c r="G32" i="30"/>
  <c r="H32" i="30"/>
  <c r="I32" i="30"/>
  <c r="J32" i="30"/>
  <c r="K32" i="30"/>
  <c r="L32"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 r="AK32" i="30"/>
  <c r="AL32" i="30"/>
  <c r="AM32" i="30"/>
  <c r="AN32" i="30"/>
  <c r="AO32" i="30"/>
  <c r="AP32" i="30"/>
  <c r="AQ32" i="30"/>
  <c r="AR32" i="30"/>
  <c r="AS32" i="30"/>
  <c r="AT32" i="30"/>
  <c r="AU32" i="30"/>
  <c r="AV32" i="30"/>
  <c r="AW32" i="30"/>
  <c r="AX32" i="30"/>
  <c r="AY32" i="30"/>
  <c r="AZ32" i="30"/>
  <c r="BA32" i="30"/>
  <c r="BB32" i="30"/>
  <c r="BC32" i="30"/>
  <c r="BD32" i="30"/>
  <c r="BE32" i="30"/>
  <c r="BF32" i="30"/>
  <c r="BG32" i="30"/>
  <c r="BH32" i="30"/>
  <c r="BI32" i="30"/>
  <c r="BJ32" i="30"/>
  <c r="BK32" i="30"/>
  <c r="BL32" i="30"/>
  <c r="BM32" i="30"/>
  <c r="BN32" i="30"/>
  <c r="BO32" i="30"/>
  <c r="BP32" i="30"/>
  <c r="AA19" i="30"/>
  <c r="E43" i="30" a="1"/>
  <c r="E43" i="30"/>
  <c r="F43" i="30" a="1"/>
  <c r="F43" i="30"/>
  <c r="G43" i="30" a="1"/>
  <c r="H43" i="30" a="1"/>
  <c r="I43" i="30" a="1"/>
  <c r="J43" i="30" a="1"/>
  <c r="K43" i="30" a="1"/>
  <c r="L43" i="30" a="1"/>
  <c r="M43" i="30" a="1"/>
  <c r="N43" i="30" a="1"/>
  <c r="O43" i="30" a="1"/>
  <c r="P43" i="30" a="1"/>
  <c r="Q43" i="30" a="1"/>
  <c r="R43" i="30" a="1"/>
  <c r="S43" i="30" a="1"/>
  <c r="T43" i="30" a="1"/>
  <c r="U43" i="30" a="1"/>
  <c r="V43" i="30" a="1"/>
  <c r="W43" i="30" a="1"/>
  <c r="X43" i="30" a="1"/>
  <c r="Y43" i="30" a="1"/>
  <c r="Z43" i="30" a="1"/>
  <c r="AA43" i="30" a="1"/>
  <c r="AB43" i="30" a="1"/>
  <c r="AC43" i="30" a="1"/>
  <c r="AD43" i="30" a="1"/>
  <c r="AE43" i="30" a="1"/>
  <c r="AF43" i="30" a="1"/>
  <c r="AG43" i="30" a="1"/>
  <c r="AH43" i="30" a="1"/>
  <c r="AI43" i="30" a="1"/>
  <c r="AJ43" i="30" a="1"/>
  <c r="AK43" i="30" a="1"/>
  <c r="AL43" i="30" a="1"/>
  <c r="AM43" i="30" a="1"/>
  <c r="AN43" i="30" a="1"/>
  <c r="AO43" i="30" a="1"/>
  <c r="AP43" i="30" a="1"/>
  <c r="AQ43" i="30" a="1"/>
  <c r="AR43" i="30" a="1"/>
  <c r="AS43" i="30" a="1"/>
  <c r="AT43" i="30" a="1"/>
  <c r="AU43" i="30" a="1"/>
  <c r="AV43" i="30" a="1"/>
  <c r="AW43" i="30" a="1"/>
  <c r="AX43" i="30" a="1"/>
  <c r="AY43" i="30" a="1"/>
  <c r="AZ43" i="30" a="1"/>
  <c r="BA43" i="30" a="1"/>
  <c r="BB43" i="30" a="1"/>
  <c r="BC43" i="30" a="1"/>
  <c r="BD43" i="30" a="1"/>
  <c r="BE43" i="30" a="1"/>
  <c r="BF43" i="30" a="1"/>
  <c r="BG43" i="30" a="1"/>
  <c r="BH43" i="30" a="1"/>
  <c r="BI43" i="30" a="1"/>
  <c r="BJ43" i="30" a="1"/>
  <c r="BK43" i="30" a="1"/>
  <c r="BL43" i="30" a="1"/>
  <c r="BM43" i="30" a="1"/>
  <c r="BN43" i="30" a="1"/>
  <c r="BO43" i="30" a="1"/>
  <c r="BP43" i="30" a="1"/>
  <c r="G43" i="30"/>
  <c r="H43" i="30"/>
  <c r="I43" i="30"/>
  <c r="J43" i="30"/>
  <c r="K43" i="30"/>
  <c r="L43" i="30"/>
  <c r="M43" i="30"/>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AB19" i="30"/>
  <c r="E54" i="30" a="1"/>
  <c r="E54" i="30"/>
  <c r="F54" i="30" a="1"/>
  <c r="F54" i="30"/>
  <c r="G54" i="30" a="1"/>
  <c r="H54" i="30" a="1"/>
  <c r="I54" i="30" a="1"/>
  <c r="J54" i="30" a="1"/>
  <c r="K54" i="30" a="1"/>
  <c r="L54" i="30" a="1"/>
  <c r="M54" i="30" a="1"/>
  <c r="N54" i="30" a="1"/>
  <c r="O54" i="30" a="1"/>
  <c r="P54" i="30" a="1"/>
  <c r="Q54" i="30" a="1"/>
  <c r="R54" i="30" a="1"/>
  <c r="S54" i="30" a="1"/>
  <c r="T54" i="30" a="1"/>
  <c r="U54" i="30" a="1"/>
  <c r="V54" i="30" a="1"/>
  <c r="W54" i="30" a="1"/>
  <c r="X54" i="30" a="1"/>
  <c r="Y54" i="30" a="1"/>
  <c r="Z54" i="30" a="1"/>
  <c r="AA54" i="30" a="1"/>
  <c r="AB54" i="30" a="1"/>
  <c r="AC54" i="30" a="1"/>
  <c r="AD54" i="30" a="1"/>
  <c r="AE54" i="30" a="1"/>
  <c r="AF54" i="30" a="1"/>
  <c r="AG54" i="30" a="1"/>
  <c r="AH54" i="30" a="1"/>
  <c r="AI54" i="30" a="1"/>
  <c r="AJ54" i="30" a="1"/>
  <c r="AK54" i="30" a="1"/>
  <c r="AL54" i="30" a="1"/>
  <c r="AM54" i="30" a="1"/>
  <c r="AN54" i="30" a="1"/>
  <c r="AO54" i="30" a="1"/>
  <c r="AP54" i="30" a="1"/>
  <c r="AQ54" i="30" a="1"/>
  <c r="AR54" i="30" a="1"/>
  <c r="AS54" i="30" a="1"/>
  <c r="AT54" i="30" a="1"/>
  <c r="AU54" i="30" a="1"/>
  <c r="AV54" i="30" a="1"/>
  <c r="AW54" i="30" a="1"/>
  <c r="AX54" i="30" a="1"/>
  <c r="AY54" i="30" a="1"/>
  <c r="AZ54" i="30" a="1"/>
  <c r="BA54" i="30" a="1"/>
  <c r="BB54" i="30" a="1"/>
  <c r="BC54" i="30" a="1"/>
  <c r="BD54" i="30" a="1"/>
  <c r="BE54" i="30" a="1"/>
  <c r="BF54" i="30" a="1"/>
  <c r="BG54" i="30" a="1"/>
  <c r="BH54" i="30" a="1"/>
  <c r="BI54" i="30" a="1"/>
  <c r="BJ54" i="30" a="1"/>
  <c r="BK54" i="30" a="1"/>
  <c r="BL54" i="30" a="1"/>
  <c r="BM54" i="30" a="1"/>
  <c r="BN54" i="30" a="1"/>
  <c r="BO54" i="30" a="1"/>
  <c r="BP54" i="30" a="1"/>
  <c r="G54" i="30"/>
  <c r="H54" i="30"/>
  <c r="I54" i="30"/>
  <c r="J54" i="30"/>
  <c r="K54" i="30"/>
  <c r="L54"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BG54" i="30"/>
  <c r="BH54" i="30"/>
  <c r="BI54" i="30"/>
  <c r="BJ54" i="30"/>
  <c r="BK54" i="30"/>
  <c r="BL54" i="30"/>
  <c r="BM54" i="30"/>
  <c r="BN54" i="30"/>
  <c r="BO54" i="30"/>
  <c r="BP54" i="30"/>
  <c r="AC19" i="30"/>
  <c r="W19" i="30"/>
  <c r="BR52" i="30"/>
  <c r="BS51" i="30"/>
  <c r="BT51" i="30"/>
  <c r="BT52" i="30"/>
  <c r="BU51" i="30"/>
  <c r="BU52" i="30"/>
  <c r="BV52" i="30"/>
  <c r="BW52" i="30"/>
  <c r="BX52" i="30"/>
  <c r="BY52" i="30"/>
  <c r="BZ52" i="30"/>
  <c r="CA52" i="30"/>
  <c r="BR53" i="30"/>
  <c r="BS53" i="30"/>
  <c r="BU53" i="30"/>
  <c r="BV53" i="30"/>
  <c r="BW53" i="30"/>
  <c r="BX53" i="30"/>
  <c r="BY53" i="30"/>
  <c r="BZ53" i="30"/>
  <c r="CA53" i="30"/>
  <c r="BR54" i="30"/>
  <c r="BS54" i="30"/>
  <c r="BT54" i="30"/>
  <c r="BV54" i="30"/>
  <c r="BW54" i="30"/>
  <c r="BX54" i="30"/>
  <c r="BY54" i="30"/>
  <c r="BZ54" i="30"/>
  <c r="CA54" i="30"/>
  <c r="BS55" i="30"/>
  <c r="BT55" i="30"/>
  <c r="BU55" i="30"/>
  <c r="BW55" i="30"/>
  <c r="BX55" i="30"/>
  <c r="BY55" i="30"/>
  <c r="BZ55" i="30"/>
  <c r="CA55" i="30"/>
  <c r="BS56" i="30"/>
  <c r="BT56" i="30"/>
  <c r="BU56" i="30"/>
  <c r="BV56" i="30"/>
  <c r="BX56" i="30"/>
  <c r="BY56" i="30"/>
  <c r="BZ56" i="30"/>
  <c r="CA56" i="30"/>
  <c r="BS57" i="30"/>
  <c r="BT57" i="30"/>
  <c r="BU57" i="30"/>
  <c r="BV57" i="30"/>
  <c r="BW57" i="30"/>
  <c r="BY57" i="30"/>
  <c r="BZ57" i="30"/>
  <c r="CA57" i="30"/>
  <c r="BS58" i="30"/>
  <c r="BT58" i="30"/>
  <c r="BU58" i="30"/>
  <c r="BV58" i="30"/>
  <c r="BW58" i="30"/>
  <c r="BX58" i="30"/>
  <c r="BZ58" i="30"/>
  <c r="CA58" i="30"/>
  <c r="BS59" i="30"/>
  <c r="BT59" i="30"/>
  <c r="BU59" i="30"/>
  <c r="BV59" i="30"/>
  <c r="BW59" i="30"/>
  <c r="BX59" i="30"/>
  <c r="BY59" i="30"/>
  <c r="CA59" i="30"/>
  <c r="BS60" i="30"/>
  <c r="BT60" i="30"/>
  <c r="BU60" i="30"/>
  <c r="BV60" i="30"/>
  <c r="BW60" i="30"/>
  <c r="BX60" i="30"/>
  <c r="BY60" i="30"/>
  <c r="BZ60" i="30"/>
  <c r="E33" i="30" a="1"/>
  <c r="E33" i="30"/>
  <c r="F33" i="30" a="1"/>
  <c r="F33" i="30"/>
  <c r="G33" i="30" a="1"/>
  <c r="H33" i="30" a="1"/>
  <c r="I33" i="30" a="1"/>
  <c r="J33" i="30" a="1"/>
  <c r="K33" i="30" a="1"/>
  <c r="L33" i="30" a="1"/>
  <c r="M33" i="30" a="1"/>
  <c r="N33" i="30" a="1"/>
  <c r="O33" i="30" a="1"/>
  <c r="P33" i="30" a="1"/>
  <c r="Q33" i="30" a="1"/>
  <c r="R33" i="30" a="1"/>
  <c r="S33" i="30" a="1"/>
  <c r="T33" i="30" a="1"/>
  <c r="U33" i="30" a="1"/>
  <c r="V33" i="30" a="1"/>
  <c r="W33" i="30" a="1"/>
  <c r="X33" i="30" a="1"/>
  <c r="Y33" i="30" a="1"/>
  <c r="Z33" i="30" a="1"/>
  <c r="AA33" i="30" a="1"/>
  <c r="AB33" i="30" a="1"/>
  <c r="AC33" i="30" a="1"/>
  <c r="AD33" i="30" a="1"/>
  <c r="AE33" i="30" a="1"/>
  <c r="AF33" i="30" a="1"/>
  <c r="AG33" i="30" a="1"/>
  <c r="AH33" i="30" a="1"/>
  <c r="AI33" i="30" a="1"/>
  <c r="AJ33" i="30" a="1"/>
  <c r="AK33" i="30" a="1"/>
  <c r="AL33" i="30" a="1"/>
  <c r="AM33" i="30" a="1"/>
  <c r="AN33" i="30" a="1"/>
  <c r="AO33" i="30" a="1"/>
  <c r="AP33" i="30" a="1"/>
  <c r="AQ33" i="30" a="1"/>
  <c r="AR33" i="30" a="1"/>
  <c r="AS33" i="30" a="1"/>
  <c r="AT33" i="30" a="1"/>
  <c r="AU33" i="30" a="1"/>
  <c r="AV33" i="30" a="1"/>
  <c r="AW33" i="30" a="1"/>
  <c r="AX33" i="30" a="1"/>
  <c r="AY33" i="30" a="1"/>
  <c r="AZ33" i="30" a="1"/>
  <c r="BA33" i="30" a="1"/>
  <c r="BB33" i="30" a="1"/>
  <c r="BC33" i="30" a="1"/>
  <c r="BD33" i="30" a="1"/>
  <c r="BE33" i="30" a="1"/>
  <c r="BF33" i="30" a="1"/>
  <c r="BG33" i="30" a="1"/>
  <c r="BH33" i="30" a="1"/>
  <c r="BI33" i="30" a="1"/>
  <c r="BJ33" i="30" a="1"/>
  <c r="BK33" i="30" a="1"/>
  <c r="BL33" i="30" a="1"/>
  <c r="BM33" i="30" a="1"/>
  <c r="BN33" i="30" a="1"/>
  <c r="BO33" i="30" a="1"/>
  <c r="BP33" i="30" a="1"/>
  <c r="G33" i="30"/>
  <c r="H33" i="30"/>
  <c r="I33" i="30"/>
  <c r="J33" i="30"/>
  <c r="K33" i="30"/>
  <c r="L33" i="30"/>
  <c r="M33" i="30"/>
  <c r="N33" i="30"/>
  <c r="O33" i="30"/>
  <c r="P33" i="30"/>
  <c r="Q33" i="30"/>
  <c r="R33" i="30"/>
  <c r="S33" i="30"/>
  <c r="T33" i="30"/>
  <c r="U33" i="30"/>
  <c r="V33" i="30"/>
  <c r="W33" i="30"/>
  <c r="X33" i="30"/>
  <c r="Y33" i="30"/>
  <c r="Z33" i="30"/>
  <c r="AA33" i="30"/>
  <c r="AB33" i="30"/>
  <c r="AC33" i="30"/>
  <c r="AD33" i="30"/>
  <c r="AE33" i="30"/>
  <c r="AF33" i="30"/>
  <c r="AG33" i="30"/>
  <c r="AH33" i="30"/>
  <c r="AI33" i="30"/>
  <c r="AJ33" i="30"/>
  <c r="AK33" i="30"/>
  <c r="AL33" i="30"/>
  <c r="AM33" i="30"/>
  <c r="AN33" i="30"/>
  <c r="AO33" i="30"/>
  <c r="AP33" i="30"/>
  <c r="AQ33" i="30"/>
  <c r="AR33" i="30"/>
  <c r="AS33" i="30"/>
  <c r="AT33" i="30"/>
  <c r="AU33" i="30"/>
  <c r="AV33" i="30"/>
  <c r="AW33" i="30"/>
  <c r="AX33" i="30"/>
  <c r="AY33" i="30"/>
  <c r="AZ33" i="30"/>
  <c r="BA33" i="30"/>
  <c r="BB33" i="30"/>
  <c r="BC33" i="30"/>
  <c r="BD33" i="30"/>
  <c r="BE33" i="30"/>
  <c r="BF33" i="30"/>
  <c r="BG33" i="30"/>
  <c r="BH33" i="30"/>
  <c r="BI33" i="30"/>
  <c r="BJ33" i="30"/>
  <c r="BK33" i="30"/>
  <c r="BL33" i="30"/>
  <c r="BM33" i="30"/>
  <c r="BN33" i="30"/>
  <c r="BO33" i="30"/>
  <c r="BP33" i="30"/>
  <c r="AA20" i="30"/>
  <c r="BR41" i="30"/>
  <c r="BS40" i="30"/>
  <c r="BT40" i="30"/>
  <c r="BR30" i="30"/>
  <c r="BT29" i="30"/>
  <c r="BT30" i="30"/>
  <c r="BR31" i="30"/>
  <c r="BS29" i="30"/>
  <c r="BS31" i="30"/>
  <c r="BT41" i="30"/>
  <c r="BU40" i="30"/>
  <c r="BU29" i="30"/>
  <c r="BU30" i="30"/>
  <c r="BR32" i="30"/>
  <c r="BS32" i="30"/>
  <c r="BU41" i="30"/>
  <c r="BV30" i="30"/>
  <c r="BS33" i="30"/>
  <c r="BV41" i="30"/>
  <c r="BW30" i="30"/>
  <c r="BS34" i="30"/>
  <c r="BW41" i="30"/>
  <c r="BX30" i="30"/>
  <c r="BS35" i="30"/>
  <c r="BX41" i="30"/>
  <c r="BY30" i="30"/>
  <c r="BS36" i="30"/>
  <c r="BY41" i="30"/>
  <c r="BZ30" i="30"/>
  <c r="BS37" i="30"/>
  <c r="BZ41" i="30"/>
  <c r="CA30" i="30"/>
  <c r="BS38" i="30"/>
  <c r="CA41" i="30"/>
  <c r="BR42" i="30"/>
  <c r="BS42" i="30"/>
  <c r="BU31" i="30"/>
  <c r="BT32" i="30"/>
  <c r="BU42" i="30"/>
  <c r="BV31" i="30"/>
  <c r="BT33" i="30"/>
  <c r="BV42" i="30"/>
  <c r="BW31" i="30"/>
  <c r="BT34" i="30"/>
  <c r="BW42" i="30"/>
  <c r="BX31" i="30"/>
  <c r="BT35" i="30"/>
  <c r="BX42" i="30"/>
  <c r="BY31" i="30"/>
  <c r="BT36" i="30"/>
  <c r="BY42" i="30"/>
  <c r="BZ31" i="30"/>
  <c r="BT37" i="30"/>
  <c r="BZ42" i="30"/>
  <c r="CA31" i="30"/>
  <c r="BT38" i="30"/>
  <c r="CA42" i="30"/>
  <c r="BR43" i="30"/>
  <c r="BS43" i="30"/>
  <c r="BT43" i="30"/>
  <c r="BV32" i="30"/>
  <c r="BU33" i="30"/>
  <c r="BV43" i="30"/>
  <c r="BW32" i="30"/>
  <c r="BU34" i="30"/>
  <c r="BW43" i="30"/>
  <c r="BX32" i="30"/>
  <c r="BU35" i="30"/>
  <c r="BX43" i="30"/>
  <c r="BY32" i="30"/>
  <c r="BU36" i="30"/>
  <c r="BY43" i="30"/>
  <c r="BZ32" i="30"/>
  <c r="BU37" i="30"/>
  <c r="BZ43" i="30"/>
  <c r="CA32" i="30"/>
  <c r="BU38" i="30"/>
  <c r="CA43" i="30"/>
  <c r="BS44" i="30"/>
  <c r="BT44" i="30"/>
  <c r="BU44" i="30"/>
  <c r="BW33" i="30"/>
  <c r="BV34" i="30"/>
  <c r="BW44" i="30"/>
  <c r="BX33" i="30"/>
  <c r="BV35" i="30"/>
  <c r="BX44" i="30"/>
  <c r="BY33" i="30"/>
  <c r="BV36" i="30"/>
  <c r="BY44" i="30"/>
  <c r="BZ33" i="30"/>
  <c r="BV37" i="30"/>
  <c r="BZ44" i="30"/>
  <c r="CA33" i="30"/>
  <c r="BV38" i="30"/>
  <c r="CA44" i="30"/>
  <c r="BS45" i="30"/>
  <c r="BT45" i="30"/>
  <c r="BU45" i="30"/>
  <c r="BV45" i="30"/>
  <c r="BX34" i="30"/>
  <c r="BW35" i="30"/>
  <c r="BX45" i="30"/>
  <c r="BY34" i="30"/>
  <c r="BW36" i="30"/>
  <c r="BY45" i="30"/>
  <c r="BZ34" i="30"/>
  <c r="BW37" i="30"/>
  <c r="BZ45" i="30"/>
  <c r="CA34" i="30"/>
  <c r="BW38" i="30"/>
  <c r="CA45" i="30"/>
  <c r="BS46" i="30"/>
  <c r="BT46" i="30"/>
  <c r="BU46" i="30"/>
  <c r="BV46" i="30"/>
  <c r="BW46" i="30"/>
  <c r="BY35" i="30"/>
  <c r="BX36" i="30"/>
  <c r="BY46" i="30"/>
  <c r="BZ35" i="30"/>
  <c r="BX37" i="30"/>
  <c r="BZ46" i="30"/>
  <c r="CA35" i="30"/>
  <c r="BX38" i="30"/>
  <c r="CA46" i="30"/>
  <c r="BS47" i="30"/>
  <c r="BT47" i="30"/>
  <c r="BU47" i="30"/>
  <c r="BV47" i="30"/>
  <c r="BW47" i="30"/>
  <c r="BX47" i="30"/>
  <c r="BZ36" i="30"/>
  <c r="BY37" i="30"/>
  <c r="BZ47" i="30"/>
  <c r="CA36" i="30"/>
  <c r="BY38" i="30"/>
  <c r="CA47" i="30"/>
  <c r="BS48" i="30"/>
  <c r="BT48" i="30"/>
  <c r="BU48" i="30"/>
  <c r="BV48" i="30"/>
  <c r="BW48" i="30"/>
  <c r="BX48" i="30"/>
  <c r="BY48" i="30"/>
  <c r="CA37" i="30"/>
  <c r="BZ38" i="30"/>
  <c r="CA48" i="30"/>
  <c r="BS49" i="30"/>
  <c r="BT49" i="30"/>
  <c r="BU49" i="30"/>
  <c r="BV49" i="30"/>
  <c r="BW49" i="30"/>
  <c r="BX49" i="30"/>
  <c r="BY49" i="30"/>
  <c r="BZ49" i="30"/>
  <c r="E44" i="30" a="1"/>
  <c r="E44" i="30"/>
  <c r="F44" i="30" a="1"/>
  <c r="F44" i="30"/>
  <c r="G44" i="30" a="1"/>
  <c r="H44" i="30" a="1"/>
  <c r="I44" i="30" a="1"/>
  <c r="J44" i="30" a="1"/>
  <c r="K44" i="30" a="1"/>
  <c r="L44" i="30" a="1"/>
  <c r="M44" i="30" a="1"/>
  <c r="N44" i="30" a="1"/>
  <c r="O44" i="30" a="1"/>
  <c r="P44" i="30" a="1"/>
  <c r="Q44" i="30" a="1"/>
  <c r="R44" i="30" a="1"/>
  <c r="S44" i="30" a="1"/>
  <c r="T44" i="30" a="1"/>
  <c r="U44" i="30" a="1"/>
  <c r="V44" i="30" a="1"/>
  <c r="W44" i="30" a="1"/>
  <c r="X44" i="30" a="1"/>
  <c r="Y44" i="30" a="1"/>
  <c r="Z44" i="30" a="1"/>
  <c r="AA44" i="30" a="1"/>
  <c r="AB44" i="30" a="1"/>
  <c r="AC44" i="30" a="1"/>
  <c r="AD44" i="30" a="1"/>
  <c r="AE44" i="30" a="1"/>
  <c r="AF44" i="30" a="1"/>
  <c r="AG44" i="30" a="1"/>
  <c r="AH44" i="30" a="1"/>
  <c r="AI44" i="30" a="1"/>
  <c r="AJ44" i="30" a="1"/>
  <c r="AK44" i="30" a="1"/>
  <c r="AL44" i="30" a="1"/>
  <c r="AM44" i="30" a="1"/>
  <c r="AN44" i="30" a="1"/>
  <c r="AO44" i="30" a="1"/>
  <c r="AP44" i="30" a="1"/>
  <c r="AQ44" i="30" a="1"/>
  <c r="AR44" i="30" a="1"/>
  <c r="AS44" i="30" a="1"/>
  <c r="AT44" i="30" a="1"/>
  <c r="AU44" i="30" a="1"/>
  <c r="AV44" i="30" a="1"/>
  <c r="AW44" i="30" a="1"/>
  <c r="AX44" i="30" a="1"/>
  <c r="AY44" i="30" a="1"/>
  <c r="AZ44" i="30" a="1"/>
  <c r="BA44" i="30" a="1"/>
  <c r="BB44" i="30" a="1"/>
  <c r="BC44" i="30" a="1"/>
  <c r="BD44" i="30" a="1"/>
  <c r="BE44" i="30" a="1"/>
  <c r="BF44" i="30" a="1"/>
  <c r="BG44" i="30" a="1"/>
  <c r="BH44" i="30" a="1"/>
  <c r="BI44" i="30" a="1"/>
  <c r="BJ44" i="30" a="1"/>
  <c r="BK44" i="30" a="1"/>
  <c r="BL44" i="30" a="1"/>
  <c r="BM44" i="30" a="1"/>
  <c r="BN44" i="30" a="1"/>
  <c r="BO44" i="30" a="1"/>
  <c r="BP44" i="30" a="1"/>
  <c r="G44" i="30"/>
  <c r="H44" i="30"/>
  <c r="I44"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AB20" i="30"/>
  <c r="E55" i="30" a="1"/>
  <c r="E55" i="30"/>
  <c r="F55" i="30" a="1"/>
  <c r="F55" i="30"/>
  <c r="G55" i="30" a="1"/>
  <c r="H55" i="30" a="1"/>
  <c r="I55" i="30" a="1"/>
  <c r="J55" i="30" a="1"/>
  <c r="K55" i="30" a="1"/>
  <c r="L55" i="30" a="1"/>
  <c r="M55" i="30" a="1"/>
  <c r="N55" i="30" a="1"/>
  <c r="O55" i="30" a="1"/>
  <c r="P55" i="30" a="1"/>
  <c r="Q55" i="30" a="1"/>
  <c r="R55" i="30" a="1"/>
  <c r="S55" i="30" a="1"/>
  <c r="T55" i="30" a="1"/>
  <c r="U55" i="30" a="1"/>
  <c r="V55" i="30" a="1"/>
  <c r="W55" i="30" a="1"/>
  <c r="X55" i="30" a="1"/>
  <c r="Y55" i="30" a="1"/>
  <c r="Z55" i="30" a="1"/>
  <c r="AA55" i="30" a="1"/>
  <c r="AB55" i="30" a="1"/>
  <c r="AC55" i="30" a="1"/>
  <c r="AD55" i="30" a="1"/>
  <c r="AE55" i="30" a="1"/>
  <c r="AF55" i="30" a="1"/>
  <c r="AG55" i="30" a="1"/>
  <c r="AH55" i="30" a="1"/>
  <c r="AI55" i="30" a="1"/>
  <c r="AJ55" i="30" a="1"/>
  <c r="AK55" i="30" a="1"/>
  <c r="AL55" i="30" a="1"/>
  <c r="AM55" i="30" a="1"/>
  <c r="AN55" i="30" a="1"/>
  <c r="AO55" i="30" a="1"/>
  <c r="AP55" i="30" a="1"/>
  <c r="AQ55" i="30" a="1"/>
  <c r="AR55" i="30" a="1"/>
  <c r="AS55" i="30" a="1"/>
  <c r="AT55" i="30" a="1"/>
  <c r="AU55" i="30" a="1"/>
  <c r="AV55" i="30" a="1"/>
  <c r="AW55" i="30" a="1"/>
  <c r="AX55" i="30" a="1"/>
  <c r="AY55" i="30" a="1"/>
  <c r="AZ55" i="30" a="1"/>
  <c r="BA55" i="30" a="1"/>
  <c r="BB55" i="30" a="1"/>
  <c r="BC55" i="30" a="1"/>
  <c r="BD55" i="30" a="1"/>
  <c r="BE55" i="30" a="1"/>
  <c r="BF55" i="30" a="1"/>
  <c r="BG55" i="30" a="1"/>
  <c r="BH55" i="30" a="1"/>
  <c r="BI55" i="30" a="1"/>
  <c r="BJ55" i="30" a="1"/>
  <c r="BK55" i="30" a="1"/>
  <c r="BL55" i="30" a="1"/>
  <c r="BM55" i="30" a="1"/>
  <c r="BN55" i="30" a="1"/>
  <c r="BO55" i="30" a="1"/>
  <c r="BP55" i="30" a="1"/>
  <c r="G55" i="30"/>
  <c r="H55" i="30"/>
  <c r="I55" i="30"/>
  <c r="J55" i="30"/>
  <c r="K55" i="30"/>
  <c r="L55" i="30"/>
  <c r="M55" i="30"/>
  <c r="N55" i="30"/>
  <c r="O55" i="30"/>
  <c r="P55" i="30"/>
  <c r="Q55" i="30"/>
  <c r="R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BH55" i="30"/>
  <c r="BI55" i="30"/>
  <c r="BJ55" i="30"/>
  <c r="BK55" i="30"/>
  <c r="BL55" i="30"/>
  <c r="BM55" i="30"/>
  <c r="BN55" i="30"/>
  <c r="BO55" i="30"/>
  <c r="BP55" i="30"/>
  <c r="AC20" i="30"/>
  <c r="W20" i="30"/>
  <c r="E34" i="30" a="1"/>
  <c r="E34" i="30"/>
  <c r="F34" i="30" a="1"/>
  <c r="F34" i="30"/>
  <c r="G34" i="30" a="1"/>
  <c r="H34" i="30" a="1"/>
  <c r="I34" i="30" a="1"/>
  <c r="J34" i="30" a="1"/>
  <c r="K34" i="30" a="1"/>
  <c r="L34" i="30" a="1"/>
  <c r="M34" i="30" a="1"/>
  <c r="N34" i="30" a="1"/>
  <c r="O34" i="30" a="1"/>
  <c r="P34" i="30" a="1"/>
  <c r="Q34" i="30" a="1"/>
  <c r="R34" i="30" a="1"/>
  <c r="S34" i="30" a="1"/>
  <c r="T34" i="30" a="1"/>
  <c r="U34" i="30" a="1"/>
  <c r="V34" i="30" a="1"/>
  <c r="W34" i="30" a="1"/>
  <c r="X34" i="30" a="1"/>
  <c r="Y34" i="30" a="1"/>
  <c r="Z34" i="30" a="1"/>
  <c r="AA34" i="30" a="1"/>
  <c r="AB34" i="30" a="1"/>
  <c r="AC34" i="30" a="1"/>
  <c r="AD34" i="30" a="1"/>
  <c r="AE34" i="30" a="1"/>
  <c r="AF34" i="30" a="1"/>
  <c r="AG34" i="30" a="1"/>
  <c r="AH34" i="30" a="1"/>
  <c r="AI34" i="30" a="1"/>
  <c r="AJ34" i="30" a="1"/>
  <c r="AK34" i="30" a="1"/>
  <c r="AL34" i="30" a="1"/>
  <c r="AM34" i="30" a="1"/>
  <c r="AN34" i="30" a="1"/>
  <c r="AO34" i="30" a="1"/>
  <c r="AP34" i="30" a="1"/>
  <c r="AQ34" i="30" a="1"/>
  <c r="AR34" i="30" a="1"/>
  <c r="AS34" i="30" a="1"/>
  <c r="AT34" i="30" a="1"/>
  <c r="AU34" i="30" a="1"/>
  <c r="AV34" i="30" a="1"/>
  <c r="AW34" i="30" a="1"/>
  <c r="AX34" i="30" a="1"/>
  <c r="AY34" i="30" a="1"/>
  <c r="AZ34" i="30" a="1"/>
  <c r="BA34" i="30" a="1"/>
  <c r="BB34" i="30" a="1"/>
  <c r="BC34" i="30" a="1"/>
  <c r="BD34" i="30" a="1"/>
  <c r="BE34" i="30" a="1"/>
  <c r="BF34" i="30" a="1"/>
  <c r="BG34" i="30" a="1"/>
  <c r="BH34" i="30" a="1"/>
  <c r="BI34" i="30" a="1"/>
  <c r="BJ34" i="30" a="1"/>
  <c r="BK34" i="30" a="1"/>
  <c r="BL34" i="30" a="1"/>
  <c r="BM34" i="30" a="1"/>
  <c r="BN34" i="30" a="1"/>
  <c r="BO34" i="30" a="1"/>
  <c r="BP34" i="30" a="1"/>
  <c r="G34" i="30"/>
  <c r="H34" i="30"/>
  <c r="I34" i="30"/>
  <c r="J34" i="30"/>
  <c r="K34" i="30"/>
  <c r="L34" i="30"/>
  <c r="M34" i="30"/>
  <c r="N34" i="30"/>
  <c r="O34" i="30"/>
  <c r="P34" i="30"/>
  <c r="Q34" i="30"/>
  <c r="R34" i="30"/>
  <c r="S34" i="30"/>
  <c r="T34" i="30"/>
  <c r="U34" i="30"/>
  <c r="V34" i="30"/>
  <c r="W34" i="30"/>
  <c r="X34" i="30"/>
  <c r="Y34" i="30"/>
  <c r="Z34" i="30"/>
  <c r="AA34" i="30"/>
  <c r="AB34" i="30"/>
  <c r="AC34" i="30"/>
  <c r="AD34" i="30"/>
  <c r="AE34" i="30"/>
  <c r="AF34" i="30"/>
  <c r="AG34" i="30"/>
  <c r="AH34" i="30"/>
  <c r="AI34" i="30"/>
  <c r="AJ34" i="30"/>
  <c r="AK34" i="30"/>
  <c r="AL34" i="30"/>
  <c r="AM34" i="30"/>
  <c r="AN34" i="30"/>
  <c r="AO34" i="30"/>
  <c r="AP34" i="30"/>
  <c r="AQ34" i="30"/>
  <c r="AR34" i="30"/>
  <c r="AS34" i="30"/>
  <c r="AT34" i="30"/>
  <c r="AU34" i="30"/>
  <c r="AV34" i="30"/>
  <c r="AW34" i="30"/>
  <c r="AX34" i="30"/>
  <c r="AY34" i="30"/>
  <c r="AZ34" i="30"/>
  <c r="BA34" i="30"/>
  <c r="BB34" i="30"/>
  <c r="BC34" i="30"/>
  <c r="BD34" i="30"/>
  <c r="BE34" i="30"/>
  <c r="BF34" i="30"/>
  <c r="BG34" i="30"/>
  <c r="BH34" i="30"/>
  <c r="BI34" i="30"/>
  <c r="BJ34" i="30"/>
  <c r="BK34" i="30"/>
  <c r="BL34" i="30"/>
  <c r="BM34" i="30"/>
  <c r="BN34" i="30"/>
  <c r="BO34" i="30"/>
  <c r="BP34" i="30"/>
  <c r="AA21" i="30"/>
  <c r="E45" i="30" a="1"/>
  <c r="E45" i="30"/>
  <c r="F45" i="30" a="1"/>
  <c r="F45" i="30"/>
  <c r="G45" i="30" a="1"/>
  <c r="H45" i="30" a="1"/>
  <c r="I45" i="30" a="1"/>
  <c r="J45" i="30" a="1"/>
  <c r="K45" i="30" a="1"/>
  <c r="L45" i="30" a="1"/>
  <c r="M45" i="30" a="1"/>
  <c r="N45" i="30" a="1"/>
  <c r="O45" i="30" a="1"/>
  <c r="P45" i="30" a="1"/>
  <c r="Q45" i="30" a="1"/>
  <c r="R45" i="30" a="1"/>
  <c r="S45" i="30" a="1"/>
  <c r="T45" i="30" a="1"/>
  <c r="U45" i="30" a="1"/>
  <c r="V45" i="30" a="1"/>
  <c r="W45" i="30" a="1"/>
  <c r="X45" i="30" a="1"/>
  <c r="Y45" i="30" a="1"/>
  <c r="Z45" i="30" a="1"/>
  <c r="AA45" i="30" a="1"/>
  <c r="AB45" i="30" a="1"/>
  <c r="AC45" i="30" a="1"/>
  <c r="AD45" i="30" a="1"/>
  <c r="AE45" i="30" a="1"/>
  <c r="AF45" i="30" a="1"/>
  <c r="AG45" i="30" a="1"/>
  <c r="AH45" i="30" a="1"/>
  <c r="AI45" i="30" a="1"/>
  <c r="AJ45" i="30" a="1"/>
  <c r="AK45" i="30" a="1"/>
  <c r="AL45" i="30" a="1"/>
  <c r="AM45" i="30" a="1"/>
  <c r="AN45" i="30" a="1"/>
  <c r="AO45" i="30" a="1"/>
  <c r="AP45" i="30" a="1"/>
  <c r="AQ45" i="30" a="1"/>
  <c r="AR45" i="30" a="1"/>
  <c r="AS45" i="30" a="1"/>
  <c r="AT45" i="30" a="1"/>
  <c r="AU45" i="30" a="1"/>
  <c r="AV45" i="30" a="1"/>
  <c r="AW45" i="30" a="1"/>
  <c r="AX45" i="30" a="1"/>
  <c r="AY45" i="30" a="1"/>
  <c r="AZ45" i="30" a="1"/>
  <c r="BA45" i="30" a="1"/>
  <c r="BB45" i="30" a="1"/>
  <c r="BC45" i="30" a="1"/>
  <c r="BD45" i="30" a="1"/>
  <c r="BE45" i="30" a="1"/>
  <c r="BF45" i="30" a="1"/>
  <c r="BG45" i="30" a="1"/>
  <c r="BH45" i="30" a="1"/>
  <c r="BI45" i="30" a="1"/>
  <c r="BJ45" i="30" a="1"/>
  <c r="BK45" i="30" a="1"/>
  <c r="BL45" i="30" a="1"/>
  <c r="BM45" i="30" a="1"/>
  <c r="BN45" i="30" a="1"/>
  <c r="BO45" i="30" a="1"/>
  <c r="BP45" i="30" a="1"/>
  <c r="G45" i="30"/>
  <c r="H45" i="30"/>
  <c r="I45"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AB21" i="30"/>
  <c r="E56" i="30" a="1"/>
  <c r="E56" i="30"/>
  <c r="F56" i="30" a="1"/>
  <c r="F56" i="30"/>
  <c r="G56" i="30" a="1"/>
  <c r="H56" i="30" a="1"/>
  <c r="I56" i="30" a="1"/>
  <c r="J56" i="30" a="1"/>
  <c r="K56" i="30" a="1"/>
  <c r="L56" i="30" a="1"/>
  <c r="M56" i="30" a="1"/>
  <c r="N56" i="30" a="1"/>
  <c r="O56" i="30" a="1"/>
  <c r="P56" i="30" a="1"/>
  <c r="Q56" i="30" a="1"/>
  <c r="R56" i="30" a="1"/>
  <c r="S56" i="30" a="1"/>
  <c r="T56" i="30" a="1"/>
  <c r="U56" i="30" a="1"/>
  <c r="V56" i="30" a="1"/>
  <c r="W56" i="30" a="1"/>
  <c r="X56" i="30" a="1"/>
  <c r="Y56" i="30" a="1"/>
  <c r="Z56" i="30" a="1"/>
  <c r="AA56" i="30" a="1"/>
  <c r="AB56" i="30" a="1"/>
  <c r="AC56" i="30" a="1"/>
  <c r="AD56" i="30" a="1"/>
  <c r="AE56" i="30" a="1"/>
  <c r="AF56" i="30" a="1"/>
  <c r="AG56" i="30" a="1"/>
  <c r="AH56" i="30" a="1"/>
  <c r="AI56" i="30" a="1"/>
  <c r="AJ56" i="30" a="1"/>
  <c r="AK56" i="30" a="1"/>
  <c r="AL56" i="30" a="1"/>
  <c r="AM56" i="30" a="1"/>
  <c r="AN56" i="30" a="1"/>
  <c r="AO56" i="30" a="1"/>
  <c r="AP56" i="30" a="1"/>
  <c r="AQ56" i="30" a="1"/>
  <c r="AR56" i="30" a="1"/>
  <c r="AS56" i="30" a="1"/>
  <c r="AT56" i="30" a="1"/>
  <c r="AU56" i="30" a="1"/>
  <c r="AV56" i="30" a="1"/>
  <c r="AW56" i="30" a="1"/>
  <c r="AX56" i="30" a="1"/>
  <c r="AY56" i="30" a="1"/>
  <c r="AZ56" i="30" a="1"/>
  <c r="BA56" i="30" a="1"/>
  <c r="BB56" i="30" a="1"/>
  <c r="BC56" i="30" a="1"/>
  <c r="BD56" i="30" a="1"/>
  <c r="BE56" i="30" a="1"/>
  <c r="BF56" i="30" a="1"/>
  <c r="BG56" i="30" a="1"/>
  <c r="BH56" i="30" a="1"/>
  <c r="BI56" i="30" a="1"/>
  <c r="BJ56" i="30" a="1"/>
  <c r="BK56" i="30" a="1"/>
  <c r="BL56" i="30" a="1"/>
  <c r="BM56" i="30" a="1"/>
  <c r="BN56" i="30" a="1"/>
  <c r="BO56" i="30" a="1"/>
  <c r="BP56" i="30" a="1"/>
  <c r="G56" i="30"/>
  <c r="H56" i="30"/>
  <c r="I56" i="30"/>
  <c r="J56" i="30"/>
  <c r="K56" i="30"/>
  <c r="L56" i="30"/>
  <c r="M56" i="30"/>
  <c r="N56" i="30"/>
  <c r="O56" i="30"/>
  <c r="P56" i="30"/>
  <c r="Q56" i="30"/>
  <c r="R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BI56" i="30"/>
  <c r="BJ56" i="30"/>
  <c r="BK56" i="30"/>
  <c r="BL56" i="30"/>
  <c r="BM56" i="30"/>
  <c r="BN56" i="30"/>
  <c r="BO56" i="30"/>
  <c r="BP56" i="30"/>
  <c r="AC21" i="30"/>
  <c r="W21" i="30"/>
  <c r="E35" i="30" a="1"/>
  <c r="E35" i="30"/>
  <c r="F35" i="30" a="1"/>
  <c r="F35" i="30"/>
  <c r="G35" i="30" a="1"/>
  <c r="H35" i="30" a="1"/>
  <c r="I35" i="30" a="1"/>
  <c r="J35" i="30" a="1"/>
  <c r="K35" i="30" a="1"/>
  <c r="L35" i="30" a="1"/>
  <c r="M35" i="30" a="1"/>
  <c r="N35" i="30" a="1"/>
  <c r="O35" i="30" a="1"/>
  <c r="P35" i="30" a="1"/>
  <c r="Q35" i="30" a="1"/>
  <c r="R35" i="30" a="1"/>
  <c r="S35" i="30" a="1"/>
  <c r="T35" i="30" a="1"/>
  <c r="U35" i="30" a="1"/>
  <c r="V35" i="30" a="1"/>
  <c r="W35" i="30" a="1"/>
  <c r="X35" i="30" a="1"/>
  <c r="Y35" i="30" a="1"/>
  <c r="Z35" i="30" a="1"/>
  <c r="AA35" i="30" a="1"/>
  <c r="AB35" i="30" a="1"/>
  <c r="AC35" i="30" a="1"/>
  <c r="AD35" i="30" a="1"/>
  <c r="AE35" i="30" a="1"/>
  <c r="AF35" i="30" a="1"/>
  <c r="AG35" i="30" a="1"/>
  <c r="AH35" i="30" a="1"/>
  <c r="AI35" i="30" a="1"/>
  <c r="AJ35" i="30" a="1"/>
  <c r="AK35" i="30" a="1"/>
  <c r="AL35" i="30" a="1"/>
  <c r="AM35" i="30" a="1"/>
  <c r="AN35" i="30" a="1"/>
  <c r="AO35" i="30" a="1"/>
  <c r="AP35" i="30" a="1"/>
  <c r="AQ35" i="30" a="1"/>
  <c r="AR35" i="30" a="1"/>
  <c r="AS35" i="30" a="1"/>
  <c r="AT35" i="30" a="1"/>
  <c r="AU35" i="30" a="1"/>
  <c r="AV35" i="30" a="1"/>
  <c r="AW35" i="30" a="1"/>
  <c r="AX35" i="30" a="1"/>
  <c r="AY35" i="30" a="1"/>
  <c r="AZ35" i="30" a="1"/>
  <c r="BA35" i="30" a="1"/>
  <c r="BB35" i="30" a="1"/>
  <c r="BC35" i="30" a="1"/>
  <c r="BD35" i="30" a="1"/>
  <c r="BE35" i="30" a="1"/>
  <c r="BF35" i="30" a="1"/>
  <c r="BG35" i="30" a="1"/>
  <c r="BH35" i="30" a="1"/>
  <c r="BI35" i="30" a="1"/>
  <c r="BJ35" i="30" a="1"/>
  <c r="BK35" i="30" a="1"/>
  <c r="BL35" i="30" a="1"/>
  <c r="BM35" i="30" a="1"/>
  <c r="BN35" i="30" a="1"/>
  <c r="BO35" i="30" a="1"/>
  <c r="BP35" i="30" a="1"/>
  <c r="G35" i="30"/>
  <c r="H35" i="30"/>
  <c r="I35" i="30"/>
  <c r="J35" i="30"/>
  <c r="K35" i="30"/>
  <c r="L35" i="30"/>
  <c r="M35" i="30"/>
  <c r="N35" i="30"/>
  <c r="O35" i="30"/>
  <c r="P35" i="30"/>
  <c r="Q35" i="30"/>
  <c r="R35" i="30"/>
  <c r="S35" i="30"/>
  <c r="T35" i="30"/>
  <c r="U35" i="30"/>
  <c r="V35" i="30"/>
  <c r="W35" i="30"/>
  <c r="X35" i="30"/>
  <c r="Y35" i="30"/>
  <c r="Z35" i="30"/>
  <c r="AA35" i="30"/>
  <c r="AB35" i="30"/>
  <c r="AC35" i="30"/>
  <c r="AD35" i="30"/>
  <c r="AE35" i="30"/>
  <c r="AF35" i="30"/>
  <c r="AG35" i="30"/>
  <c r="AH35" i="30"/>
  <c r="AI35" i="30"/>
  <c r="AJ35" i="30"/>
  <c r="AK35" i="30"/>
  <c r="AL35" i="30"/>
  <c r="AM35" i="30"/>
  <c r="AN35" i="30"/>
  <c r="AO35" i="30"/>
  <c r="AP35" i="30"/>
  <c r="AQ35" i="30"/>
  <c r="AR35" i="30"/>
  <c r="AS35" i="30"/>
  <c r="AT35" i="30"/>
  <c r="AU35" i="30"/>
  <c r="AV35" i="30"/>
  <c r="AW35" i="30"/>
  <c r="AX35" i="30"/>
  <c r="AY35" i="30"/>
  <c r="AZ35" i="30"/>
  <c r="BA35" i="30"/>
  <c r="BB35" i="30"/>
  <c r="BC35" i="30"/>
  <c r="BD35" i="30"/>
  <c r="BE35" i="30"/>
  <c r="BF35" i="30"/>
  <c r="BG35" i="30"/>
  <c r="BH35" i="30"/>
  <c r="BI35" i="30"/>
  <c r="BJ35" i="30"/>
  <c r="BK35" i="30"/>
  <c r="BL35" i="30"/>
  <c r="BM35" i="30"/>
  <c r="BN35" i="30"/>
  <c r="BO35" i="30"/>
  <c r="BP35" i="30"/>
  <c r="AA22" i="30"/>
  <c r="E46" i="30" a="1"/>
  <c r="E46" i="30"/>
  <c r="F46" i="30" a="1"/>
  <c r="F46" i="30"/>
  <c r="G46" i="30" a="1"/>
  <c r="H46" i="30" a="1"/>
  <c r="I46" i="30" a="1"/>
  <c r="J46" i="30" a="1"/>
  <c r="K46" i="30" a="1"/>
  <c r="L46" i="30" a="1"/>
  <c r="M46" i="30" a="1"/>
  <c r="N46" i="30" a="1"/>
  <c r="O46" i="30" a="1"/>
  <c r="P46" i="30" a="1"/>
  <c r="Q46" i="30" a="1"/>
  <c r="R46" i="30" a="1"/>
  <c r="S46" i="30" a="1"/>
  <c r="T46" i="30" a="1"/>
  <c r="U46" i="30" a="1"/>
  <c r="V46" i="30" a="1"/>
  <c r="W46" i="30" a="1"/>
  <c r="X46" i="30" a="1"/>
  <c r="Y46" i="30" a="1"/>
  <c r="Z46" i="30" a="1"/>
  <c r="AA46" i="30" a="1"/>
  <c r="AB46" i="30" a="1"/>
  <c r="AC46" i="30" a="1"/>
  <c r="AD46" i="30" a="1"/>
  <c r="AE46" i="30" a="1"/>
  <c r="AF46" i="30" a="1"/>
  <c r="AG46" i="30" a="1"/>
  <c r="AH46" i="30" a="1"/>
  <c r="AI46" i="30" a="1"/>
  <c r="AJ46" i="30" a="1"/>
  <c r="AK46" i="30" a="1"/>
  <c r="AL46" i="30" a="1"/>
  <c r="AM46" i="30" a="1"/>
  <c r="AN46" i="30" a="1"/>
  <c r="AO46" i="30" a="1"/>
  <c r="AP46" i="30" a="1"/>
  <c r="AQ46" i="30" a="1"/>
  <c r="AR46" i="30" a="1"/>
  <c r="AS46" i="30" a="1"/>
  <c r="AT46" i="30" a="1"/>
  <c r="AU46" i="30" a="1"/>
  <c r="AV46" i="30" a="1"/>
  <c r="AW46" i="30" a="1"/>
  <c r="AX46" i="30" a="1"/>
  <c r="AY46" i="30" a="1"/>
  <c r="AZ46" i="30" a="1"/>
  <c r="BA46" i="30" a="1"/>
  <c r="BB46" i="30" a="1"/>
  <c r="BC46" i="30" a="1"/>
  <c r="BD46" i="30" a="1"/>
  <c r="BE46" i="30" a="1"/>
  <c r="BF46" i="30" a="1"/>
  <c r="BG46" i="30" a="1"/>
  <c r="BH46" i="30" a="1"/>
  <c r="BI46" i="30" a="1"/>
  <c r="BJ46" i="30" a="1"/>
  <c r="BK46" i="30" a="1"/>
  <c r="BL46" i="30" a="1"/>
  <c r="BM46" i="30" a="1"/>
  <c r="BN46" i="30" a="1"/>
  <c r="BO46" i="30" a="1"/>
  <c r="BP46" i="30" a="1"/>
  <c r="G46" i="30"/>
  <c r="H46" i="30"/>
  <c r="I46"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AB22" i="30"/>
  <c r="E57" i="30" a="1"/>
  <c r="E57" i="30"/>
  <c r="F57" i="30" a="1"/>
  <c r="F57" i="30"/>
  <c r="G57" i="30" a="1"/>
  <c r="H57" i="30" a="1"/>
  <c r="I57" i="30" a="1"/>
  <c r="J57" i="30" a="1"/>
  <c r="K57" i="30" a="1"/>
  <c r="L57" i="30" a="1"/>
  <c r="M57" i="30" a="1"/>
  <c r="N57" i="30" a="1"/>
  <c r="O57" i="30" a="1"/>
  <c r="P57" i="30" a="1"/>
  <c r="Q57" i="30" a="1"/>
  <c r="R57" i="30" a="1"/>
  <c r="S57" i="30" a="1"/>
  <c r="T57" i="30" a="1"/>
  <c r="U57" i="30" a="1"/>
  <c r="V57" i="30" a="1"/>
  <c r="W57" i="30" a="1"/>
  <c r="X57" i="30" a="1"/>
  <c r="Y57" i="30" a="1"/>
  <c r="Z57" i="30" a="1"/>
  <c r="AA57" i="30" a="1"/>
  <c r="AB57" i="30" a="1"/>
  <c r="AC57" i="30" a="1"/>
  <c r="AD57" i="30" a="1"/>
  <c r="AE57" i="30" a="1"/>
  <c r="AF57" i="30" a="1"/>
  <c r="AG57" i="30" a="1"/>
  <c r="AH57" i="30" a="1"/>
  <c r="AI57" i="30" a="1"/>
  <c r="AJ57" i="30" a="1"/>
  <c r="AK57" i="30" a="1"/>
  <c r="AL57" i="30" a="1"/>
  <c r="AM57" i="30" a="1"/>
  <c r="AN57" i="30" a="1"/>
  <c r="AO57" i="30" a="1"/>
  <c r="AP57" i="30" a="1"/>
  <c r="AQ57" i="30" a="1"/>
  <c r="AR57" i="30" a="1"/>
  <c r="AS57" i="30" a="1"/>
  <c r="AT57" i="30" a="1"/>
  <c r="AU57" i="30" a="1"/>
  <c r="AV57" i="30" a="1"/>
  <c r="AW57" i="30" a="1"/>
  <c r="AX57" i="30" a="1"/>
  <c r="AY57" i="30" a="1"/>
  <c r="AZ57" i="30" a="1"/>
  <c r="BA57" i="30" a="1"/>
  <c r="BB57" i="30" a="1"/>
  <c r="BC57" i="30" a="1"/>
  <c r="BD57" i="30" a="1"/>
  <c r="BE57" i="30" a="1"/>
  <c r="BF57" i="30" a="1"/>
  <c r="BG57" i="30" a="1"/>
  <c r="BH57" i="30" a="1"/>
  <c r="BI57" i="30" a="1"/>
  <c r="BJ57" i="30" a="1"/>
  <c r="BK57" i="30" a="1"/>
  <c r="BL57" i="30" a="1"/>
  <c r="BM57" i="30" a="1"/>
  <c r="BN57" i="30" a="1"/>
  <c r="BO57" i="30" a="1"/>
  <c r="BP57" i="30" a="1"/>
  <c r="G57" i="30"/>
  <c r="H57" i="30"/>
  <c r="I57" i="30"/>
  <c r="J57" i="30"/>
  <c r="K57" i="30"/>
  <c r="L57" i="30"/>
  <c r="M57" i="30"/>
  <c r="N57" i="30"/>
  <c r="O57" i="30"/>
  <c r="P57" i="30"/>
  <c r="Q57" i="30"/>
  <c r="R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BJ57" i="30"/>
  <c r="BK57" i="30"/>
  <c r="BL57" i="30"/>
  <c r="BM57" i="30"/>
  <c r="BN57" i="30"/>
  <c r="BO57" i="30"/>
  <c r="BP57" i="30"/>
  <c r="AC22" i="30"/>
  <c r="W22" i="30"/>
  <c r="X17" i="30"/>
  <c r="X18" i="30"/>
  <c r="X19" i="30"/>
  <c r="X20" i="30"/>
  <c r="X21" i="30"/>
  <c r="X22" i="30"/>
  <c r="X23" i="30"/>
  <c r="X24" i="30"/>
  <c r="X25" i="30"/>
  <c r="E4" i="30"/>
  <c r="E5" i="30"/>
  <c r="E6" i="30"/>
  <c r="E7" i="30"/>
  <c r="E8" i="30"/>
  <c r="E9" i="30"/>
  <c r="E10" i="30"/>
  <c r="E11" i="30"/>
  <c r="E12" i="30"/>
  <c r="AO12" i="30"/>
  <c r="AO4" i="30"/>
  <c r="AO5" i="30"/>
  <c r="AO6" i="30"/>
  <c r="AO7" i="30"/>
  <c r="AO8" i="30"/>
  <c r="AO9" i="30"/>
  <c r="AO10" i="30"/>
  <c r="AO11" i="30"/>
  <c r="AP12" i="30"/>
  <c r="AP4" i="30"/>
  <c r="AP5" i="30"/>
  <c r="AP6" i="30"/>
  <c r="AP7" i="30"/>
  <c r="AP8" i="30"/>
  <c r="AP9" i="30"/>
  <c r="AP10" i="30"/>
  <c r="AP11" i="30"/>
  <c r="AM12" i="30"/>
  <c r="Q4" i="30"/>
  <c r="AG3" i="30"/>
  <c r="AG12" i="30"/>
  <c r="AI12" i="30"/>
  <c r="AG4" i="30"/>
  <c r="AI4" i="30"/>
  <c r="AG5" i="30"/>
  <c r="AI5" i="30"/>
  <c r="AG6" i="30"/>
  <c r="AI6" i="30"/>
  <c r="AG7" i="30"/>
  <c r="AI7" i="30"/>
  <c r="AG8" i="30"/>
  <c r="AI8" i="30"/>
  <c r="AG9" i="30"/>
  <c r="AI9" i="30"/>
  <c r="AG10" i="30"/>
  <c r="AI10" i="30"/>
  <c r="AG11" i="30"/>
  <c r="AI11" i="30"/>
  <c r="AJ12" i="30"/>
  <c r="AJ4" i="30"/>
  <c r="AJ5" i="30"/>
  <c r="AJ6" i="30"/>
  <c r="AJ7" i="30"/>
  <c r="AJ8" i="30"/>
  <c r="AJ9" i="30"/>
  <c r="AJ10" i="30"/>
  <c r="AJ11" i="30"/>
  <c r="AK12" i="30"/>
  <c r="AK4" i="30"/>
  <c r="AK5" i="30"/>
  <c r="AK6" i="30"/>
  <c r="AK7" i="30"/>
  <c r="AK8" i="30"/>
  <c r="AK9" i="30"/>
  <c r="AK10" i="30"/>
  <c r="AK11" i="30"/>
  <c r="AH12" i="30"/>
  <c r="P4" i="30"/>
  <c r="AB3" i="30"/>
  <c r="AB12" i="30"/>
  <c r="AD12" i="30"/>
  <c r="AB4" i="30"/>
  <c r="AD4" i="30"/>
  <c r="AB5" i="30"/>
  <c r="AD5" i="30"/>
  <c r="AB6" i="30"/>
  <c r="AD6" i="30"/>
  <c r="AB7" i="30"/>
  <c r="AD7" i="30"/>
  <c r="AB8" i="30"/>
  <c r="AD8" i="30"/>
  <c r="AB9" i="30"/>
  <c r="AD9" i="30"/>
  <c r="AB10" i="30"/>
  <c r="AD10" i="30"/>
  <c r="AB11" i="30"/>
  <c r="AD11" i="30"/>
  <c r="AE12" i="30"/>
  <c r="AE4" i="30"/>
  <c r="AE5" i="30"/>
  <c r="AE6" i="30"/>
  <c r="AE7" i="30"/>
  <c r="AE8" i="30"/>
  <c r="AE9" i="30"/>
  <c r="AE10" i="30"/>
  <c r="AE11" i="30"/>
  <c r="AF12" i="30"/>
  <c r="AF4" i="30"/>
  <c r="AF5" i="30"/>
  <c r="AF6" i="30"/>
  <c r="AF7" i="30"/>
  <c r="AF8" i="30"/>
  <c r="AF9" i="30"/>
  <c r="AF10" i="30"/>
  <c r="AF11" i="30"/>
  <c r="AC12" i="30"/>
  <c r="O4" i="30"/>
  <c r="W3" i="30"/>
  <c r="W12" i="30"/>
  <c r="Y12" i="30"/>
  <c r="W4" i="30"/>
  <c r="Y4" i="30"/>
  <c r="W5" i="30"/>
  <c r="Y5" i="30"/>
  <c r="W6" i="30"/>
  <c r="Y6" i="30"/>
  <c r="W7" i="30"/>
  <c r="Y7" i="30"/>
  <c r="W8" i="30"/>
  <c r="Y8" i="30"/>
  <c r="W9" i="30"/>
  <c r="Y9" i="30"/>
  <c r="W10" i="30"/>
  <c r="Y10" i="30"/>
  <c r="W11" i="30"/>
  <c r="Y11" i="30"/>
  <c r="Z12" i="30"/>
  <c r="Z4" i="30"/>
  <c r="Z5" i="30"/>
  <c r="Z6" i="30"/>
  <c r="Z7" i="30"/>
  <c r="Z8" i="30"/>
  <c r="Z9" i="30"/>
  <c r="Z10" i="30"/>
  <c r="Z11" i="30"/>
  <c r="AA12" i="30"/>
  <c r="AA4" i="30"/>
  <c r="AA5" i="30"/>
  <c r="AA6" i="30"/>
  <c r="AA7" i="30"/>
  <c r="AA8" i="30"/>
  <c r="AA9" i="30"/>
  <c r="AA10" i="30"/>
  <c r="AA11" i="30"/>
  <c r="X12" i="30"/>
  <c r="AM11" i="30"/>
  <c r="AH11" i="30"/>
  <c r="AC11" i="30"/>
  <c r="X11" i="30"/>
  <c r="AM10" i="30"/>
  <c r="AH10" i="30"/>
  <c r="AC10" i="30"/>
  <c r="X10" i="30"/>
  <c r="AM9" i="30"/>
  <c r="AH9" i="30"/>
  <c r="AC9" i="30"/>
  <c r="X9" i="30"/>
  <c r="AM8" i="30"/>
  <c r="AH8" i="30"/>
  <c r="AC8" i="30"/>
  <c r="X8" i="30"/>
  <c r="AM7" i="30"/>
  <c r="AH7" i="30"/>
  <c r="AC7" i="30"/>
  <c r="X7" i="30"/>
  <c r="AM6" i="30"/>
  <c r="AH6" i="30"/>
  <c r="AC6" i="30"/>
  <c r="X6" i="30"/>
  <c r="AM5" i="30"/>
  <c r="AH5" i="30"/>
  <c r="AC5" i="30"/>
  <c r="X5" i="30"/>
  <c r="AM4" i="30"/>
  <c r="AH4" i="30"/>
  <c r="AC4" i="30"/>
  <c r="X4" i="30"/>
  <c r="Q64" i="29"/>
  <c r="F4" i="29"/>
  <c r="V64" i="29"/>
  <c r="V65" i="29"/>
  <c r="V66" i="29"/>
  <c r="V67" i="29"/>
  <c r="V68" i="29"/>
  <c r="V69" i="29"/>
  <c r="V70" i="29"/>
  <c r="V71" i="29"/>
  <c r="V72" i="29"/>
  <c r="V73" i="29"/>
  <c r="V74" i="29"/>
  <c r="V75" i="29"/>
  <c r="V76" i="29"/>
  <c r="V77" i="29"/>
  <c r="V78" i="29"/>
  <c r="V79" i="29"/>
  <c r="V80" i="29"/>
  <c r="V81" i="29"/>
  <c r="W64" i="29"/>
  <c r="X64" i="29"/>
  <c r="Y64" i="29"/>
  <c r="AA64" i="29"/>
  <c r="AE64" i="29"/>
  <c r="W65" i="29"/>
  <c r="X65" i="29"/>
  <c r="Y65" i="29"/>
  <c r="AA65" i="29"/>
  <c r="AE65" i="29"/>
  <c r="W66" i="29"/>
  <c r="X66" i="29"/>
  <c r="Y66" i="29"/>
  <c r="AA66" i="29"/>
  <c r="AE66" i="29"/>
  <c r="W67" i="29"/>
  <c r="X67" i="29"/>
  <c r="Y67" i="29"/>
  <c r="AA67" i="29"/>
  <c r="AE67" i="29"/>
  <c r="W68" i="29"/>
  <c r="X68" i="29"/>
  <c r="Y68" i="29"/>
  <c r="AA68" i="29"/>
  <c r="AE68" i="29"/>
  <c r="W69" i="29"/>
  <c r="X69" i="29"/>
  <c r="Y69" i="29"/>
  <c r="AA69" i="29"/>
  <c r="AE69" i="29"/>
  <c r="W70" i="29"/>
  <c r="X70" i="29"/>
  <c r="Y70" i="29"/>
  <c r="AA70" i="29"/>
  <c r="AE70" i="29"/>
  <c r="W71" i="29"/>
  <c r="X71" i="29"/>
  <c r="Y71" i="29"/>
  <c r="AA71" i="29"/>
  <c r="AE71" i="29"/>
  <c r="W72" i="29"/>
  <c r="X72" i="29"/>
  <c r="Y72" i="29"/>
  <c r="AA72" i="29"/>
  <c r="AE72" i="29"/>
  <c r="W73" i="29"/>
  <c r="X73" i="29"/>
  <c r="Y73" i="29"/>
  <c r="AA73" i="29"/>
  <c r="AE73" i="29"/>
  <c r="W74" i="29"/>
  <c r="X74" i="29"/>
  <c r="Y74" i="29"/>
  <c r="AA74" i="29"/>
  <c r="AE74" i="29"/>
  <c r="W75" i="29"/>
  <c r="X75" i="29"/>
  <c r="Y75" i="29"/>
  <c r="AA75" i="29"/>
  <c r="AE75" i="29"/>
  <c r="W76" i="29"/>
  <c r="X76" i="29"/>
  <c r="Y76" i="29"/>
  <c r="AA76" i="29"/>
  <c r="AE76" i="29"/>
  <c r="W77" i="29"/>
  <c r="X77" i="29"/>
  <c r="Y77" i="29"/>
  <c r="AA77" i="29"/>
  <c r="AE77" i="29"/>
  <c r="W78" i="29"/>
  <c r="X78" i="29"/>
  <c r="Y78" i="29"/>
  <c r="AA78" i="29"/>
  <c r="AE78" i="29"/>
  <c r="W79" i="29"/>
  <c r="X79" i="29"/>
  <c r="Y79" i="29"/>
  <c r="AA79" i="29"/>
  <c r="AE79" i="29"/>
  <c r="W80" i="29"/>
  <c r="X80" i="29"/>
  <c r="Y80" i="29"/>
  <c r="AA80" i="29"/>
  <c r="AE80" i="29"/>
  <c r="W81" i="29"/>
  <c r="X81" i="29"/>
  <c r="Y81" i="29"/>
  <c r="AA81" i="29"/>
  <c r="AE81" i="29"/>
  <c r="AF64" i="29"/>
  <c r="AF65" i="29"/>
  <c r="AF66" i="29"/>
  <c r="AF67" i="29"/>
  <c r="AF68" i="29"/>
  <c r="AF69" i="29"/>
  <c r="AF70" i="29"/>
  <c r="AF71" i="29"/>
  <c r="AF72" i="29"/>
  <c r="AF73" i="29"/>
  <c r="AF74" i="29"/>
  <c r="AF75" i="29"/>
  <c r="AF76" i="29"/>
  <c r="AF77" i="29"/>
  <c r="AF78" i="29"/>
  <c r="AF79" i="29"/>
  <c r="AF80" i="29"/>
  <c r="AF81" i="29"/>
  <c r="J4" i="29"/>
  <c r="K17" i="29"/>
  <c r="G4" i="29"/>
  <c r="H4" i="29"/>
  <c r="I4" i="29"/>
  <c r="J17" i="29"/>
  <c r="H17" i="29"/>
  <c r="L17" i="29"/>
  <c r="Q65" i="29"/>
  <c r="F5" i="29"/>
  <c r="J5" i="29"/>
  <c r="K18" i="29"/>
  <c r="G5" i="29"/>
  <c r="H5" i="29"/>
  <c r="I5" i="29"/>
  <c r="J18" i="29"/>
  <c r="H18" i="29"/>
  <c r="L18" i="29"/>
  <c r="Q66" i="29"/>
  <c r="F6" i="29"/>
  <c r="J6" i="29"/>
  <c r="K19" i="29"/>
  <c r="G6" i="29"/>
  <c r="H6" i="29"/>
  <c r="I6" i="29"/>
  <c r="J19" i="29"/>
  <c r="H19" i="29"/>
  <c r="L19" i="29"/>
  <c r="J7" i="29"/>
  <c r="K20" i="29"/>
  <c r="G7" i="29"/>
  <c r="H7" i="29"/>
  <c r="I7" i="29"/>
  <c r="J20" i="29"/>
  <c r="H20" i="29"/>
  <c r="L20" i="29"/>
  <c r="J8" i="29"/>
  <c r="K21" i="29"/>
  <c r="G8" i="29"/>
  <c r="H8" i="29"/>
  <c r="I8" i="29"/>
  <c r="J21" i="29"/>
  <c r="H21" i="29"/>
  <c r="L21" i="29"/>
  <c r="J9" i="29"/>
  <c r="K22" i="29"/>
  <c r="G9" i="29"/>
  <c r="H9" i="29"/>
  <c r="I9" i="29"/>
  <c r="J22" i="29"/>
  <c r="H22" i="29"/>
  <c r="L22" i="29"/>
  <c r="J10" i="29"/>
  <c r="K23" i="29"/>
  <c r="G10" i="29"/>
  <c r="H10" i="29"/>
  <c r="I10" i="29"/>
  <c r="J23" i="29"/>
  <c r="H23" i="29"/>
  <c r="L23" i="29"/>
  <c r="J11" i="29"/>
  <c r="K24" i="29"/>
  <c r="G11" i="29"/>
  <c r="H11" i="29"/>
  <c r="I11" i="29"/>
  <c r="J24" i="29"/>
  <c r="H24" i="29"/>
  <c r="L24" i="29"/>
  <c r="J12" i="29"/>
  <c r="K25" i="29"/>
  <c r="G12" i="29"/>
  <c r="H12" i="29"/>
  <c r="I12" i="29"/>
  <c r="J25" i="29"/>
  <c r="H25" i="29"/>
  <c r="L25" i="29"/>
  <c r="M17" i="29"/>
  <c r="N17" i="29" a="1"/>
  <c r="N17" i="29"/>
  <c r="O17" i="29"/>
  <c r="M18" i="29"/>
  <c r="N18" i="29" a="1"/>
  <c r="N18" i="29"/>
  <c r="O18" i="29"/>
  <c r="M19" i="29"/>
  <c r="N19" i="29" a="1"/>
  <c r="N19" i="29"/>
  <c r="O19" i="29"/>
  <c r="M20" i="29"/>
  <c r="N20" i="29" a="1"/>
  <c r="N20" i="29"/>
  <c r="O20" i="29"/>
  <c r="M21" i="29"/>
  <c r="N21" i="29" a="1"/>
  <c r="N21" i="29"/>
  <c r="O21" i="29"/>
  <c r="M22" i="29"/>
  <c r="N22" i="29" a="1"/>
  <c r="N22" i="29"/>
  <c r="O22" i="29"/>
  <c r="M23" i="29"/>
  <c r="N23" i="29" a="1"/>
  <c r="N23" i="29"/>
  <c r="O23" i="29"/>
  <c r="M24" i="29"/>
  <c r="N24" i="29" a="1"/>
  <c r="N24" i="29"/>
  <c r="O24" i="29"/>
  <c r="M25" i="29"/>
  <c r="N25" i="29" a="1"/>
  <c r="N25" i="29"/>
  <c r="O25" i="29"/>
  <c r="O3" i="29"/>
  <c r="P17" i="29"/>
  <c r="P18" i="29"/>
  <c r="P19" i="29"/>
  <c r="P20" i="29"/>
  <c r="P21" i="29"/>
  <c r="P22" i="29"/>
  <c r="P23" i="29"/>
  <c r="P24" i="29"/>
  <c r="P25" i="29"/>
  <c r="P3" i="29"/>
  <c r="Q17" i="29"/>
  <c r="Q18" i="29"/>
  <c r="Q19" i="29"/>
  <c r="Q20" i="29"/>
  <c r="Q21" i="29"/>
  <c r="Q22" i="29"/>
  <c r="Q23" i="29"/>
  <c r="Q24" i="29"/>
  <c r="Q25" i="29"/>
  <c r="Q3" i="29"/>
  <c r="R17" i="29"/>
  <c r="R18" i="29"/>
  <c r="R19" i="29"/>
  <c r="R20" i="29"/>
  <c r="R21" i="29"/>
  <c r="R22" i="29"/>
  <c r="R23" i="29"/>
  <c r="R24" i="29"/>
  <c r="R25" i="29"/>
  <c r="R3" i="29"/>
  <c r="S17" i="29"/>
  <c r="S18" i="29"/>
  <c r="S19" i="29"/>
  <c r="S20" i="29"/>
  <c r="S21" i="29"/>
  <c r="S22" i="29"/>
  <c r="S23" i="29"/>
  <c r="S24" i="29"/>
  <c r="S25" i="29"/>
  <c r="S3" i="29"/>
  <c r="T17" i="29"/>
  <c r="T18" i="29"/>
  <c r="T19" i="29"/>
  <c r="T20" i="29"/>
  <c r="T21" i="29"/>
  <c r="T22" i="29"/>
  <c r="T23" i="29"/>
  <c r="T24" i="29"/>
  <c r="T25" i="29"/>
  <c r="T3" i="29"/>
  <c r="U17" i="29"/>
  <c r="U18" i="29"/>
  <c r="U19" i="29"/>
  <c r="U20" i="29"/>
  <c r="U21" i="29"/>
  <c r="U22" i="29"/>
  <c r="U23" i="29"/>
  <c r="U24" i="29"/>
  <c r="U25" i="29"/>
  <c r="U3" i="29"/>
  <c r="V17" i="29"/>
  <c r="V18" i="29"/>
  <c r="V19" i="29"/>
  <c r="V20" i="29"/>
  <c r="V21" i="29"/>
  <c r="V22" i="29"/>
  <c r="V23" i="29"/>
  <c r="V24" i="29"/>
  <c r="V25" i="29"/>
  <c r="V3" i="29"/>
  <c r="R4" i="29"/>
  <c r="AL3" i="29"/>
  <c r="AL12" i="29"/>
  <c r="AN12" i="29"/>
  <c r="AL4" i="29"/>
  <c r="AN4" i="29"/>
  <c r="AL5" i="29"/>
  <c r="AN5" i="29"/>
  <c r="AL6" i="29"/>
  <c r="AN6" i="29"/>
  <c r="AL7" i="29"/>
  <c r="AN7" i="29"/>
  <c r="AL8" i="29"/>
  <c r="AN8" i="29"/>
  <c r="AL9" i="29"/>
  <c r="AN9" i="29"/>
  <c r="AL10" i="29"/>
  <c r="AN10" i="29"/>
  <c r="AL11" i="29"/>
  <c r="AN11" i="29"/>
  <c r="C17" i="29"/>
  <c r="E30" i="29" a="1"/>
  <c r="E30" i="29"/>
  <c r="F30" i="29" a="1"/>
  <c r="F30" i="29"/>
  <c r="G30" i="29" a="1"/>
  <c r="H30" i="29" a="1"/>
  <c r="I30" i="29" a="1"/>
  <c r="J30" i="29" a="1"/>
  <c r="K30" i="29" a="1"/>
  <c r="L30" i="29" a="1"/>
  <c r="M30" i="29" a="1"/>
  <c r="N30" i="29" a="1"/>
  <c r="O30" i="29" a="1"/>
  <c r="P30" i="29" a="1"/>
  <c r="Q30" i="29" a="1"/>
  <c r="R30" i="29" a="1"/>
  <c r="S30" i="29" a="1"/>
  <c r="T30" i="29" a="1"/>
  <c r="U30" i="29" a="1"/>
  <c r="V30" i="29" a="1"/>
  <c r="W30" i="29" a="1"/>
  <c r="X30" i="29" a="1"/>
  <c r="Y30" i="29" a="1"/>
  <c r="Z30" i="29" a="1"/>
  <c r="AA30" i="29" a="1"/>
  <c r="AB30" i="29" a="1"/>
  <c r="AC30" i="29" a="1"/>
  <c r="AD30" i="29" a="1"/>
  <c r="AE30" i="29" a="1"/>
  <c r="AF30" i="29" a="1"/>
  <c r="AG30" i="29" a="1"/>
  <c r="AH30" i="29" a="1"/>
  <c r="AI30" i="29" a="1"/>
  <c r="AJ30" i="29" a="1"/>
  <c r="AK30" i="29" a="1"/>
  <c r="AL30" i="29" a="1"/>
  <c r="AM30" i="29" a="1"/>
  <c r="AN30" i="29" a="1"/>
  <c r="AO30" i="29" a="1"/>
  <c r="AP30" i="29" a="1"/>
  <c r="AQ30" i="29" a="1"/>
  <c r="AR30" i="29" a="1"/>
  <c r="AS30" i="29" a="1"/>
  <c r="AT30" i="29" a="1"/>
  <c r="AU30" i="29" a="1"/>
  <c r="AV30" i="29" a="1"/>
  <c r="AW30" i="29" a="1"/>
  <c r="AX30" i="29" a="1"/>
  <c r="AY30" i="29" a="1"/>
  <c r="AZ30" i="29" a="1"/>
  <c r="BA30" i="29" a="1"/>
  <c r="BB30" i="29" a="1"/>
  <c r="BC30" i="29" a="1"/>
  <c r="BD30" i="29" a="1"/>
  <c r="BE30" i="29" a="1"/>
  <c r="BF30" i="29" a="1"/>
  <c r="BG30" i="29" a="1"/>
  <c r="BH30" i="29" a="1"/>
  <c r="BI30" i="29" a="1"/>
  <c r="BJ30" i="29" a="1"/>
  <c r="BK30" i="29" a="1"/>
  <c r="BL30" i="29" a="1"/>
  <c r="BM30" i="29" a="1"/>
  <c r="BN30" i="29" a="1"/>
  <c r="BO30" i="29" a="1"/>
  <c r="BP30" i="29" a="1"/>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BD30" i="29"/>
  <c r="BE30" i="29"/>
  <c r="BF30" i="29"/>
  <c r="BG30" i="29"/>
  <c r="BH30" i="29"/>
  <c r="BI30" i="29"/>
  <c r="BJ30" i="29"/>
  <c r="BK30" i="29"/>
  <c r="BL30" i="29"/>
  <c r="BM30" i="29"/>
  <c r="BN30" i="29"/>
  <c r="BO30" i="29"/>
  <c r="BP30" i="29"/>
  <c r="AA17" i="29"/>
  <c r="E41" i="29" a="1"/>
  <c r="E41" i="29"/>
  <c r="F41" i="29" a="1"/>
  <c r="F41" i="29"/>
  <c r="G41" i="29" a="1"/>
  <c r="H41" i="29" a="1"/>
  <c r="I41" i="29" a="1"/>
  <c r="J41" i="29" a="1"/>
  <c r="K41" i="29" a="1"/>
  <c r="L41" i="29" a="1"/>
  <c r="M41" i="29" a="1"/>
  <c r="N41" i="29" a="1"/>
  <c r="O41" i="29" a="1"/>
  <c r="P41" i="29" a="1"/>
  <c r="Q41" i="29" a="1"/>
  <c r="R41" i="29" a="1"/>
  <c r="S41" i="29" a="1"/>
  <c r="T41" i="29" a="1"/>
  <c r="U41" i="29" a="1"/>
  <c r="V41" i="29" a="1"/>
  <c r="W41" i="29" a="1"/>
  <c r="X41" i="29" a="1"/>
  <c r="Y41" i="29" a="1"/>
  <c r="Z41" i="29" a="1"/>
  <c r="AA41" i="29" a="1"/>
  <c r="AB41" i="29" a="1"/>
  <c r="AC41" i="29" a="1"/>
  <c r="AD41" i="29" a="1"/>
  <c r="AE41" i="29" a="1"/>
  <c r="AF41" i="29" a="1"/>
  <c r="AG41" i="29" a="1"/>
  <c r="AH41" i="29" a="1"/>
  <c r="AI41" i="29" a="1"/>
  <c r="AJ41" i="29" a="1"/>
  <c r="AK41" i="29" a="1"/>
  <c r="AL41" i="29" a="1"/>
  <c r="AM41" i="29" a="1"/>
  <c r="AN41" i="29" a="1"/>
  <c r="AO41" i="29" a="1"/>
  <c r="AP41" i="29" a="1"/>
  <c r="AQ41" i="29" a="1"/>
  <c r="AR41" i="29" a="1"/>
  <c r="AS41" i="29" a="1"/>
  <c r="AT41" i="29" a="1"/>
  <c r="AU41" i="29" a="1"/>
  <c r="AV41" i="29" a="1"/>
  <c r="AW41" i="29" a="1"/>
  <c r="AX41" i="29" a="1"/>
  <c r="AY41" i="29" a="1"/>
  <c r="AZ41" i="29" a="1"/>
  <c r="BA41" i="29" a="1"/>
  <c r="BB41" i="29" a="1"/>
  <c r="BC41" i="29" a="1"/>
  <c r="BD41" i="29" a="1"/>
  <c r="BE41" i="29" a="1"/>
  <c r="BF41" i="29" a="1"/>
  <c r="BG41" i="29" a="1"/>
  <c r="BH41" i="29" a="1"/>
  <c r="BI41" i="29" a="1"/>
  <c r="BJ41" i="29" a="1"/>
  <c r="BK41" i="29" a="1"/>
  <c r="BL41" i="29" a="1"/>
  <c r="BM41" i="29" a="1"/>
  <c r="BN41" i="29" a="1"/>
  <c r="BO41" i="29" a="1"/>
  <c r="BP41" i="29" a="1"/>
  <c r="G41" i="29"/>
  <c r="H41" i="29"/>
  <c r="I41"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AB17" i="29"/>
  <c r="E52" i="29" a="1"/>
  <c r="E52" i="29"/>
  <c r="F52" i="29" a="1"/>
  <c r="F52" i="29"/>
  <c r="G52" i="29" a="1"/>
  <c r="H52" i="29" a="1"/>
  <c r="I52" i="29" a="1"/>
  <c r="J52" i="29" a="1"/>
  <c r="K52" i="29" a="1"/>
  <c r="L52" i="29" a="1"/>
  <c r="M52" i="29" a="1"/>
  <c r="N52" i="29" a="1"/>
  <c r="O52" i="29" a="1"/>
  <c r="P52" i="29" a="1"/>
  <c r="Q52" i="29" a="1"/>
  <c r="R52" i="29" a="1"/>
  <c r="S52" i="29" a="1"/>
  <c r="T52" i="29" a="1"/>
  <c r="U52" i="29" a="1"/>
  <c r="V52" i="29" a="1"/>
  <c r="W52" i="29" a="1"/>
  <c r="X52" i="29" a="1"/>
  <c r="Y52" i="29" a="1"/>
  <c r="Z52" i="29" a="1"/>
  <c r="AA52" i="29" a="1"/>
  <c r="AB52" i="29" a="1"/>
  <c r="AC52" i="29" a="1"/>
  <c r="AD52" i="29" a="1"/>
  <c r="AE52" i="29" a="1"/>
  <c r="AF52" i="29" a="1"/>
  <c r="AG52" i="29" a="1"/>
  <c r="AH52" i="29" a="1"/>
  <c r="AI52" i="29" a="1"/>
  <c r="AJ52" i="29" a="1"/>
  <c r="AK52" i="29" a="1"/>
  <c r="AL52" i="29" a="1"/>
  <c r="AM52" i="29" a="1"/>
  <c r="AN52" i="29" a="1"/>
  <c r="AO52" i="29" a="1"/>
  <c r="AP52" i="29" a="1"/>
  <c r="AQ52" i="29" a="1"/>
  <c r="AR52" i="29" a="1"/>
  <c r="AS52" i="29" a="1"/>
  <c r="AT52" i="29" a="1"/>
  <c r="AU52" i="29" a="1"/>
  <c r="AV52" i="29" a="1"/>
  <c r="AW52" i="29" a="1"/>
  <c r="AX52" i="29" a="1"/>
  <c r="AY52" i="29" a="1"/>
  <c r="AZ52" i="29" a="1"/>
  <c r="BA52" i="29" a="1"/>
  <c r="BB52" i="29" a="1"/>
  <c r="BC52" i="29" a="1"/>
  <c r="BD52" i="29" a="1"/>
  <c r="BE52" i="29" a="1"/>
  <c r="BF52" i="29" a="1"/>
  <c r="BG52" i="29" a="1"/>
  <c r="BH52" i="29" a="1"/>
  <c r="BI52" i="29" a="1"/>
  <c r="BJ52" i="29" a="1"/>
  <c r="BK52" i="29" a="1"/>
  <c r="BL52" i="29" a="1"/>
  <c r="BM52" i="29" a="1"/>
  <c r="BN52" i="29" a="1"/>
  <c r="BO52" i="29" a="1"/>
  <c r="BP52" i="29" a="1"/>
  <c r="G52" i="29"/>
  <c r="H52" i="29"/>
  <c r="I52" i="29"/>
  <c r="J52" i="29"/>
  <c r="K52" i="29"/>
  <c r="L52" i="29"/>
  <c r="M52" i="29"/>
  <c r="N52" i="29"/>
  <c r="O52" i="29"/>
  <c r="P52" i="29"/>
  <c r="Q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AC17" i="29"/>
  <c r="W17" i="29"/>
  <c r="C18" i="29"/>
  <c r="E31" i="29" a="1"/>
  <c r="E31" i="29"/>
  <c r="F31" i="29" a="1"/>
  <c r="F31" i="29"/>
  <c r="G31" i="29" a="1"/>
  <c r="H31" i="29" a="1"/>
  <c r="I31" i="29" a="1"/>
  <c r="J31" i="29" a="1"/>
  <c r="K31" i="29" a="1"/>
  <c r="L31" i="29" a="1"/>
  <c r="M31" i="29" a="1"/>
  <c r="N31" i="29" a="1"/>
  <c r="O31" i="29" a="1"/>
  <c r="P31" i="29" a="1"/>
  <c r="Q31" i="29" a="1"/>
  <c r="R31" i="29" a="1"/>
  <c r="S31" i="29" a="1"/>
  <c r="T31" i="29" a="1"/>
  <c r="U31" i="29" a="1"/>
  <c r="V31" i="29" a="1"/>
  <c r="W31" i="29" a="1"/>
  <c r="X31" i="29" a="1"/>
  <c r="Y31" i="29" a="1"/>
  <c r="Z31" i="29" a="1"/>
  <c r="AA31" i="29" a="1"/>
  <c r="AB31" i="29" a="1"/>
  <c r="AC31" i="29" a="1"/>
  <c r="AD31" i="29" a="1"/>
  <c r="AE31" i="29" a="1"/>
  <c r="AF31" i="29" a="1"/>
  <c r="AG31" i="29" a="1"/>
  <c r="AH31" i="29" a="1"/>
  <c r="AI31" i="29" a="1"/>
  <c r="AJ31" i="29" a="1"/>
  <c r="AK31" i="29" a="1"/>
  <c r="AL31" i="29" a="1"/>
  <c r="AM31" i="29" a="1"/>
  <c r="AN31" i="29" a="1"/>
  <c r="AO31" i="29" a="1"/>
  <c r="AP31" i="29" a="1"/>
  <c r="AQ31" i="29" a="1"/>
  <c r="AR31" i="29" a="1"/>
  <c r="AS31" i="29" a="1"/>
  <c r="AT31" i="29" a="1"/>
  <c r="AU31" i="29" a="1"/>
  <c r="AV31" i="29" a="1"/>
  <c r="AW31" i="29" a="1"/>
  <c r="AX31" i="29" a="1"/>
  <c r="AY31" i="29" a="1"/>
  <c r="AZ31" i="29" a="1"/>
  <c r="BA31" i="29" a="1"/>
  <c r="BB31" i="29" a="1"/>
  <c r="BC31" i="29" a="1"/>
  <c r="BD31" i="29" a="1"/>
  <c r="BE31" i="29" a="1"/>
  <c r="BF31" i="29" a="1"/>
  <c r="BG31" i="29" a="1"/>
  <c r="BH31" i="29" a="1"/>
  <c r="BI31" i="29" a="1"/>
  <c r="BJ31" i="29" a="1"/>
  <c r="BK31" i="29" a="1"/>
  <c r="BL31" i="29" a="1"/>
  <c r="BM31" i="29" a="1"/>
  <c r="BN31" i="29" a="1"/>
  <c r="BO31" i="29" a="1"/>
  <c r="BP31" i="29" a="1"/>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BD31" i="29"/>
  <c r="BE31" i="29"/>
  <c r="BF31" i="29"/>
  <c r="BG31" i="29"/>
  <c r="BH31" i="29"/>
  <c r="BI31" i="29"/>
  <c r="BJ31" i="29"/>
  <c r="BK31" i="29"/>
  <c r="BL31" i="29"/>
  <c r="BM31" i="29"/>
  <c r="BN31" i="29"/>
  <c r="BO31" i="29"/>
  <c r="BP31" i="29"/>
  <c r="AA18" i="29"/>
  <c r="E42" i="29" a="1"/>
  <c r="E42" i="29"/>
  <c r="F42" i="29" a="1"/>
  <c r="F42" i="29"/>
  <c r="G42" i="29" a="1"/>
  <c r="H42" i="29" a="1"/>
  <c r="I42" i="29" a="1"/>
  <c r="J42" i="29" a="1"/>
  <c r="K42" i="29" a="1"/>
  <c r="L42" i="29" a="1"/>
  <c r="M42" i="29" a="1"/>
  <c r="N42" i="29" a="1"/>
  <c r="O42" i="29" a="1"/>
  <c r="P42" i="29" a="1"/>
  <c r="Q42" i="29" a="1"/>
  <c r="R42" i="29" a="1"/>
  <c r="S42" i="29" a="1"/>
  <c r="T42" i="29" a="1"/>
  <c r="U42" i="29" a="1"/>
  <c r="V42" i="29" a="1"/>
  <c r="W42" i="29" a="1"/>
  <c r="X42" i="29" a="1"/>
  <c r="Y42" i="29" a="1"/>
  <c r="Z42" i="29" a="1"/>
  <c r="AA42" i="29" a="1"/>
  <c r="AB42" i="29" a="1"/>
  <c r="AC42" i="29" a="1"/>
  <c r="AD42" i="29" a="1"/>
  <c r="AE42" i="29" a="1"/>
  <c r="AF42" i="29" a="1"/>
  <c r="AG42" i="29" a="1"/>
  <c r="AH42" i="29" a="1"/>
  <c r="AI42" i="29" a="1"/>
  <c r="AJ42" i="29" a="1"/>
  <c r="AK42" i="29" a="1"/>
  <c r="AL42" i="29" a="1"/>
  <c r="AM42" i="29" a="1"/>
  <c r="AN42" i="29" a="1"/>
  <c r="AO42" i="29" a="1"/>
  <c r="AP42" i="29" a="1"/>
  <c r="AQ42" i="29" a="1"/>
  <c r="AR42" i="29" a="1"/>
  <c r="AS42" i="29" a="1"/>
  <c r="AT42" i="29" a="1"/>
  <c r="AU42" i="29" a="1"/>
  <c r="AV42" i="29" a="1"/>
  <c r="AW42" i="29" a="1"/>
  <c r="AX42" i="29" a="1"/>
  <c r="AY42" i="29" a="1"/>
  <c r="AZ42" i="29" a="1"/>
  <c r="BA42" i="29" a="1"/>
  <c r="BB42" i="29" a="1"/>
  <c r="BC42" i="29" a="1"/>
  <c r="BD42" i="29" a="1"/>
  <c r="BE42" i="29" a="1"/>
  <c r="BF42" i="29" a="1"/>
  <c r="BG42" i="29" a="1"/>
  <c r="BH42" i="29" a="1"/>
  <c r="BI42" i="29" a="1"/>
  <c r="BJ42" i="29" a="1"/>
  <c r="BK42" i="29" a="1"/>
  <c r="BL42" i="29" a="1"/>
  <c r="BM42" i="29" a="1"/>
  <c r="BN42" i="29" a="1"/>
  <c r="BO42" i="29" a="1"/>
  <c r="BP42" i="29" a="1"/>
  <c r="G42"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AB18" i="29"/>
  <c r="E53" i="29" a="1"/>
  <c r="E53" i="29"/>
  <c r="F53" i="29" a="1"/>
  <c r="F53" i="29"/>
  <c r="G53" i="29" a="1"/>
  <c r="H53" i="29" a="1"/>
  <c r="I53" i="29" a="1"/>
  <c r="J53" i="29" a="1"/>
  <c r="K53" i="29" a="1"/>
  <c r="L53" i="29" a="1"/>
  <c r="M53" i="29" a="1"/>
  <c r="N53" i="29" a="1"/>
  <c r="O53" i="29" a="1"/>
  <c r="P53" i="29" a="1"/>
  <c r="Q53" i="29" a="1"/>
  <c r="R53" i="29" a="1"/>
  <c r="S53" i="29" a="1"/>
  <c r="T53" i="29" a="1"/>
  <c r="U53" i="29" a="1"/>
  <c r="V53" i="29" a="1"/>
  <c r="W53" i="29" a="1"/>
  <c r="X53" i="29" a="1"/>
  <c r="Y53" i="29" a="1"/>
  <c r="Z53" i="29" a="1"/>
  <c r="AA53" i="29" a="1"/>
  <c r="AB53" i="29" a="1"/>
  <c r="AC53" i="29" a="1"/>
  <c r="AD53" i="29" a="1"/>
  <c r="AE53" i="29" a="1"/>
  <c r="AF53" i="29" a="1"/>
  <c r="AG53" i="29" a="1"/>
  <c r="AH53" i="29" a="1"/>
  <c r="AI53" i="29" a="1"/>
  <c r="AJ53" i="29" a="1"/>
  <c r="AK53" i="29" a="1"/>
  <c r="AL53" i="29" a="1"/>
  <c r="AM53" i="29" a="1"/>
  <c r="AN53" i="29" a="1"/>
  <c r="AO53" i="29" a="1"/>
  <c r="AP53" i="29" a="1"/>
  <c r="AQ53" i="29" a="1"/>
  <c r="AR53" i="29" a="1"/>
  <c r="AS53" i="29" a="1"/>
  <c r="AT53" i="29" a="1"/>
  <c r="AU53" i="29" a="1"/>
  <c r="AV53" i="29" a="1"/>
  <c r="AW53" i="29" a="1"/>
  <c r="AX53" i="29" a="1"/>
  <c r="AY53" i="29" a="1"/>
  <c r="AZ53" i="29" a="1"/>
  <c r="BA53" i="29" a="1"/>
  <c r="BB53" i="29" a="1"/>
  <c r="BC53" i="29" a="1"/>
  <c r="BD53" i="29" a="1"/>
  <c r="BE53" i="29" a="1"/>
  <c r="BF53" i="29" a="1"/>
  <c r="BG53" i="29" a="1"/>
  <c r="BH53" i="29" a="1"/>
  <c r="BI53" i="29" a="1"/>
  <c r="BJ53" i="29" a="1"/>
  <c r="BK53" i="29" a="1"/>
  <c r="BL53" i="29" a="1"/>
  <c r="BM53" i="29" a="1"/>
  <c r="BN53" i="29" a="1"/>
  <c r="BO53" i="29" a="1"/>
  <c r="BP53" i="29" a="1"/>
  <c r="G53" i="29"/>
  <c r="H53" i="29"/>
  <c r="I53" i="29"/>
  <c r="J53" i="29"/>
  <c r="K53" i="29"/>
  <c r="L53"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AC18" i="29"/>
  <c r="W18" i="29"/>
  <c r="C19" i="29"/>
  <c r="E32" i="29" a="1"/>
  <c r="E32" i="29"/>
  <c r="F32" i="29" a="1"/>
  <c r="F32" i="29"/>
  <c r="G32" i="29" a="1"/>
  <c r="H32" i="29" a="1"/>
  <c r="I32" i="29" a="1"/>
  <c r="J32" i="29" a="1"/>
  <c r="K32" i="29" a="1"/>
  <c r="L32" i="29" a="1"/>
  <c r="M32" i="29" a="1"/>
  <c r="N32" i="29" a="1"/>
  <c r="O32" i="29" a="1"/>
  <c r="P32" i="29" a="1"/>
  <c r="Q32" i="29" a="1"/>
  <c r="R32" i="29" a="1"/>
  <c r="S32" i="29" a="1"/>
  <c r="T32" i="29" a="1"/>
  <c r="U32" i="29" a="1"/>
  <c r="V32" i="29" a="1"/>
  <c r="W32" i="29" a="1"/>
  <c r="X32" i="29" a="1"/>
  <c r="Y32" i="29" a="1"/>
  <c r="Z32" i="29" a="1"/>
  <c r="AA32" i="29" a="1"/>
  <c r="AB32" i="29" a="1"/>
  <c r="AC32" i="29" a="1"/>
  <c r="AD32" i="29" a="1"/>
  <c r="AE32" i="29" a="1"/>
  <c r="AF32" i="29" a="1"/>
  <c r="AG32" i="29" a="1"/>
  <c r="AH32" i="29" a="1"/>
  <c r="AI32" i="29" a="1"/>
  <c r="AJ32" i="29" a="1"/>
  <c r="AK32" i="29" a="1"/>
  <c r="AL32" i="29" a="1"/>
  <c r="AM32" i="29" a="1"/>
  <c r="AN32" i="29" a="1"/>
  <c r="AO32" i="29" a="1"/>
  <c r="AP32" i="29" a="1"/>
  <c r="AQ32" i="29" a="1"/>
  <c r="AR32" i="29" a="1"/>
  <c r="AS32" i="29" a="1"/>
  <c r="AT32" i="29" a="1"/>
  <c r="AU32" i="29" a="1"/>
  <c r="AV32" i="29" a="1"/>
  <c r="AW32" i="29" a="1"/>
  <c r="AX32" i="29" a="1"/>
  <c r="AY32" i="29" a="1"/>
  <c r="AZ32" i="29" a="1"/>
  <c r="BA32" i="29" a="1"/>
  <c r="BB32" i="29" a="1"/>
  <c r="BC32" i="29" a="1"/>
  <c r="BD32" i="29" a="1"/>
  <c r="BE32" i="29" a="1"/>
  <c r="BF32" i="29" a="1"/>
  <c r="BG32" i="29" a="1"/>
  <c r="BH32" i="29" a="1"/>
  <c r="BI32" i="29" a="1"/>
  <c r="BJ32" i="29" a="1"/>
  <c r="BK32" i="29" a="1"/>
  <c r="BL32" i="29" a="1"/>
  <c r="BM32" i="29" a="1"/>
  <c r="BN32" i="29" a="1"/>
  <c r="BO32" i="29" a="1"/>
  <c r="BP32" i="29" a="1"/>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BD32" i="29"/>
  <c r="BE32" i="29"/>
  <c r="BF32" i="29"/>
  <c r="BG32" i="29"/>
  <c r="BH32" i="29"/>
  <c r="BI32" i="29"/>
  <c r="BJ32" i="29"/>
  <c r="BK32" i="29"/>
  <c r="BL32" i="29"/>
  <c r="BM32" i="29"/>
  <c r="BN32" i="29"/>
  <c r="BO32" i="29"/>
  <c r="BP32" i="29"/>
  <c r="AA19" i="29"/>
  <c r="E43" i="29" a="1"/>
  <c r="E43" i="29"/>
  <c r="F43" i="29" a="1"/>
  <c r="F43" i="29"/>
  <c r="G43" i="29" a="1"/>
  <c r="H43" i="29" a="1"/>
  <c r="I43" i="29" a="1"/>
  <c r="J43" i="29" a="1"/>
  <c r="K43" i="29" a="1"/>
  <c r="L43" i="29" a="1"/>
  <c r="M43" i="29" a="1"/>
  <c r="N43" i="29" a="1"/>
  <c r="O43" i="29" a="1"/>
  <c r="P43" i="29" a="1"/>
  <c r="Q43" i="29" a="1"/>
  <c r="R43" i="29" a="1"/>
  <c r="S43" i="29" a="1"/>
  <c r="T43" i="29" a="1"/>
  <c r="U43" i="29" a="1"/>
  <c r="V43" i="29" a="1"/>
  <c r="W43" i="29" a="1"/>
  <c r="X43" i="29" a="1"/>
  <c r="Y43" i="29" a="1"/>
  <c r="Z43" i="29" a="1"/>
  <c r="AA43" i="29" a="1"/>
  <c r="AB43" i="29" a="1"/>
  <c r="AC43" i="29" a="1"/>
  <c r="AD43" i="29" a="1"/>
  <c r="AE43" i="29" a="1"/>
  <c r="AF43" i="29" a="1"/>
  <c r="AG43" i="29" a="1"/>
  <c r="AH43" i="29" a="1"/>
  <c r="AI43" i="29" a="1"/>
  <c r="AJ43" i="29" a="1"/>
  <c r="AK43" i="29" a="1"/>
  <c r="AL43" i="29" a="1"/>
  <c r="AM43" i="29" a="1"/>
  <c r="AN43" i="29" a="1"/>
  <c r="AO43" i="29" a="1"/>
  <c r="AP43" i="29" a="1"/>
  <c r="AQ43" i="29" a="1"/>
  <c r="AR43" i="29" a="1"/>
  <c r="AS43" i="29" a="1"/>
  <c r="AT43" i="29" a="1"/>
  <c r="AU43" i="29" a="1"/>
  <c r="AV43" i="29" a="1"/>
  <c r="AW43" i="29" a="1"/>
  <c r="AX43" i="29" a="1"/>
  <c r="AY43" i="29" a="1"/>
  <c r="AZ43" i="29" a="1"/>
  <c r="BA43" i="29" a="1"/>
  <c r="BB43" i="29" a="1"/>
  <c r="BC43" i="29" a="1"/>
  <c r="BD43" i="29" a="1"/>
  <c r="BE43" i="29" a="1"/>
  <c r="BF43" i="29" a="1"/>
  <c r="BG43" i="29" a="1"/>
  <c r="BH43" i="29" a="1"/>
  <c r="BI43" i="29" a="1"/>
  <c r="BJ43" i="29" a="1"/>
  <c r="BK43" i="29" a="1"/>
  <c r="BL43" i="29" a="1"/>
  <c r="BM43" i="29" a="1"/>
  <c r="BN43" i="29" a="1"/>
  <c r="BO43" i="29" a="1"/>
  <c r="BP43" i="29" a="1"/>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AB19" i="29"/>
  <c r="E54" i="29" a="1"/>
  <c r="E54" i="29"/>
  <c r="F54" i="29" a="1"/>
  <c r="F54" i="29"/>
  <c r="G54" i="29" a="1"/>
  <c r="H54" i="29" a="1"/>
  <c r="I54" i="29" a="1"/>
  <c r="J54" i="29" a="1"/>
  <c r="K54" i="29" a="1"/>
  <c r="L54" i="29" a="1"/>
  <c r="M54" i="29" a="1"/>
  <c r="N54" i="29" a="1"/>
  <c r="O54" i="29" a="1"/>
  <c r="P54" i="29" a="1"/>
  <c r="Q54" i="29" a="1"/>
  <c r="R54" i="29" a="1"/>
  <c r="S54" i="29" a="1"/>
  <c r="T54" i="29" a="1"/>
  <c r="U54" i="29" a="1"/>
  <c r="V54" i="29" a="1"/>
  <c r="W54" i="29" a="1"/>
  <c r="X54" i="29" a="1"/>
  <c r="Y54" i="29" a="1"/>
  <c r="Z54" i="29" a="1"/>
  <c r="AA54" i="29" a="1"/>
  <c r="AB54" i="29" a="1"/>
  <c r="AC54" i="29" a="1"/>
  <c r="AD54" i="29" a="1"/>
  <c r="AE54" i="29" a="1"/>
  <c r="AF54" i="29" a="1"/>
  <c r="AG54" i="29" a="1"/>
  <c r="AH54" i="29" a="1"/>
  <c r="AI54" i="29" a="1"/>
  <c r="AJ54" i="29" a="1"/>
  <c r="AK54" i="29" a="1"/>
  <c r="AL54" i="29" a="1"/>
  <c r="AM54" i="29" a="1"/>
  <c r="AN54" i="29" a="1"/>
  <c r="AO54" i="29" a="1"/>
  <c r="AP54" i="29" a="1"/>
  <c r="AQ54" i="29" a="1"/>
  <c r="AR54" i="29" a="1"/>
  <c r="AS54" i="29" a="1"/>
  <c r="AT54" i="29" a="1"/>
  <c r="AU54" i="29" a="1"/>
  <c r="AV54" i="29" a="1"/>
  <c r="AW54" i="29" a="1"/>
  <c r="AX54" i="29" a="1"/>
  <c r="AY54" i="29" a="1"/>
  <c r="AZ54" i="29" a="1"/>
  <c r="BA54" i="29" a="1"/>
  <c r="BB54" i="29" a="1"/>
  <c r="BC54" i="29" a="1"/>
  <c r="BD54" i="29" a="1"/>
  <c r="BE54" i="29" a="1"/>
  <c r="BF54" i="29" a="1"/>
  <c r="BG54" i="29" a="1"/>
  <c r="BH54" i="29" a="1"/>
  <c r="BI54" i="29" a="1"/>
  <c r="BJ54" i="29" a="1"/>
  <c r="BK54" i="29" a="1"/>
  <c r="BL54" i="29" a="1"/>
  <c r="BM54" i="29" a="1"/>
  <c r="BN54" i="29" a="1"/>
  <c r="BO54" i="29" a="1"/>
  <c r="BP54" i="29" a="1"/>
  <c r="G54" i="29"/>
  <c r="H54" i="29"/>
  <c r="I54" i="29"/>
  <c r="J54" i="29"/>
  <c r="K54" i="29"/>
  <c r="L54" i="29"/>
  <c r="M54" i="29"/>
  <c r="N54" i="29"/>
  <c r="O54" i="29"/>
  <c r="P54" i="29"/>
  <c r="Q54" i="29"/>
  <c r="R54" i="29"/>
  <c r="S54" i="29"/>
  <c r="T54" i="29"/>
  <c r="U54" i="29"/>
  <c r="V54" i="29"/>
  <c r="W54" i="29"/>
  <c r="X54" i="29"/>
  <c r="Y54" i="29"/>
  <c r="Z54" i="29"/>
  <c r="AA54" i="29"/>
  <c r="AB54" i="29"/>
  <c r="AC54" i="29"/>
  <c r="AD54" i="29"/>
  <c r="AE54" i="29"/>
  <c r="AF54" i="29"/>
  <c r="AG54" i="29"/>
  <c r="AH54" i="29"/>
  <c r="AI54" i="29"/>
  <c r="AJ54" i="29"/>
  <c r="AK54" i="29"/>
  <c r="AL54" i="29"/>
  <c r="AM54" i="29"/>
  <c r="AN54" i="29"/>
  <c r="AO54" i="29"/>
  <c r="AP54" i="29"/>
  <c r="AQ54" i="29"/>
  <c r="AR54" i="29"/>
  <c r="AS54" i="29"/>
  <c r="AT54" i="29"/>
  <c r="AU54" i="29"/>
  <c r="AV54" i="29"/>
  <c r="AW54" i="29"/>
  <c r="AX54" i="29"/>
  <c r="AY54" i="29"/>
  <c r="AZ54" i="29"/>
  <c r="BA54" i="29"/>
  <c r="BB54" i="29"/>
  <c r="BC54" i="29"/>
  <c r="BD54" i="29"/>
  <c r="BE54" i="29"/>
  <c r="BF54" i="29"/>
  <c r="BG54" i="29"/>
  <c r="BH54" i="29"/>
  <c r="BI54" i="29"/>
  <c r="BJ54" i="29"/>
  <c r="BK54" i="29"/>
  <c r="BL54" i="29"/>
  <c r="BM54" i="29"/>
  <c r="BN54" i="29"/>
  <c r="BO54" i="29"/>
  <c r="BP54" i="29"/>
  <c r="AC19" i="29"/>
  <c r="W19" i="29"/>
  <c r="BR52" i="29"/>
  <c r="BS51" i="29"/>
  <c r="BT51" i="29"/>
  <c r="BT52" i="29"/>
  <c r="BU51" i="29"/>
  <c r="BU52" i="29"/>
  <c r="BV52" i="29"/>
  <c r="BW52" i="29"/>
  <c r="BX52" i="29"/>
  <c r="BY52" i="29"/>
  <c r="BZ52" i="29"/>
  <c r="CA52" i="29"/>
  <c r="BR53" i="29"/>
  <c r="BS53" i="29"/>
  <c r="BU53" i="29"/>
  <c r="BV53" i="29"/>
  <c r="BW53" i="29"/>
  <c r="BX53" i="29"/>
  <c r="BY53" i="29"/>
  <c r="BZ53" i="29"/>
  <c r="CA53" i="29"/>
  <c r="BR54" i="29"/>
  <c r="BS54" i="29"/>
  <c r="BT54" i="29"/>
  <c r="BV54" i="29"/>
  <c r="BW54" i="29"/>
  <c r="BX54" i="29"/>
  <c r="BY54" i="29"/>
  <c r="BZ54" i="29"/>
  <c r="CA54" i="29"/>
  <c r="BS55" i="29"/>
  <c r="BT55" i="29"/>
  <c r="BU55" i="29"/>
  <c r="BW55" i="29"/>
  <c r="BX55" i="29"/>
  <c r="BY55" i="29"/>
  <c r="BZ55" i="29"/>
  <c r="CA55" i="29"/>
  <c r="BS56" i="29"/>
  <c r="BT56" i="29"/>
  <c r="BU56" i="29"/>
  <c r="BV56" i="29"/>
  <c r="BX56" i="29"/>
  <c r="BY56" i="29"/>
  <c r="BZ56" i="29"/>
  <c r="CA56" i="29"/>
  <c r="BS57" i="29"/>
  <c r="BT57" i="29"/>
  <c r="BU57" i="29"/>
  <c r="BV57" i="29"/>
  <c r="BW57" i="29"/>
  <c r="BY57" i="29"/>
  <c r="BZ57" i="29"/>
  <c r="CA57" i="29"/>
  <c r="BS58" i="29"/>
  <c r="BT58" i="29"/>
  <c r="BU58" i="29"/>
  <c r="BV58" i="29"/>
  <c r="BW58" i="29"/>
  <c r="BX58" i="29"/>
  <c r="BZ58" i="29"/>
  <c r="CA58" i="29"/>
  <c r="BS59" i="29"/>
  <c r="BT59" i="29"/>
  <c r="BU59" i="29"/>
  <c r="BV59" i="29"/>
  <c r="BW59" i="29"/>
  <c r="BX59" i="29"/>
  <c r="BY59" i="29"/>
  <c r="CA59" i="29"/>
  <c r="BS60" i="29"/>
  <c r="BT60" i="29"/>
  <c r="BU60" i="29"/>
  <c r="BV60" i="29"/>
  <c r="BW60" i="29"/>
  <c r="BX60" i="29"/>
  <c r="BY60" i="29"/>
  <c r="BZ60" i="29"/>
  <c r="E33" i="29" a="1"/>
  <c r="E33" i="29"/>
  <c r="F33" i="29" a="1"/>
  <c r="F33" i="29"/>
  <c r="G33" i="29" a="1"/>
  <c r="H33" i="29" a="1"/>
  <c r="I33" i="29" a="1"/>
  <c r="J33" i="29" a="1"/>
  <c r="K33" i="29" a="1"/>
  <c r="L33" i="29" a="1"/>
  <c r="M33" i="29" a="1"/>
  <c r="N33" i="29" a="1"/>
  <c r="O33" i="29" a="1"/>
  <c r="P33" i="29" a="1"/>
  <c r="Q33" i="29" a="1"/>
  <c r="R33" i="29" a="1"/>
  <c r="S33" i="29" a="1"/>
  <c r="T33" i="29" a="1"/>
  <c r="U33" i="29" a="1"/>
  <c r="V33" i="29" a="1"/>
  <c r="W33" i="29" a="1"/>
  <c r="X33" i="29" a="1"/>
  <c r="Y33" i="29" a="1"/>
  <c r="Z33" i="29" a="1"/>
  <c r="AA33" i="29" a="1"/>
  <c r="AB33" i="29" a="1"/>
  <c r="AC33" i="29" a="1"/>
  <c r="AD33" i="29" a="1"/>
  <c r="AE33" i="29" a="1"/>
  <c r="AF33" i="29" a="1"/>
  <c r="AG33" i="29" a="1"/>
  <c r="AH33" i="29" a="1"/>
  <c r="AI33" i="29" a="1"/>
  <c r="AJ33" i="29" a="1"/>
  <c r="AK33" i="29" a="1"/>
  <c r="AL33" i="29" a="1"/>
  <c r="AM33" i="29" a="1"/>
  <c r="AN33" i="29" a="1"/>
  <c r="AO33" i="29" a="1"/>
  <c r="AP33" i="29" a="1"/>
  <c r="AQ33" i="29" a="1"/>
  <c r="AR33" i="29" a="1"/>
  <c r="AS33" i="29" a="1"/>
  <c r="AT33" i="29" a="1"/>
  <c r="AU33" i="29" a="1"/>
  <c r="AV33" i="29" a="1"/>
  <c r="AW33" i="29" a="1"/>
  <c r="AX33" i="29" a="1"/>
  <c r="AY33" i="29" a="1"/>
  <c r="AZ33" i="29" a="1"/>
  <c r="BA33" i="29" a="1"/>
  <c r="BB33" i="29" a="1"/>
  <c r="BC33" i="29" a="1"/>
  <c r="BD33" i="29" a="1"/>
  <c r="BE33" i="29" a="1"/>
  <c r="BF33" i="29" a="1"/>
  <c r="BG33" i="29" a="1"/>
  <c r="BH33" i="29" a="1"/>
  <c r="BI33" i="29" a="1"/>
  <c r="BJ33" i="29" a="1"/>
  <c r="BK33" i="29" a="1"/>
  <c r="BL33" i="29" a="1"/>
  <c r="BM33" i="29" a="1"/>
  <c r="BN33" i="29" a="1"/>
  <c r="BO33" i="29" a="1"/>
  <c r="BP33" i="29" a="1"/>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AI33" i="29"/>
  <c r="AJ33" i="29"/>
  <c r="AK33" i="29"/>
  <c r="AL33" i="29"/>
  <c r="AM33" i="29"/>
  <c r="AN33" i="29"/>
  <c r="AO33" i="29"/>
  <c r="AP33" i="29"/>
  <c r="AQ33" i="29"/>
  <c r="AR33" i="29"/>
  <c r="AS33" i="29"/>
  <c r="AT33" i="29"/>
  <c r="AU33" i="29"/>
  <c r="AV33" i="29"/>
  <c r="AW33" i="29"/>
  <c r="AX33" i="29"/>
  <c r="AY33" i="29"/>
  <c r="AZ33" i="29"/>
  <c r="BA33" i="29"/>
  <c r="BB33" i="29"/>
  <c r="BC33" i="29"/>
  <c r="BD33" i="29"/>
  <c r="BE33" i="29"/>
  <c r="BF33" i="29"/>
  <c r="BG33" i="29"/>
  <c r="BH33" i="29"/>
  <c r="BI33" i="29"/>
  <c r="BJ33" i="29"/>
  <c r="BK33" i="29"/>
  <c r="BL33" i="29"/>
  <c r="BM33" i="29"/>
  <c r="BN33" i="29"/>
  <c r="BO33" i="29"/>
  <c r="BP33" i="29"/>
  <c r="AA20" i="29"/>
  <c r="BR41" i="29"/>
  <c r="BS40" i="29"/>
  <c r="BT40" i="29"/>
  <c r="BR30" i="29"/>
  <c r="BT29" i="29"/>
  <c r="BT30" i="29"/>
  <c r="BR31" i="29"/>
  <c r="BS29" i="29"/>
  <c r="BS31" i="29"/>
  <c r="BT41" i="29"/>
  <c r="BU40" i="29"/>
  <c r="BU29" i="29"/>
  <c r="BU30" i="29"/>
  <c r="BR32" i="29"/>
  <c r="BS32" i="29"/>
  <c r="BU41" i="29"/>
  <c r="BV30" i="29"/>
  <c r="BS33" i="29"/>
  <c r="BV41" i="29"/>
  <c r="BW30" i="29"/>
  <c r="BS34" i="29"/>
  <c r="BW41" i="29"/>
  <c r="BX30" i="29"/>
  <c r="BS35" i="29"/>
  <c r="BX41" i="29"/>
  <c r="BY30" i="29"/>
  <c r="BS36" i="29"/>
  <c r="BY41" i="29"/>
  <c r="BZ30" i="29"/>
  <c r="BS37" i="29"/>
  <c r="BZ41" i="29"/>
  <c r="CA30" i="29"/>
  <c r="BS38" i="29"/>
  <c r="CA41" i="29"/>
  <c r="BR42" i="29"/>
  <c r="BS42" i="29"/>
  <c r="BU31" i="29"/>
  <c r="BT32" i="29"/>
  <c r="BU42" i="29"/>
  <c r="BV31" i="29"/>
  <c r="BT33" i="29"/>
  <c r="BV42" i="29"/>
  <c r="BW31" i="29"/>
  <c r="BT34" i="29"/>
  <c r="BW42" i="29"/>
  <c r="BX31" i="29"/>
  <c r="BT35" i="29"/>
  <c r="BX42" i="29"/>
  <c r="BY31" i="29"/>
  <c r="BT36" i="29"/>
  <c r="BY42" i="29"/>
  <c r="BZ31" i="29"/>
  <c r="BT37" i="29"/>
  <c r="BZ42" i="29"/>
  <c r="CA31" i="29"/>
  <c r="BT38" i="29"/>
  <c r="CA42" i="29"/>
  <c r="BR43" i="29"/>
  <c r="BS43" i="29"/>
  <c r="BT43" i="29"/>
  <c r="BV32" i="29"/>
  <c r="BU33" i="29"/>
  <c r="BV43" i="29"/>
  <c r="BW32" i="29"/>
  <c r="BU34" i="29"/>
  <c r="BW43" i="29"/>
  <c r="BX32" i="29"/>
  <c r="BU35" i="29"/>
  <c r="BX43" i="29"/>
  <c r="BY32" i="29"/>
  <c r="BU36" i="29"/>
  <c r="BY43" i="29"/>
  <c r="BZ32" i="29"/>
  <c r="BU37" i="29"/>
  <c r="BZ43" i="29"/>
  <c r="CA32" i="29"/>
  <c r="BU38" i="29"/>
  <c r="CA43" i="29"/>
  <c r="BS44" i="29"/>
  <c r="BT44" i="29"/>
  <c r="BU44" i="29"/>
  <c r="BW33" i="29"/>
  <c r="BV34" i="29"/>
  <c r="BW44" i="29"/>
  <c r="BX33" i="29"/>
  <c r="BV35" i="29"/>
  <c r="BX44" i="29"/>
  <c r="BY33" i="29"/>
  <c r="BV36" i="29"/>
  <c r="BY44" i="29"/>
  <c r="BZ33" i="29"/>
  <c r="BV37" i="29"/>
  <c r="BZ44" i="29"/>
  <c r="CA33" i="29"/>
  <c r="BV38" i="29"/>
  <c r="CA44" i="29"/>
  <c r="BS45" i="29"/>
  <c r="BT45" i="29"/>
  <c r="BU45" i="29"/>
  <c r="BV45" i="29"/>
  <c r="BX34" i="29"/>
  <c r="BW35" i="29"/>
  <c r="BX45" i="29"/>
  <c r="BY34" i="29"/>
  <c r="BW36" i="29"/>
  <c r="BY45" i="29"/>
  <c r="BZ34" i="29"/>
  <c r="BW37" i="29"/>
  <c r="BZ45" i="29"/>
  <c r="CA34" i="29"/>
  <c r="BW38" i="29"/>
  <c r="CA45" i="29"/>
  <c r="BS46" i="29"/>
  <c r="BT46" i="29"/>
  <c r="BU46" i="29"/>
  <c r="BV46" i="29"/>
  <c r="BW46" i="29"/>
  <c r="BY35" i="29"/>
  <c r="BX36" i="29"/>
  <c r="BY46" i="29"/>
  <c r="BZ35" i="29"/>
  <c r="BX37" i="29"/>
  <c r="BZ46" i="29"/>
  <c r="CA35" i="29"/>
  <c r="BX38" i="29"/>
  <c r="CA46" i="29"/>
  <c r="BS47" i="29"/>
  <c r="BT47" i="29"/>
  <c r="BU47" i="29"/>
  <c r="BV47" i="29"/>
  <c r="BW47" i="29"/>
  <c r="BX47" i="29"/>
  <c r="BZ36" i="29"/>
  <c r="BY37" i="29"/>
  <c r="BZ47" i="29"/>
  <c r="CA36" i="29"/>
  <c r="BY38" i="29"/>
  <c r="CA47" i="29"/>
  <c r="BS48" i="29"/>
  <c r="BT48" i="29"/>
  <c r="BU48" i="29"/>
  <c r="BV48" i="29"/>
  <c r="BW48" i="29"/>
  <c r="BX48" i="29"/>
  <c r="BY48" i="29"/>
  <c r="CA37" i="29"/>
  <c r="BZ38" i="29"/>
  <c r="CA48" i="29"/>
  <c r="BS49" i="29"/>
  <c r="BT49" i="29"/>
  <c r="BU49" i="29"/>
  <c r="BV49" i="29"/>
  <c r="BW49" i="29"/>
  <c r="BX49" i="29"/>
  <c r="BY49" i="29"/>
  <c r="BZ49" i="29"/>
  <c r="E44" i="29" a="1"/>
  <c r="E44" i="29"/>
  <c r="F44" i="29" a="1"/>
  <c r="F44" i="29"/>
  <c r="G44" i="29" a="1"/>
  <c r="H44" i="29" a="1"/>
  <c r="I44" i="29" a="1"/>
  <c r="J44" i="29" a="1"/>
  <c r="K44" i="29" a="1"/>
  <c r="L44" i="29" a="1"/>
  <c r="M44" i="29" a="1"/>
  <c r="N44" i="29" a="1"/>
  <c r="O44" i="29" a="1"/>
  <c r="P44" i="29" a="1"/>
  <c r="Q44" i="29" a="1"/>
  <c r="R44" i="29" a="1"/>
  <c r="S44" i="29" a="1"/>
  <c r="T44" i="29" a="1"/>
  <c r="U44" i="29" a="1"/>
  <c r="V44" i="29" a="1"/>
  <c r="W44" i="29" a="1"/>
  <c r="X44" i="29" a="1"/>
  <c r="Y44" i="29" a="1"/>
  <c r="Z44" i="29" a="1"/>
  <c r="AA44" i="29" a="1"/>
  <c r="AB44" i="29" a="1"/>
  <c r="AC44" i="29" a="1"/>
  <c r="AD44" i="29" a="1"/>
  <c r="AE44" i="29" a="1"/>
  <c r="AF44" i="29" a="1"/>
  <c r="AG44" i="29" a="1"/>
  <c r="AH44" i="29" a="1"/>
  <c r="AI44" i="29" a="1"/>
  <c r="AJ44" i="29" a="1"/>
  <c r="AK44" i="29" a="1"/>
  <c r="AL44" i="29" a="1"/>
  <c r="AM44" i="29" a="1"/>
  <c r="AN44" i="29" a="1"/>
  <c r="AO44" i="29" a="1"/>
  <c r="AP44" i="29" a="1"/>
  <c r="AQ44" i="29" a="1"/>
  <c r="AR44" i="29" a="1"/>
  <c r="AS44" i="29" a="1"/>
  <c r="AT44" i="29" a="1"/>
  <c r="AU44" i="29" a="1"/>
  <c r="AV44" i="29" a="1"/>
  <c r="AW44" i="29" a="1"/>
  <c r="AX44" i="29" a="1"/>
  <c r="AY44" i="29" a="1"/>
  <c r="AZ44" i="29" a="1"/>
  <c r="BA44" i="29" a="1"/>
  <c r="BB44" i="29" a="1"/>
  <c r="BC44" i="29" a="1"/>
  <c r="BD44" i="29" a="1"/>
  <c r="BE44" i="29" a="1"/>
  <c r="BF44" i="29" a="1"/>
  <c r="BG44" i="29" a="1"/>
  <c r="BH44" i="29" a="1"/>
  <c r="BI44" i="29" a="1"/>
  <c r="BJ44" i="29" a="1"/>
  <c r="BK44" i="29" a="1"/>
  <c r="BL44" i="29" a="1"/>
  <c r="BM44" i="29" a="1"/>
  <c r="BN44" i="29" a="1"/>
  <c r="BO44" i="29" a="1"/>
  <c r="BP44" i="29" a="1"/>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AB20" i="29"/>
  <c r="E55" i="29" a="1"/>
  <c r="E55" i="29"/>
  <c r="F55" i="29" a="1"/>
  <c r="F55" i="29"/>
  <c r="G55" i="29" a="1"/>
  <c r="H55" i="29" a="1"/>
  <c r="I55" i="29" a="1"/>
  <c r="J55" i="29" a="1"/>
  <c r="K55" i="29" a="1"/>
  <c r="L55" i="29" a="1"/>
  <c r="M55" i="29" a="1"/>
  <c r="N55" i="29" a="1"/>
  <c r="O55" i="29" a="1"/>
  <c r="P55" i="29" a="1"/>
  <c r="Q55" i="29" a="1"/>
  <c r="R55" i="29" a="1"/>
  <c r="S55" i="29" a="1"/>
  <c r="T55" i="29" a="1"/>
  <c r="U55" i="29" a="1"/>
  <c r="V55" i="29" a="1"/>
  <c r="W55" i="29" a="1"/>
  <c r="X55" i="29" a="1"/>
  <c r="Y55" i="29" a="1"/>
  <c r="Z55" i="29" a="1"/>
  <c r="AA55" i="29" a="1"/>
  <c r="AB55" i="29" a="1"/>
  <c r="AC55" i="29" a="1"/>
  <c r="AD55" i="29" a="1"/>
  <c r="AE55" i="29" a="1"/>
  <c r="AF55" i="29" a="1"/>
  <c r="AG55" i="29" a="1"/>
  <c r="AH55" i="29" a="1"/>
  <c r="AI55" i="29" a="1"/>
  <c r="AJ55" i="29" a="1"/>
  <c r="AK55" i="29" a="1"/>
  <c r="AL55" i="29" a="1"/>
  <c r="AM55" i="29" a="1"/>
  <c r="AN55" i="29" a="1"/>
  <c r="AO55" i="29" a="1"/>
  <c r="AP55" i="29" a="1"/>
  <c r="AQ55" i="29" a="1"/>
  <c r="AR55" i="29" a="1"/>
  <c r="AS55" i="29" a="1"/>
  <c r="AT55" i="29" a="1"/>
  <c r="AU55" i="29" a="1"/>
  <c r="AV55" i="29" a="1"/>
  <c r="AW55" i="29" a="1"/>
  <c r="AX55" i="29" a="1"/>
  <c r="AY55" i="29" a="1"/>
  <c r="AZ55" i="29" a="1"/>
  <c r="BA55" i="29" a="1"/>
  <c r="BB55" i="29" a="1"/>
  <c r="BC55" i="29" a="1"/>
  <c r="BD55" i="29" a="1"/>
  <c r="BE55" i="29" a="1"/>
  <c r="BF55" i="29" a="1"/>
  <c r="BG55" i="29" a="1"/>
  <c r="BH55" i="29" a="1"/>
  <c r="BI55" i="29" a="1"/>
  <c r="BJ55" i="29" a="1"/>
  <c r="BK55" i="29" a="1"/>
  <c r="BL55" i="29" a="1"/>
  <c r="BM55" i="29" a="1"/>
  <c r="BN55" i="29" a="1"/>
  <c r="BO55" i="29" a="1"/>
  <c r="BP55" i="29" a="1"/>
  <c r="G55" i="29"/>
  <c r="H55" i="29"/>
  <c r="I55" i="29"/>
  <c r="J55" i="29"/>
  <c r="K55" i="29"/>
  <c r="L55" i="29"/>
  <c r="M55" i="29"/>
  <c r="N55" i="29"/>
  <c r="O55" i="29"/>
  <c r="P55" i="29"/>
  <c r="Q55" i="29"/>
  <c r="R55" i="29"/>
  <c r="S55" i="29"/>
  <c r="T55" i="29"/>
  <c r="U55" i="29"/>
  <c r="V55"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C55" i="29"/>
  <c r="BD55" i="29"/>
  <c r="BE55" i="29"/>
  <c r="BF55" i="29"/>
  <c r="BG55" i="29"/>
  <c r="BH55" i="29"/>
  <c r="BI55" i="29"/>
  <c r="BJ55" i="29"/>
  <c r="BK55" i="29"/>
  <c r="BL55" i="29"/>
  <c r="BM55" i="29"/>
  <c r="BN55" i="29"/>
  <c r="BO55" i="29"/>
  <c r="BP55" i="29"/>
  <c r="AC20" i="29"/>
  <c r="W20" i="29"/>
  <c r="E34" i="29" a="1"/>
  <c r="E34" i="29"/>
  <c r="F34" i="29" a="1"/>
  <c r="F34" i="29"/>
  <c r="G34" i="29" a="1"/>
  <c r="H34" i="29" a="1"/>
  <c r="I34" i="29" a="1"/>
  <c r="J34" i="29" a="1"/>
  <c r="K34" i="29" a="1"/>
  <c r="L34" i="29" a="1"/>
  <c r="M34" i="29" a="1"/>
  <c r="N34" i="29" a="1"/>
  <c r="O34" i="29" a="1"/>
  <c r="P34" i="29" a="1"/>
  <c r="Q34" i="29" a="1"/>
  <c r="R34" i="29" a="1"/>
  <c r="S34" i="29" a="1"/>
  <c r="T34" i="29" a="1"/>
  <c r="U34" i="29" a="1"/>
  <c r="V34" i="29" a="1"/>
  <c r="W34" i="29" a="1"/>
  <c r="X34" i="29" a="1"/>
  <c r="Y34" i="29" a="1"/>
  <c r="Z34" i="29" a="1"/>
  <c r="AA34" i="29" a="1"/>
  <c r="AB34" i="29" a="1"/>
  <c r="AC34" i="29" a="1"/>
  <c r="AD34" i="29" a="1"/>
  <c r="AE34" i="29" a="1"/>
  <c r="AF34" i="29" a="1"/>
  <c r="AG34" i="29" a="1"/>
  <c r="AH34" i="29" a="1"/>
  <c r="AI34" i="29" a="1"/>
  <c r="AJ34" i="29" a="1"/>
  <c r="AK34" i="29" a="1"/>
  <c r="AL34" i="29" a="1"/>
  <c r="AM34" i="29" a="1"/>
  <c r="AN34" i="29" a="1"/>
  <c r="AO34" i="29" a="1"/>
  <c r="AP34" i="29" a="1"/>
  <c r="AQ34" i="29" a="1"/>
  <c r="AR34" i="29" a="1"/>
  <c r="AS34" i="29" a="1"/>
  <c r="AT34" i="29" a="1"/>
  <c r="AU34" i="29" a="1"/>
  <c r="AV34" i="29" a="1"/>
  <c r="AW34" i="29" a="1"/>
  <c r="AX34" i="29" a="1"/>
  <c r="AY34" i="29" a="1"/>
  <c r="AZ34" i="29" a="1"/>
  <c r="BA34" i="29" a="1"/>
  <c r="BB34" i="29" a="1"/>
  <c r="BC34" i="29" a="1"/>
  <c r="BD34" i="29" a="1"/>
  <c r="BE34" i="29" a="1"/>
  <c r="BF34" i="29" a="1"/>
  <c r="BG34" i="29" a="1"/>
  <c r="BH34" i="29" a="1"/>
  <c r="BI34" i="29" a="1"/>
  <c r="BJ34" i="29" a="1"/>
  <c r="BK34" i="29" a="1"/>
  <c r="BL34" i="29" a="1"/>
  <c r="BM34" i="29" a="1"/>
  <c r="BN34" i="29" a="1"/>
  <c r="BO34" i="29" a="1"/>
  <c r="BP34" i="29" a="1"/>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AA21" i="29"/>
  <c r="E45" i="29" a="1"/>
  <c r="E45" i="29"/>
  <c r="F45" i="29" a="1"/>
  <c r="F45" i="29"/>
  <c r="G45" i="29" a="1"/>
  <c r="H45" i="29" a="1"/>
  <c r="I45" i="29" a="1"/>
  <c r="J45" i="29" a="1"/>
  <c r="K45" i="29" a="1"/>
  <c r="L45" i="29" a="1"/>
  <c r="M45" i="29" a="1"/>
  <c r="N45" i="29" a="1"/>
  <c r="O45" i="29" a="1"/>
  <c r="P45" i="29" a="1"/>
  <c r="Q45" i="29" a="1"/>
  <c r="R45" i="29" a="1"/>
  <c r="S45" i="29" a="1"/>
  <c r="T45" i="29" a="1"/>
  <c r="U45" i="29" a="1"/>
  <c r="V45" i="29" a="1"/>
  <c r="W45" i="29" a="1"/>
  <c r="X45" i="29" a="1"/>
  <c r="Y45" i="29" a="1"/>
  <c r="Z45" i="29" a="1"/>
  <c r="AA45" i="29" a="1"/>
  <c r="AB45" i="29" a="1"/>
  <c r="AC45" i="29" a="1"/>
  <c r="AD45" i="29" a="1"/>
  <c r="AE45" i="29" a="1"/>
  <c r="AF45" i="29" a="1"/>
  <c r="AG45" i="29" a="1"/>
  <c r="AH45" i="29" a="1"/>
  <c r="AI45" i="29" a="1"/>
  <c r="AJ45" i="29" a="1"/>
  <c r="AK45" i="29" a="1"/>
  <c r="AL45" i="29" a="1"/>
  <c r="AM45" i="29" a="1"/>
  <c r="AN45" i="29" a="1"/>
  <c r="AO45" i="29" a="1"/>
  <c r="AP45" i="29" a="1"/>
  <c r="AQ45" i="29" a="1"/>
  <c r="AR45" i="29" a="1"/>
  <c r="AS45" i="29" a="1"/>
  <c r="AT45" i="29" a="1"/>
  <c r="AU45" i="29" a="1"/>
  <c r="AV45" i="29" a="1"/>
  <c r="AW45" i="29" a="1"/>
  <c r="AX45" i="29" a="1"/>
  <c r="AY45" i="29" a="1"/>
  <c r="AZ45" i="29" a="1"/>
  <c r="BA45" i="29" a="1"/>
  <c r="BB45" i="29" a="1"/>
  <c r="BC45" i="29" a="1"/>
  <c r="BD45" i="29" a="1"/>
  <c r="BE45" i="29" a="1"/>
  <c r="BF45" i="29" a="1"/>
  <c r="BG45" i="29" a="1"/>
  <c r="BH45" i="29" a="1"/>
  <c r="BI45" i="29" a="1"/>
  <c r="BJ45" i="29" a="1"/>
  <c r="BK45" i="29" a="1"/>
  <c r="BL45" i="29" a="1"/>
  <c r="BM45" i="29" a="1"/>
  <c r="BN45" i="29" a="1"/>
  <c r="BO45" i="29" a="1"/>
  <c r="BP45" i="29" a="1"/>
  <c r="G45"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AB21" i="29"/>
  <c r="E56" i="29" a="1"/>
  <c r="E56" i="29"/>
  <c r="F56" i="29" a="1"/>
  <c r="F56" i="29"/>
  <c r="G56" i="29" a="1"/>
  <c r="H56" i="29" a="1"/>
  <c r="I56" i="29" a="1"/>
  <c r="J56" i="29" a="1"/>
  <c r="K56" i="29" a="1"/>
  <c r="L56" i="29" a="1"/>
  <c r="M56" i="29" a="1"/>
  <c r="N56" i="29" a="1"/>
  <c r="O56" i="29" a="1"/>
  <c r="P56" i="29" a="1"/>
  <c r="Q56" i="29" a="1"/>
  <c r="R56" i="29" a="1"/>
  <c r="S56" i="29" a="1"/>
  <c r="T56" i="29" a="1"/>
  <c r="U56" i="29" a="1"/>
  <c r="V56" i="29" a="1"/>
  <c r="W56" i="29" a="1"/>
  <c r="X56" i="29" a="1"/>
  <c r="Y56" i="29" a="1"/>
  <c r="Z56" i="29" a="1"/>
  <c r="AA56" i="29" a="1"/>
  <c r="AB56" i="29" a="1"/>
  <c r="AC56" i="29" a="1"/>
  <c r="AD56" i="29" a="1"/>
  <c r="AE56" i="29" a="1"/>
  <c r="AF56" i="29" a="1"/>
  <c r="AG56" i="29" a="1"/>
  <c r="AH56" i="29" a="1"/>
  <c r="AI56" i="29" a="1"/>
  <c r="AJ56" i="29" a="1"/>
  <c r="AK56" i="29" a="1"/>
  <c r="AL56" i="29" a="1"/>
  <c r="AM56" i="29" a="1"/>
  <c r="AN56" i="29" a="1"/>
  <c r="AO56" i="29" a="1"/>
  <c r="AP56" i="29" a="1"/>
  <c r="AQ56" i="29" a="1"/>
  <c r="AR56" i="29" a="1"/>
  <c r="AS56" i="29" a="1"/>
  <c r="AT56" i="29" a="1"/>
  <c r="AU56" i="29" a="1"/>
  <c r="AV56" i="29" a="1"/>
  <c r="AW56" i="29" a="1"/>
  <c r="AX56" i="29" a="1"/>
  <c r="AY56" i="29" a="1"/>
  <c r="AZ56" i="29" a="1"/>
  <c r="BA56" i="29" a="1"/>
  <c r="BB56" i="29" a="1"/>
  <c r="BC56" i="29" a="1"/>
  <c r="BD56" i="29" a="1"/>
  <c r="BE56" i="29" a="1"/>
  <c r="BF56" i="29" a="1"/>
  <c r="BG56" i="29" a="1"/>
  <c r="BH56" i="29" a="1"/>
  <c r="BI56" i="29" a="1"/>
  <c r="BJ56" i="29" a="1"/>
  <c r="BK56" i="29" a="1"/>
  <c r="BL56" i="29" a="1"/>
  <c r="BM56" i="29" a="1"/>
  <c r="BN56" i="29" a="1"/>
  <c r="BO56" i="29" a="1"/>
  <c r="BP56" i="29" a="1"/>
  <c r="G56" i="29"/>
  <c r="H56" i="29"/>
  <c r="I56" i="29"/>
  <c r="J56" i="29"/>
  <c r="K56" i="29"/>
  <c r="L56" i="29"/>
  <c r="M56" i="29"/>
  <c r="N56" i="29"/>
  <c r="O56" i="29"/>
  <c r="P56" i="29"/>
  <c r="Q56" i="29"/>
  <c r="R56" i="29"/>
  <c r="S56" i="29"/>
  <c r="T56" i="29"/>
  <c r="U56" i="29"/>
  <c r="V56"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BC56" i="29"/>
  <c r="BD56" i="29"/>
  <c r="BE56" i="29"/>
  <c r="BF56" i="29"/>
  <c r="BG56" i="29"/>
  <c r="BH56" i="29"/>
  <c r="BI56" i="29"/>
  <c r="BJ56" i="29"/>
  <c r="BK56" i="29"/>
  <c r="BL56" i="29"/>
  <c r="BM56" i="29"/>
  <c r="BN56" i="29"/>
  <c r="BO56" i="29"/>
  <c r="BP56" i="29"/>
  <c r="AC21" i="29"/>
  <c r="W21" i="29"/>
  <c r="E35" i="29" a="1"/>
  <c r="E35" i="29"/>
  <c r="F35" i="29" a="1"/>
  <c r="F35" i="29"/>
  <c r="G35" i="29" a="1"/>
  <c r="H35" i="29" a="1"/>
  <c r="I35" i="29" a="1"/>
  <c r="J35" i="29" a="1"/>
  <c r="K35" i="29" a="1"/>
  <c r="L35" i="29" a="1"/>
  <c r="M35" i="29" a="1"/>
  <c r="N35" i="29" a="1"/>
  <c r="O35" i="29" a="1"/>
  <c r="P35" i="29" a="1"/>
  <c r="Q35" i="29" a="1"/>
  <c r="R35" i="29" a="1"/>
  <c r="S35" i="29" a="1"/>
  <c r="T35" i="29" a="1"/>
  <c r="U35" i="29" a="1"/>
  <c r="V35" i="29" a="1"/>
  <c r="W35" i="29" a="1"/>
  <c r="X35" i="29" a="1"/>
  <c r="Y35" i="29" a="1"/>
  <c r="Z35" i="29" a="1"/>
  <c r="AA35" i="29" a="1"/>
  <c r="AB35" i="29" a="1"/>
  <c r="AC35" i="29" a="1"/>
  <c r="AD35" i="29" a="1"/>
  <c r="AE35" i="29" a="1"/>
  <c r="AF35" i="29" a="1"/>
  <c r="AG35" i="29" a="1"/>
  <c r="AH35" i="29" a="1"/>
  <c r="AI35" i="29" a="1"/>
  <c r="AJ35" i="29" a="1"/>
  <c r="AK35" i="29" a="1"/>
  <c r="AL35" i="29" a="1"/>
  <c r="AM35" i="29" a="1"/>
  <c r="AN35" i="29" a="1"/>
  <c r="AO35" i="29" a="1"/>
  <c r="AP35" i="29" a="1"/>
  <c r="AQ35" i="29" a="1"/>
  <c r="AR35" i="29" a="1"/>
  <c r="AS35" i="29" a="1"/>
  <c r="AT35" i="29" a="1"/>
  <c r="AU35" i="29" a="1"/>
  <c r="AV35" i="29" a="1"/>
  <c r="AW35" i="29" a="1"/>
  <c r="AX35" i="29" a="1"/>
  <c r="AY35" i="29" a="1"/>
  <c r="AZ35" i="29" a="1"/>
  <c r="BA35" i="29" a="1"/>
  <c r="BB35" i="29" a="1"/>
  <c r="BC35" i="29" a="1"/>
  <c r="BD35" i="29" a="1"/>
  <c r="BE35" i="29" a="1"/>
  <c r="BF35" i="29" a="1"/>
  <c r="BG35" i="29" a="1"/>
  <c r="BH35" i="29" a="1"/>
  <c r="BI35" i="29" a="1"/>
  <c r="BJ35" i="29" a="1"/>
  <c r="BK35" i="29" a="1"/>
  <c r="BL35" i="29" a="1"/>
  <c r="BM35" i="29" a="1"/>
  <c r="BN35" i="29" a="1"/>
  <c r="BO35" i="29" a="1"/>
  <c r="BP35" i="29" a="1"/>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AA22" i="29"/>
  <c r="E46" i="29" a="1"/>
  <c r="E46" i="29"/>
  <c r="F46" i="29" a="1"/>
  <c r="F46" i="29"/>
  <c r="G46" i="29" a="1"/>
  <c r="H46" i="29" a="1"/>
  <c r="I46" i="29" a="1"/>
  <c r="J46" i="29" a="1"/>
  <c r="K46" i="29" a="1"/>
  <c r="L46" i="29" a="1"/>
  <c r="M46" i="29" a="1"/>
  <c r="N46" i="29" a="1"/>
  <c r="O46" i="29" a="1"/>
  <c r="P46" i="29" a="1"/>
  <c r="Q46" i="29" a="1"/>
  <c r="R46" i="29" a="1"/>
  <c r="S46" i="29" a="1"/>
  <c r="T46" i="29" a="1"/>
  <c r="U46" i="29" a="1"/>
  <c r="V46" i="29" a="1"/>
  <c r="W46" i="29" a="1"/>
  <c r="X46" i="29" a="1"/>
  <c r="Y46" i="29" a="1"/>
  <c r="Z46" i="29" a="1"/>
  <c r="AA46" i="29" a="1"/>
  <c r="AB46" i="29" a="1"/>
  <c r="AC46" i="29" a="1"/>
  <c r="AD46" i="29" a="1"/>
  <c r="AE46" i="29" a="1"/>
  <c r="AF46" i="29" a="1"/>
  <c r="AG46" i="29" a="1"/>
  <c r="AH46" i="29" a="1"/>
  <c r="AI46" i="29" a="1"/>
  <c r="AJ46" i="29" a="1"/>
  <c r="AK46" i="29" a="1"/>
  <c r="AL46" i="29" a="1"/>
  <c r="AM46" i="29" a="1"/>
  <c r="AN46" i="29" a="1"/>
  <c r="AO46" i="29" a="1"/>
  <c r="AP46" i="29" a="1"/>
  <c r="AQ46" i="29" a="1"/>
  <c r="AR46" i="29" a="1"/>
  <c r="AS46" i="29" a="1"/>
  <c r="AT46" i="29" a="1"/>
  <c r="AU46" i="29" a="1"/>
  <c r="AV46" i="29" a="1"/>
  <c r="AW46" i="29" a="1"/>
  <c r="AX46" i="29" a="1"/>
  <c r="AY46" i="29" a="1"/>
  <c r="AZ46" i="29" a="1"/>
  <c r="BA46" i="29" a="1"/>
  <c r="BB46" i="29" a="1"/>
  <c r="BC46" i="29" a="1"/>
  <c r="BD46" i="29" a="1"/>
  <c r="BE46" i="29" a="1"/>
  <c r="BF46" i="29" a="1"/>
  <c r="BG46" i="29" a="1"/>
  <c r="BH46" i="29" a="1"/>
  <c r="BI46" i="29" a="1"/>
  <c r="BJ46" i="29" a="1"/>
  <c r="BK46" i="29" a="1"/>
  <c r="BL46" i="29" a="1"/>
  <c r="BM46" i="29" a="1"/>
  <c r="BN46" i="29" a="1"/>
  <c r="BO46" i="29" a="1"/>
  <c r="BP46" i="29" a="1"/>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AB22" i="29"/>
  <c r="E57" i="29" a="1"/>
  <c r="E57" i="29"/>
  <c r="F57" i="29" a="1"/>
  <c r="F57" i="29"/>
  <c r="G57" i="29" a="1"/>
  <c r="H57" i="29" a="1"/>
  <c r="I57" i="29" a="1"/>
  <c r="J57" i="29" a="1"/>
  <c r="K57" i="29" a="1"/>
  <c r="L57" i="29" a="1"/>
  <c r="M57" i="29" a="1"/>
  <c r="N57" i="29" a="1"/>
  <c r="O57" i="29" a="1"/>
  <c r="P57" i="29" a="1"/>
  <c r="Q57" i="29" a="1"/>
  <c r="R57" i="29" a="1"/>
  <c r="S57" i="29" a="1"/>
  <c r="T57" i="29" a="1"/>
  <c r="U57" i="29" a="1"/>
  <c r="V57" i="29" a="1"/>
  <c r="W57" i="29" a="1"/>
  <c r="X57" i="29" a="1"/>
  <c r="Y57" i="29" a="1"/>
  <c r="Z57" i="29" a="1"/>
  <c r="AA57" i="29" a="1"/>
  <c r="AB57" i="29" a="1"/>
  <c r="AC57" i="29" a="1"/>
  <c r="AD57" i="29" a="1"/>
  <c r="AE57" i="29" a="1"/>
  <c r="AF57" i="29" a="1"/>
  <c r="AG57" i="29" a="1"/>
  <c r="AH57" i="29" a="1"/>
  <c r="AI57" i="29" a="1"/>
  <c r="AJ57" i="29" a="1"/>
  <c r="AK57" i="29" a="1"/>
  <c r="AL57" i="29" a="1"/>
  <c r="AM57" i="29" a="1"/>
  <c r="AN57" i="29" a="1"/>
  <c r="AO57" i="29" a="1"/>
  <c r="AP57" i="29" a="1"/>
  <c r="AQ57" i="29" a="1"/>
  <c r="AR57" i="29" a="1"/>
  <c r="AS57" i="29" a="1"/>
  <c r="AT57" i="29" a="1"/>
  <c r="AU57" i="29" a="1"/>
  <c r="AV57" i="29" a="1"/>
  <c r="AW57" i="29" a="1"/>
  <c r="AX57" i="29" a="1"/>
  <c r="AY57" i="29" a="1"/>
  <c r="AZ57" i="29" a="1"/>
  <c r="BA57" i="29" a="1"/>
  <c r="BB57" i="29" a="1"/>
  <c r="BC57" i="29" a="1"/>
  <c r="BD57" i="29" a="1"/>
  <c r="BE57" i="29" a="1"/>
  <c r="BF57" i="29" a="1"/>
  <c r="BG57" i="29" a="1"/>
  <c r="BH57" i="29" a="1"/>
  <c r="BI57" i="29" a="1"/>
  <c r="BJ57" i="29" a="1"/>
  <c r="BK57" i="29" a="1"/>
  <c r="BL57" i="29" a="1"/>
  <c r="BM57" i="29" a="1"/>
  <c r="BN57" i="29" a="1"/>
  <c r="BO57" i="29" a="1"/>
  <c r="BP57" i="29" a="1"/>
  <c r="G57" i="29"/>
  <c r="H57" i="29"/>
  <c r="I57" i="29"/>
  <c r="J57" i="29"/>
  <c r="K57" i="29"/>
  <c r="L57"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BP57" i="29"/>
  <c r="AC22" i="29"/>
  <c r="W22" i="29"/>
  <c r="X17" i="29"/>
  <c r="X18" i="29"/>
  <c r="X19" i="29"/>
  <c r="X20" i="29"/>
  <c r="X21" i="29"/>
  <c r="X22" i="29"/>
  <c r="X23" i="29"/>
  <c r="X24" i="29"/>
  <c r="X25" i="29"/>
  <c r="E4" i="29"/>
  <c r="E5" i="29"/>
  <c r="E6" i="29"/>
  <c r="E7" i="29"/>
  <c r="E8" i="29"/>
  <c r="E9" i="29"/>
  <c r="E10" i="29"/>
  <c r="E11" i="29"/>
  <c r="E12" i="29"/>
  <c r="AO12" i="29"/>
  <c r="AO4" i="29"/>
  <c r="AO5" i="29"/>
  <c r="AO6" i="29"/>
  <c r="AO7" i="29"/>
  <c r="AO8" i="29"/>
  <c r="AO9" i="29"/>
  <c r="AO10" i="29"/>
  <c r="AO11" i="29"/>
  <c r="AP12" i="29"/>
  <c r="AP4" i="29"/>
  <c r="AP5" i="29"/>
  <c r="AP6" i="29"/>
  <c r="AP7" i="29"/>
  <c r="AP8" i="29"/>
  <c r="AP9" i="29"/>
  <c r="AP10" i="29"/>
  <c r="AP11" i="29"/>
  <c r="AM12" i="29"/>
  <c r="Q4" i="29"/>
  <c r="AG3" i="29"/>
  <c r="AG12" i="29"/>
  <c r="AI12" i="29"/>
  <c r="AG4" i="29"/>
  <c r="AI4" i="29"/>
  <c r="AG5" i="29"/>
  <c r="AI5" i="29"/>
  <c r="AG6" i="29"/>
  <c r="AI6" i="29"/>
  <c r="AG7" i="29"/>
  <c r="AI7" i="29"/>
  <c r="AG8" i="29"/>
  <c r="AI8" i="29"/>
  <c r="AG9" i="29"/>
  <c r="AI9" i="29"/>
  <c r="AG10" i="29"/>
  <c r="AI10" i="29"/>
  <c r="AG11" i="29"/>
  <c r="AI11" i="29"/>
  <c r="AJ12" i="29"/>
  <c r="AJ4" i="29"/>
  <c r="AJ5" i="29"/>
  <c r="AJ6" i="29"/>
  <c r="AJ7" i="29"/>
  <c r="AJ8" i="29"/>
  <c r="AJ9" i="29"/>
  <c r="AJ10" i="29"/>
  <c r="AJ11" i="29"/>
  <c r="AK12" i="29"/>
  <c r="AK4" i="29"/>
  <c r="AK5" i="29"/>
  <c r="AK6" i="29"/>
  <c r="AK7" i="29"/>
  <c r="AK8" i="29"/>
  <c r="AK9" i="29"/>
  <c r="AK10" i="29"/>
  <c r="AK11" i="29"/>
  <c r="AH12" i="29"/>
  <c r="P4" i="29"/>
  <c r="AB3" i="29"/>
  <c r="AB12" i="29"/>
  <c r="AD12" i="29"/>
  <c r="AB4" i="29"/>
  <c r="AD4" i="29"/>
  <c r="AB5" i="29"/>
  <c r="AD5" i="29"/>
  <c r="AB6" i="29"/>
  <c r="AD6" i="29"/>
  <c r="AB7" i="29"/>
  <c r="AD7" i="29"/>
  <c r="AB8" i="29"/>
  <c r="AD8" i="29"/>
  <c r="AB9" i="29"/>
  <c r="AD9" i="29"/>
  <c r="AB10" i="29"/>
  <c r="AD10" i="29"/>
  <c r="AB11" i="29"/>
  <c r="AD11" i="29"/>
  <c r="AE12" i="29"/>
  <c r="AE4" i="29"/>
  <c r="AE5" i="29"/>
  <c r="AE6" i="29"/>
  <c r="AE7" i="29"/>
  <c r="AE8" i="29"/>
  <c r="AE9" i="29"/>
  <c r="AE10" i="29"/>
  <c r="AE11" i="29"/>
  <c r="AF12" i="29"/>
  <c r="AF4" i="29"/>
  <c r="AF5" i="29"/>
  <c r="AF6" i="29"/>
  <c r="AF7" i="29"/>
  <c r="AF8" i="29"/>
  <c r="AF9" i="29"/>
  <c r="AF10" i="29"/>
  <c r="AF11" i="29"/>
  <c r="AC12" i="29"/>
  <c r="O4" i="29"/>
  <c r="W3" i="29"/>
  <c r="W12" i="29"/>
  <c r="Y12" i="29"/>
  <c r="W4" i="29"/>
  <c r="Y4" i="29"/>
  <c r="W5" i="29"/>
  <c r="Y5" i="29"/>
  <c r="W6" i="29"/>
  <c r="Y6" i="29"/>
  <c r="W7" i="29"/>
  <c r="Y7" i="29"/>
  <c r="W8" i="29"/>
  <c r="Y8" i="29"/>
  <c r="W9" i="29"/>
  <c r="Y9" i="29"/>
  <c r="W10" i="29"/>
  <c r="Y10" i="29"/>
  <c r="W11" i="29"/>
  <c r="Y11" i="29"/>
  <c r="Z12" i="29"/>
  <c r="Z4" i="29"/>
  <c r="Z5" i="29"/>
  <c r="Z6" i="29"/>
  <c r="Z7" i="29"/>
  <c r="Z8" i="29"/>
  <c r="Z9" i="29"/>
  <c r="Z10" i="29"/>
  <c r="Z11" i="29"/>
  <c r="AA12" i="29"/>
  <c r="AA4" i="29"/>
  <c r="AA5" i="29"/>
  <c r="AA6" i="29"/>
  <c r="AA7" i="29"/>
  <c r="AA8" i="29"/>
  <c r="AA9" i="29"/>
  <c r="AA10" i="29"/>
  <c r="AA11" i="29"/>
  <c r="X12" i="29"/>
  <c r="AM11" i="29"/>
  <c r="AH11" i="29"/>
  <c r="AC11" i="29"/>
  <c r="X11" i="29"/>
  <c r="AM10" i="29"/>
  <c r="AH10" i="29"/>
  <c r="AC10" i="29"/>
  <c r="X10" i="29"/>
  <c r="AM9" i="29"/>
  <c r="AH9" i="29"/>
  <c r="AC9" i="29"/>
  <c r="X9" i="29"/>
  <c r="AM8" i="29"/>
  <c r="AH8" i="29"/>
  <c r="AC8" i="29"/>
  <c r="X8" i="29"/>
  <c r="AM7" i="29"/>
  <c r="AH7" i="29"/>
  <c r="AC7" i="29"/>
  <c r="X7" i="29"/>
  <c r="AM6" i="29"/>
  <c r="AH6" i="29"/>
  <c r="AC6" i="29"/>
  <c r="X6" i="29"/>
  <c r="AM5" i="29"/>
  <c r="AH5" i="29"/>
  <c r="AC5" i="29"/>
  <c r="X5" i="29"/>
  <c r="AM4" i="29"/>
  <c r="AH4" i="29"/>
  <c r="AC4" i="29"/>
  <c r="X4" i="29"/>
  <c r="Q64" i="28"/>
  <c r="F4" i="28"/>
  <c r="V64" i="28"/>
  <c r="V65" i="28"/>
  <c r="V66" i="28"/>
  <c r="V67" i="28"/>
  <c r="V68" i="28"/>
  <c r="V69" i="28"/>
  <c r="V70" i="28"/>
  <c r="V71" i="28"/>
  <c r="V72" i="28"/>
  <c r="V73" i="28"/>
  <c r="V74" i="28"/>
  <c r="V75" i="28"/>
  <c r="V76" i="28"/>
  <c r="V77" i="28"/>
  <c r="V78" i="28"/>
  <c r="V79" i="28"/>
  <c r="V80" i="28"/>
  <c r="V81" i="28"/>
  <c r="W64" i="28"/>
  <c r="X64" i="28"/>
  <c r="Y64" i="28"/>
  <c r="AA64" i="28"/>
  <c r="AE64" i="28"/>
  <c r="W65" i="28"/>
  <c r="X65" i="28"/>
  <c r="Y65" i="28"/>
  <c r="AA65" i="28"/>
  <c r="AE65" i="28"/>
  <c r="W66" i="28"/>
  <c r="X66" i="28"/>
  <c r="Y66" i="28"/>
  <c r="AA66" i="28"/>
  <c r="AE66" i="28"/>
  <c r="W67" i="28"/>
  <c r="X67" i="28"/>
  <c r="Y67" i="28"/>
  <c r="AA67" i="28"/>
  <c r="AE67" i="28"/>
  <c r="W68" i="28"/>
  <c r="X68" i="28"/>
  <c r="Y68" i="28"/>
  <c r="AA68" i="28"/>
  <c r="AE68" i="28"/>
  <c r="W69" i="28"/>
  <c r="X69" i="28"/>
  <c r="Y69" i="28"/>
  <c r="AA69" i="28"/>
  <c r="AE69" i="28"/>
  <c r="W70" i="28"/>
  <c r="X70" i="28"/>
  <c r="Y70" i="28"/>
  <c r="AA70" i="28"/>
  <c r="AE70" i="28"/>
  <c r="W71" i="28"/>
  <c r="X71" i="28"/>
  <c r="Y71" i="28"/>
  <c r="AA71" i="28"/>
  <c r="AE71" i="28"/>
  <c r="W72" i="28"/>
  <c r="X72" i="28"/>
  <c r="Y72" i="28"/>
  <c r="AA72" i="28"/>
  <c r="AE72" i="28"/>
  <c r="W73" i="28"/>
  <c r="X73" i="28"/>
  <c r="Y73" i="28"/>
  <c r="AA73" i="28"/>
  <c r="AE73" i="28"/>
  <c r="W74" i="28"/>
  <c r="X74" i="28"/>
  <c r="Y74" i="28"/>
  <c r="AA74" i="28"/>
  <c r="AE74" i="28"/>
  <c r="W75" i="28"/>
  <c r="X75" i="28"/>
  <c r="Y75" i="28"/>
  <c r="AA75" i="28"/>
  <c r="AE75" i="28"/>
  <c r="W76" i="28"/>
  <c r="X76" i="28"/>
  <c r="Y76" i="28"/>
  <c r="AA76" i="28"/>
  <c r="AE76" i="28"/>
  <c r="W77" i="28"/>
  <c r="X77" i="28"/>
  <c r="Y77" i="28"/>
  <c r="AA77" i="28"/>
  <c r="AE77" i="28"/>
  <c r="W78" i="28"/>
  <c r="X78" i="28"/>
  <c r="Y78" i="28"/>
  <c r="AA78" i="28"/>
  <c r="AE78" i="28"/>
  <c r="W79" i="28"/>
  <c r="X79" i="28"/>
  <c r="Y79" i="28"/>
  <c r="AA79" i="28"/>
  <c r="AE79" i="28"/>
  <c r="W80" i="28"/>
  <c r="X80" i="28"/>
  <c r="Y80" i="28"/>
  <c r="AA80" i="28"/>
  <c r="AE80" i="28"/>
  <c r="W81" i="28"/>
  <c r="X81" i="28"/>
  <c r="Y81" i="28"/>
  <c r="AA81" i="28"/>
  <c r="AE81" i="28"/>
  <c r="AF64" i="28"/>
  <c r="AF65" i="28"/>
  <c r="AF66" i="28"/>
  <c r="AF67" i="28"/>
  <c r="AF68" i="28"/>
  <c r="AF69" i="28"/>
  <c r="AF70" i="28"/>
  <c r="AF71" i="28"/>
  <c r="AF72" i="28"/>
  <c r="AF73" i="28"/>
  <c r="AF74" i="28"/>
  <c r="AF75" i="28"/>
  <c r="AF76" i="28"/>
  <c r="AF77" i="28"/>
  <c r="AF78" i="28"/>
  <c r="AF79" i="28"/>
  <c r="AF80" i="28"/>
  <c r="AF81" i="28"/>
  <c r="J4" i="28"/>
  <c r="K17" i="28"/>
  <c r="G4" i="28"/>
  <c r="H4" i="28"/>
  <c r="I4" i="28"/>
  <c r="J17" i="28"/>
  <c r="H17" i="28"/>
  <c r="L17" i="28"/>
  <c r="Q65" i="28"/>
  <c r="F5" i="28"/>
  <c r="J5" i="28"/>
  <c r="K18" i="28"/>
  <c r="G5" i="28"/>
  <c r="H5" i="28"/>
  <c r="I5" i="28"/>
  <c r="J18" i="28"/>
  <c r="H18" i="28"/>
  <c r="L18" i="28"/>
  <c r="Q66" i="28"/>
  <c r="F6" i="28"/>
  <c r="J6" i="28"/>
  <c r="K19" i="28"/>
  <c r="G6" i="28"/>
  <c r="H6" i="28"/>
  <c r="I6" i="28"/>
  <c r="J19" i="28"/>
  <c r="H19" i="28"/>
  <c r="L19" i="28"/>
  <c r="J7" i="28"/>
  <c r="K20" i="28"/>
  <c r="G7" i="28"/>
  <c r="H7" i="28"/>
  <c r="I7" i="28"/>
  <c r="J20" i="28"/>
  <c r="H20" i="28"/>
  <c r="L20" i="28"/>
  <c r="J8" i="28"/>
  <c r="K21" i="28"/>
  <c r="G8" i="28"/>
  <c r="H8" i="28"/>
  <c r="I8" i="28"/>
  <c r="J21" i="28"/>
  <c r="H21" i="28"/>
  <c r="L21" i="28"/>
  <c r="J9" i="28"/>
  <c r="K22" i="28"/>
  <c r="G9" i="28"/>
  <c r="H9" i="28"/>
  <c r="I9" i="28"/>
  <c r="J22" i="28"/>
  <c r="H22" i="28"/>
  <c r="L22" i="28"/>
  <c r="J10" i="28"/>
  <c r="K23" i="28"/>
  <c r="G10" i="28"/>
  <c r="H10" i="28"/>
  <c r="I10" i="28"/>
  <c r="J23" i="28"/>
  <c r="H23" i="28"/>
  <c r="L23" i="28"/>
  <c r="J11" i="28"/>
  <c r="K24" i="28"/>
  <c r="G11" i="28"/>
  <c r="H11" i="28"/>
  <c r="I11" i="28"/>
  <c r="J24" i="28"/>
  <c r="H24" i="28"/>
  <c r="L24" i="28"/>
  <c r="J12" i="28"/>
  <c r="K25" i="28"/>
  <c r="G12" i="28"/>
  <c r="H12" i="28"/>
  <c r="I12" i="28"/>
  <c r="J25" i="28"/>
  <c r="H25" i="28"/>
  <c r="L25" i="28"/>
  <c r="M17" i="28"/>
  <c r="N17" i="28" a="1"/>
  <c r="N17" i="28"/>
  <c r="O17" i="28"/>
  <c r="M18" i="28"/>
  <c r="N18" i="28" a="1"/>
  <c r="N18" i="28"/>
  <c r="O18" i="28"/>
  <c r="M19" i="28"/>
  <c r="N19" i="28" a="1"/>
  <c r="N19" i="28"/>
  <c r="O19" i="28"/>
  <c r="M20" i="28"/>
  <c r="N20" i="28" a="1"/>
  <c r="N20" i="28"/>
  <c r="O20" i="28"/>
  <c r="M21" i="28"/>
  <c r="N21" i="28" a="1"/>
  <c r="N21" i="28"/>
  <c r="O21" i="28"/>
  <c r="M22" i="28"/>
  <c r="N22" i="28" a="1"/>
  <c r="N22" i="28"/>
  <c r="O22" i="28"/>
  <c r="M23" i="28"/>
  <c r="N23" i="28" a="1"/>
  <c r="N23" i="28"/>
  <c r="O23" i="28"/>
  <c r="M24" i="28"/>
  <c r="N24" i="28" a="1"/>
  <c r="N24" i="28"/>
  <c r="O24" i="28"/>
  <c r="M25" i="28"/>
  <c r="N25" i="28" a="1"/>
  <c r="N25" i="28"/>
  <c r="O25" i="28"/>
  <c r="O3" i="28"/>
  <c r="P17" i="28"/>
  <c r="P18" i="28"/>
  <c r="P19" i="28"/>
  <c r="P20" i="28"/>
  <c r="P21" i="28"/>
  <c r="P22" i="28"/>
  <c r="P23" i="28"/>
  <c r="P24" i="28"/>
  <c r="P25" i="28"/>
  <c r="P3" i="28"/>
  <c r="Q17" i="28"/>
  <c r="Q18" i="28"/>
  <c r="Q19" i="28"/>
  <c r="Q20" i="28"/>
  <c r="Q21" i="28"/>
  <c r="Q22" i="28"/>
  <c r="Q23" i="28"/>
  <c r="Q24" i="28"/>
  <c r="Q25" i="28"/>
  <c r="Q3" i="28"/>
  <c r="R17" i="28"/>
  <c r="R18" i="28"/>
  <c r="R19" i="28"/>
  <c r="R20" i="28"/>
  <c r="R21" i="28"/>
  <c r="R22" i="28"/>
  <c r="R23" i="28"/>
  <c r="R24" i="28"/>
  <c r="R25" i="28"/>
  <c r="R3" i="28"/>
  <c r="S17" i="28"/>
  <c r="S18" i="28"/>
  <c r="S19" i="28"/>
  <c r="S20" i="28"/>
  <c r="S21" i="28"/>
  <c r="S22" i="28"/>
  <c r="S23" i="28"/>
  <c r="S24" i="28"/>
  <c r="S25" i="28"/>
  <c r="S3" i="28"/>
  <c r="T17" i="28"/>
  <c r="T18" i="28"/>
  <c r="T19" i="28"/>
  <c r="T20" i="28"/>
  <c r="T21" i="28"/>
  <c r="T22" i="28"/>
  <c r="T23" i="28"/>
  <c r="T24" i="28"/>
  <c r="T25" i="28"/>
  <c r="T3" i="28"/>
  <c r="U17" i="28"/>
  <c r="U18" i="28"/>
  <c r="U19" i="28"/>
  <c r="U20" i="28"/>
  <c r="U21" i="28"/>
  <c r="U22" i="28"/>
  <c r="U23" i="28"/>
  <c r="U24" i="28"/>
  <c r="U25" i="28"/>
  <c r="U3" i="28"/>
  <c r="V17" i="28"/>
  <c r="V18" i="28"/>
  <c r="V19" i="28"/>
  <c r="V20" i="28"/>
  <c r="V21" i="28"/>
  <c r="V22" i="28"/>
  <c r="V23" i="28"/>
  <c r="V24" i="28"/>
  <c r="V25" i="28"/>
  <c r="V3" i="28"/>
  <c r="R4" i="28"/>
  <c r="AL3" i="28"/>
  <c r="AL12" i="28"/>
  <c r="AN12" i="28"/>
  <c r="AL4" i="28"/>
  <c r="AN4" i="28"/>
  <c r="AL5" i="28"/>
  <c r="AN5" i="28"/>
  <c r="AL6" i="28"/>
  <c r="AN6" i="28"/>
  <c r="AL7" i="28"/>
  <c r="AN7" i="28"/>
  <c r="AL8" i="28"/>
  <c r="AN8" i="28"/>
  <c r="AL9" i="28"/>
  <c r="AN9" i="28"/>
  <c r="AL10" i="28"/>
  <c r="AN10" i="28"/>
  <c r="AL11" i="28"/>
  <c r="AN11" i="28"/>
  <c r="C17" i="28"/>
  <c r="E30" i="28" a="1"/>
  <c r="E30" i="28"/>
  <c r="F30" i="28" a="1"/>
  <c r="F30" i="28"/>
  <c r="G30" i="28" a="1"/>
  <c r="H30" i="28" a="1"/>
  <c r="I30" i="28" a="1"/>
  <c r="J30" i="28" a="1"/>
  <c r="K30" i="28" a="1"/>
  <c r="L30" i="28" a="1"/>
  <c r="M30" i="28" a="1"/>
  <c r="N30" i="28" a="1"/>
  <c r="O30" i="28" a="1"/>
  <c r="P30" i="28" a="1"/>
  <c r="Q30" i="28" a="1"/>
  <c r="R30" i="28" a="1"/>
  <c r="S30" i="28" a="1"/>
  <c r="T30" i="28" a="1"/>
  <c r="U30" i="28" a="1"/>
  <c r="V30" i="28" a="1"/>
  <c r="W30" i="28" a="1"/>
  <c r="X30" i="28" a="1"/>
  <c r="Y30" i="28" a="1"/>
  <c r="Z30" i="28" a="1"/>
  <c r="AA30" i="28" a="1"/>
  <c r="AB30" i="28" a="1"/>
  <c r="AC30" i="28" a="1"/>
  <c r="AD30" i="28" a="1"/>
  <c r="AE30" i="28" a="1"/>
  <c r="AF30" i="28" a="1"/>
  <c r="AG30" i="28" a="1"/>
  <c r="AH30" i="28" a="1"/>
  <c r="AI30" i="28" a="1"/>
  <c r="AJ30" i="28" a="1"/>
  <c r="AK30" i="28" a="1"/>
  <c r="AL30" i="28" a="1"/>
  <c r="AM30" i="28" a="1"/>
  <c r="AN30" i="28" a="1"/>
  <c r="AO30" i="28" a="1"/>
  <c r="AP30" i="28" a="1"/>
  <c r="AQ30" i="28" a="1"/>
  <c r="AR30" i="28" a="1"/>
  <c r="AS30" i="28" a="1"/>
  <c r="AT30" i="28" a="1"/>
  <c r="AU30" i="28" a="1"/>
  <c r="AV30" i="28" a="1"/>
  <c r="AW30" i="28" a="1"/>
  <c r="AX30" i="28" a="1"/>
  <c r="AY30" i="28" a="1"/>
  <c r="AZ30" i="28" a="1"/>
  <c r="BA30" i="28" a="1"/>
  <c r="BB30" i="28" a="1"/>
  <c r="BC30" i="28" a="1"/>
  <c r="BD30" i="28" a="1"/>
  <c r="BE30" i="28" a="1"/>
  <c r="BF30" i="28" a="1"/>
  <c r="BG30" i="28" a="1"/>
  <c r="BH30" i="28" a="1"/>
  <c r="BI30" i="28" a="1"/>
  <c r="BJ30" i="28" a="1"/>
  <c r="BK30" i="28" a="1"/>
  <c r="BL30" i="28" a="1"/>
  <c r="BM30" i="28" a="1"/>
  <c r="BN30" i="28" a="1"/>
  <c r="BO30" i="28" a="1"/>
  <c r="BP30" i="28" a="1"/>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BJ30" i="28"/>
  <c r="BK30" i="28"/>
  <c r="BL30" i="28"/>
  <c r="BM30" i="28"/>
  <c r="BN30" i="28"/>
  <c r="BO30" i="28"/>
  <c r="BP30" i="28"/>
  <c r="AA17" i="28"/>
  <c r="E41" i="28" a="1"/>
  <c r="E41" i="28"/>
  <c r="F41" i="28" a="1"/>
  <c r="F41" i="28"/>
  <c r="G41" i="28" a="1"/>
  <c r="H41" i="28" a="1"/>
  <c r="I41" i="28" a="1"/>
  <c r="J41" i="28" a="1"/>
  <c r="K41" i="28" a="1"/>
  <c r="L41" i="28" a="1"/>
  <c r="M41" i="28" a="1"/>
  <c r="N41" i="28" a="1"/>
  <c r="O41" i="28" a="1"/>
  <c r="P41" i="28" a="1"/>
  <c r="Q41" i="28" a="1"/>
  <c r="R41" i="28" a="1"/>
  <c r="S41" i="28" a="1"/>
  <c r="T41" i="28" a="1"/>
  <c r="U41" i="28" a="1"/>
  <c r="V41" i="28" a="1"/>
  <c r="W41" i="28" a="1"/>
  <c r="X41" i="28" a="1"/>
  <c r="Y41" i="28" a="1"/>
  <c r="Z41" i="28" a="1"/>
  <c r="AA41" i="28" a="1"/>
  <c r="AB41" i="28" a="1"/>
  <c r="AC41" i="28" a="1"/>
  <c r="AD41" i="28" a="1"/>
  <c r="AE41" i="28" a="1"/>
  <c r="AF41" i="28" a="1"/>
  <c r="AG41" i="28" a="1"/>
  <c r="AH41" i="28" a="1"/>
  <c r="AI41" i="28" a="1"/>
  <c r="AJ41" i="28" a="1"/>
  <c r="AK41" i="28" a="1"/>
  <c r="AL41" i="28" a="1"/>
  <c r="AM41" i="28" a="1"/>
  <c r="AN41" i="28" a="1"/>
  <c r="AO41" i="28" a="1"/>
  <c r="AP41" i="28" a="1"/>
  <c r="AQ41" i="28" a="1"/>
  <c r="AR41" i="28" a="1"/>
  <c r="AS41" i="28" a="1"/>
  <c r="AT41" i="28" a="1"/>
  <c r="AU41" i="28" a="1"/>
  <c r="AV41" i="28" a="1"/>
  <c r="AW41" i="28" a="1"/>
  <c r="AX41" i="28" a="1"/>
  <c r="AY41" i="28" a="1"/>
  <c r="AZ41" i="28" a="1"/>
  <c r="BA41" i="28" a="1"/>
  <c r="BB41" i="28" a="1"/>
  <c r="BC41" i="28" a="1"/>
  <c r="BD41" i="28" a="1"/>
  <c r="BE41" i="28" a="1"/>
  <c r="BF41" i="28" a="1"/>
  <c r="BG41" i="28" a="1"/>
  <c r="BH41" i="28" a="1"/>
  <c r="BI41" i="28" a="1"/>
  <c r="BJ41" i="28" a="1"/>
  <c r="BK41" i="28" a="1"/>
  <c r="BL41" i="28" a="1"/>
  <c r="BM41" i="28" a="1"/>
  <c r="BN41" i="28" a="1"/>
  <c r="BO41" i="28" a="1"/>
  <c r="BP41" i="28" a="1"/>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BJ41" i="28"/>
  <c r="BK41" i="28"/>
  <c r="BL41" i="28"/>
  <c r="BM41" i="28"/>
  <c r="BN41" i="28"/>
  <c r="BO41" i="28"/>
  <c r="BP41" i="28"/>
  <c r="AB17" i="28"/>
  <c r="E52" i="28" a="1"/>
  <c r="E52" i="28"/>
  <c r="F52" i="28" a="1"/>
  <c r="F52" i="28"/>
  <c r="G52" i="28" a="1"/>
  <c r="H52" i="28" a="1"/>
  <c r="I52" i="28" a="1"/>
  <c r="J52" i="28" a="1"/>
  <c r="K52" i="28" a="1"/>
  <c r="L52" i="28" a="1"/>
  <c r="M52" i="28" a="1"/>
  <c r="N52" i="28" a="1"/>
  <c r="O52" i="28" a="1"/>
  <c r="P52" i="28" a="1"/>
  <c r="Q52" i="28" a="1"/>
  <c r="R52" i="28" a="1"/>
  <c r="S52" i="28" a="1"/>
  <c r="T52" i="28" a="1"/>
  <c r="U52" i="28" a="1"/>
  <c r="V52" i="28" a="1"/>
  <c r="W52" i="28" a="1"/>
  <c r="X52" i="28" a="1"/>
  <c r="Y52" i="28" a="1"/>
  <c r="Z52" i="28" a="1"/>
  <c r="AA52" i="28" a="1"/>
  <c r="AB52" i="28" a="1"/>
  <c r="AC52" i="28" a="1"/>
  <c r="AD52" i="28" a="1"/>
  <c r="AE52" i="28" a="1"/>
  <c r="AF52" i="28" a="1"/>
  <c r="AG52" i="28" a="1"/>
  <c r="AH52" i="28" a="1"/>
  <c r="AI52" i="28" a="1"/>
  <c r="AJ52" i="28" a="1"/>
  <c r="AK52" i="28" a="1"/>
  <c r="AL52" i="28" a="1"/>
  <c r="AM52" i="28" a="1"/>
  <c r="AN52" i="28" a="1"/>
  <c r="AO52" i="28" a="1"/>
  <c r="AP52" i="28" a="1"/>
  <c r="AQ52" i="28" a="1"/>
  <c r="AR52" i="28" a="1"/>
  <c r="AS52" i="28" a="1"/>
  <c r="AT52" i="28" a="1"/>
  <c r="AU52" i="28" a="1"/>
  <c r="AV52" i="28" a="1"/>
  <c r="AW52" i="28" a="1"/>
  <c r="AX52" i="28" a="1"/>
  <c r="AY52" i="28" a="1"/>
  <c r="AZ52" i="28" a="1"/>
  <c r="BA52" i="28" a="1"/>
  <c r="BB52" i="28" a="1"/>
  <c r="BC52" i="28" a="1"/>
  <c r="BD52" i="28" a="1"/>
  <c r="BE52" i="28" a="1"/>
  <c r="BF52" i="28" a="1"/>
  <c r="BG52" i="28" a="1"/>
  <c r="BH52" i="28" a="1"/>
  <c r="BI52" i="28" a="1"/>
  <c r="BJ52" i="28" a="1"/>
  <c r="BK52" i="28" a="1"/>
  <c r="BL52" i="28" a="1"/>
  <c r="BM52" i="28" a="1"/>
  <c r="BN52" i="28" a="1"/>
  <c r="BO52" i="28" a="1"/>
  <c r="BP52" i="28" a="1"/>
  <c r="G52" i="28"/>
  <c r="H52" i="28"/>
  <c r="I52" i="28"/>
  <c r="J52" i="28"/>
  <c r="K52" i="28"/>
  <c r="L52" i="28"/>
  <c r="M52" i="28"/>
  <c r="N52" i="28"/>
  <c r="O52" i="28"/>
  <c r="P52" i="28"/>
  <c r="Q52" i="28"/>
  <c r="R52" i="28"/>
  <c r="S52" i="28"/>
  <c r="T52" i="28"/>
  <c r="U52" i="28"/>
  <c r="V52" i="28"/>
  <c r="W52" i="28"/>
  <c r="X52" i="28"/>
  <c r="Y52" i="28"/>
  <c r="Z52" i="28"/>
  <c r="AA52" i="28"/>
  <c r="AB52" i="28"/>
  <c r="AC52" i="28"/>
  <c r="AD52" i="28"/>
  <c r="AE52" i="28"/>
  <c r="AF52" i="28"/>
  <c r="AG52" i="28"/>
  <c r="AH52" i="28"/>
  <c r="AI52" i="28"/>
  <c r="AJ52" i="28"/>
  <c r="AK52" i="28"/>
  <c r="AL52" i="28"/>
  <c r="AM52" i="28"/>
  <c r="AN52" i="28"/>
  <c r="AO52" i="28"/>
  <c r="AP52" i="28"/>
  <c r="AQ52" i="28"/>
  <c r="AR52" i="28"/>
  <c r="AS52" i="28"/>
  <c r="AT52" i="28"/>
  <c r="AU52" i="28"/>
  <c r="AV52" i="28"/>
  <c r="AW52" i="28"/>
  <c r="AX52" i="28"/>
  <c r="AY52" i="28"/>
  <c r="AZ52" i="28"/>
  <c r="BA52" i="28"/>
  <c r="BB52" i="28"/>
  <c r="BC52" i="28"/>
  <c r="BD52" i="28"/>
  <c r="BE52" i="28"/>
  <c r="BF52" i="28"/>
  <c r="BG52" i="28"/>
  <c r="BH52" i="28"/>
  <c r="BI52" i="28"/>
  <c r="BJ52" i="28"/>
  <c r="BK52" i="28"/>
  <c r="BL52" i="28"/>
  <c r="BM52" i="28"/>
  <c r="BN52" i="28"/>
  <c r="BO52" i="28"/>
  <c r="BP52" i="28"/>
  <c r="AC17" i="28"/>
  <c r="W17" i="28"/>
  <c r="C18" i="28"/>
  <c r="E31" i="28" a="1"/>
  <c r="E31" i="28"/>
  <c r="F31" i="28" a="1"/>
  <c r="F31" i="28"/>
  <c r="G31" i="28" a="1"/>
  <c r="H31" i="28" a="1"/>
  <c r="I31" i="28" a="1"/>
  <c r="J31" i="28" a="1"/>
  <c r="K31" i="28" a="1"/>
  <c r="L31" i="28" a="1"/>
  <c r="M31" i="28" a="1"/>
  <c r="N31" i="28" a="1"/>
  <c r="O31" i="28" a="1"/>
  <c r="P31" i="28" a="1"/>
  <c r="Q31" i="28" a="1"/>
  <c r="R31" i="28" a="1"/>
  <c r="S31" i="28" a="1"/>
  <c r="T31" i="28" a="1"/>
  <c r="U31" i="28" a="1"/>
  <c r="V31" i="28" a="1"/>
  <c r="W31" i="28" a="1"/>
  <c r="X31" i="28" a="1"/>
  <c r="Y31" i="28" a="1"/>
  <c r="Z31" i="28" a="1"/>
  <c r="AA31" i="28" a="1"/>
  <c r="AB31" i="28" a="1"/>
  <c r="AC31" i="28" a="1"/>
  <c r="AD31" i="28" a="1"/>
  <c r="AE31" i="28" a="1"/>
  <c r="AF31" i="28" a="1"/>
  <c r="AG31" i="28" a="1"/>
  <c r="AH31" i="28" a="1"/>
  <c r="AI31" i="28" a="1"/>
  <c r="AJ31" i="28" a="1"/>
  <c r="AK31" i="28" a="1"/>
  <c r="AL31" i="28" a="1"/>
  <c r="AM31" i="28" a="1"/>
  <c r="AN31" i="28" a="1"/>
  <c r="AO31" i="28" a="1"/>
  <c r="AP31" i="28" a="1"/>
  <c r="AQ31" i="28" a="1"/>
  <c r="AR31" i="28" a="1"/>
  <c r="AS31" i="28" a="1"/>
  <c r="AT31" i="28" a="1"/>
  <c r="AU31" i="28" a="1"/>
  <c r="AV31" i="28" a="1"/>
  <c r="AW31" i="28" a="1"/>
  <c r="AX31" i="28" a="1"/>
  <c r="AY31" i="28" a="1"/>
  <c r="AZ31" i="28" a="1"/>
  <c r="BA31" i="28" a="1"/>
  <c r="BB31" i="28" a="1"/>
  <c r="BC31" i="28" a="1"/>
  <c r="BD31" i="28" a="1"/>
  <c r="BE31" i="28" a="1"/>
  <c r="BF31" i="28" a="1"/>
  <c r="BG31" i="28" a="1"/>
  <c r="BH31" i="28" a="1"/>
  <c r="BI31" i="28" a="1"/>
  <c r="BJ31" i="28" a="1"/>
  <c r="BK31" i="28" a="1"/>
  <c r="BL31" i="28" a="1"/>
  <c r="BM31" i="28" a="1"/>
  <c r="BN31" i="28" a="1"/>
  <c r="BO31" i="28" a="1"/>
  <c r="BP31" i="28" a="1"/>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BJ31" i="28"/>
  <c r="BK31" i="28"/>
  <c r="BL31" i="28"/>
  <c r="BM31" i="28"/>
  <c r="BN31" i="28"/>
  <c r="BO31" i="28"/>
  <c r="BP31" i="28"/>
  <c r="AA18" i="28"/>
  <c r="E42" i="28" a="1"/>
  <c r="E42" i="28"/>
  <c r="F42" i="28" a="1"/>
  <c r="F42" i="28"/>
  <c r="G42" i="28" a="1"/>
  <c r="H42" i="28" a="1"/>
  <c r="I42" i="28" a="1"/>
  <c r="J42" i="28" a="1"/>
  <c r="K42" i="28" a="1"/>
  <c r="L42" i="28" a="1"/>
  <c r="M42" i="28" a="1"/>
  <c r="N42" i="28" a="1"/>
  <c r="O42" i="28" a="1"/>
  <c r="P42" i="28" a="1"/>
  <c r="Q42" i="28" a="1"/>
  <c r="R42" i="28" a="1"/>
  <c r="S42" i="28" a="1"/>
  <c r="T42" i="28" a="1"/>
  <c r="U42" i="28" a="1"/>
  <c r="V42" i="28" a="1"/>
  <c r="W42" i="28" a="1"/>
  <c r="X42" i="28" a="1"/>
  <c r="Y42" i="28" a="1"/>
  <c r="Z42" i="28" a="1"/>
  <c r="AA42" i="28" a="1"/>
  <c r="AB42" i="28" a="1"/>
  <c r="AC42" i="28" a="1"/>
  <c r="AD42" i="28" a="1"/>
  <c r="AE42" i="28" a="1"/>
  <c r="AF42" i="28" a="1"/>
  <c r="AG42" i="28" a="1"/>
  <c r="AH42" i="28" a="1"/>
  <c r="AI42" i="28" a="1"/>
  <c r="AJ42" i="28" a="1"/>
  <c r="AK42" i="28" a="1"/>
  <c r="AL42" i="28" a="1"/>
  <c r="AM42" i="28" a="1"/>
  <c r="AN42" i="28" a="1"/>
  <c r="AO42" i="28" a="1"/>
  <c r="AP42" i="28" a="1"/>
  <c r="AQ42" i="28" a="1"/>
  <c r="AR42" i="28" a="1"/>
  <c r="AS42" i="28" a="1"/>
  <c r="AT42" i="28" a="1"/>
  <c r="AU42" i="28" a="1"/>
  <c r="AV42" i="28" a="1"/>
  <c r="AW42" i="28" a="1"/>
  <c r="AX42" i="28" a="1"/>
  <c r="AY42" i="28" a="1"/>
  <c r="AZ42" i="28" a="1"/>
  <c r="BA42" i="28" a="1"/>
  <c r="BB42" i="28" a="1"/>
  <c r="BC42" i="28" a="1"/>
  <c r="BD42" i="28" a="1"/>
  <c r="BE42" i="28" a="1"/>
  <c r="BF42" i="28" a="1"/>
  <c r="BG42" i="28" a="1"/>
  <c r="BH42" i="28" a="1"/>
  <c r="BI42" i="28" a="1"/>
  <c r="BJ42" i="28" a="1"/>
  <c r="BK42" i="28" a="1"/>
  <c r="BL42" i="28" a="1"/>
  <c r="BM42" i="28" a="1"/>
  <c r="BN42" i="28" a="1"/>
  <c r="BO42" i="28" a="1"/>
  <c r="BP42" i="28" a="1"/>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BJ42" i="28"/>
  <c r="BK42" i="28"/>
  <c r="BL42" i="28"/>
  <c r="BM42" i="28"/>
  <c r="BN42" i="28"/>
  <c r="BO42" i="28"/>
  <c r="BP42" i="28"/>
  <c r="AB18" i="28"/>
  <c r="E53" i="28" a="1"/>
  <c r="E53" i="28"/>
  <c r="F53" i="28" a="1"/>
  <c r="F53" i="28"/>
  <c r="G53" i="28" a="1"/>
  <c r="H53" i="28" a="1"/>
  <c r="I53" i="28" a="1"/>
  <c r="J53" i="28" a="1"/>
  <c r="K53" i="28" a="1"/>
  <c r="L53" i="28" a="1"/>
  <c r="M53" i="28" a="1"/>
  <c r="N53" i="28" a="1"/>
  <c r="O53" i="28" a="1"/>
  <c r="P53" i="28" a="1"/>
  <c r="Q53" i="28" a="1"/>
  <c r="R53" i="28" a="1"/>
  <c r="S53" i="28" a="1"/>
  <c r="T53" i="28" a="1"/>
  <c r="U53" i="28" a="1"/>
  <c r="V53" i="28" a="1"/>
  <c r="W53" i="28" a="1"/>
  <c r="X53" i="28" a="1"/>
  <c r="Y53" i="28" a="1"/>
  <c r="Z53" i="28" a="1"/>
  <c r="AA53" i="28" a="1"/>
  <c r="AB53" i="28" a="1"/>
  <c r="AC53" i="28" a="1"/>
  <c r="AD53" i="28" a="1"/>
  <c r="AE53" i="28" a="1"/>
  <c r="AF53" i="28" a="1"/>
  <c r="AG53" i="28" a="1"/>
  <c r="AH53" i="28" a="1"/>
  <c r="AI53" i="28" a="1"/>
  <c r="AJ53" i="28" a="1"/>
  <c r="AK53" i="28" a="1"/>
  <c r="AL53" i="28" a="1"/>
  <c r="AM53" i="28" a="1"/>
  <c r="AN53" i="28" a="1"/>
  <c r="AO53" i="28" a="1"/>
  <c r="AP53" i="28" a="1"/>
  <c r="AQ53" i="28" a="1"/>
  <c r="AR53" i="28" a="1"/>
  <c r="AS53" i="28" a="1"/>
  <c r="AT53" i="28" a="1"/>
  <c r="AU53" i="28" a="1"/>
  <c r="AV53" i="28" a="1"/>
  <c r="AW53" i="28" a="1"/>
  <c r="AX53" i="28" a="1"/>
  <c r="AY53" i="28" a="1"/>
  <c r="AZ53" i="28" a="1"/>
  <c r="BA53" i="28" a="1"/>
  <c r="BB53" i="28" a="1"/>
  <c r="BC53" i="28" a="1"/>
  <c r="BD53" i="28" a="1"/>
  <c r="BE53" i="28" a="1"/>
  <c r="BF53" i="28" a="1"/>
  <c r="BG53" i="28" a="1"/>
  <c r="BH53" i="28" a="1"/>
  <c r="BI53" i="28" a="1"/>
  <c r="BJ53" i="28" a="1"/>
  <c r="BK53" i="28" a="1"/>
  <c r="BL53" i="28" a="1"/>
  <c r="BM53" i="28" a="1"/>
  <c r="BN53" i="28" a="1"/>
  <c r="BO53" i="28" a="1"/>
  <c r="BP53" i="28" a="1"/>
  <c r="G53" i="28"/>
  <c r="H53" i="28"/>
  <c r="I53" i="28"/>
  <c r="J53" i="28"/>
  <c r="K53" i="28"/>
  <c r="L53" i="28"/>
  <c r="M53" i="28"/>
  <c r="N53" i="28"/>
  <c r="O53" i="28"/>
  <c r="P53" i="28"/>
  <c r="Q53" i="28"/>
  <c r="R53" i="28"/>
  <c r="S53" i="28"/>
  <c r="T53" i="28"/>
  <c r="U53" i="28"/>
  <c r="V53" i="28"/>
  <c r="W53" i="28"/>
  <c r="X53" i="28"/>
  <c r="Y53" i="28"/>
  <c r="Z53" i="28"/>
  <c r="AA53" i="28"/>
  <c r="AB53" i="28"/>
  <c r="AC53" i="28"/>
  <c r="AD53" i="28"/>
  <c r="AE53" i="28"/>
  <c r="AF53" i="28"/>
  <c r="AG53" i="28"/>
  <c r="AH53" i="28"/>
  <c r="AI53" i="28"/>
  <c r="AJ53" i="28"/>
  <c r="AK53" i="28"/>
  <c r="AL53" i="28"/>
  <c r="AM53" i="28"/>
  <c r="AN53" i="28"/>
  <c r="AO53" i="28"/>
  <c r="AP53" i="28"/>
  <c r="AQ53" i="28"/>
  <c r="AR53" i="28"/>
  <c r="AS53" i="28"/>
  <c r="AT53" i="28"/>
  <c r="AU53" i="28"/>
  <c r="AV53" i="28"/>
  <c r="AW53" i="28"/>
  <c r="AX53" i="28"/>
  <c r="AY53" i="28"/>
  <c r="AZ53" i="28"/>
  <c r="BA53" i="28"/>
  <c r="BB53" i="28"/>
  <c r="BC53" i="28"/>
  <c r="BD53" i="28"/>
  <c r="BE53" i="28"/>
  <c r="BF53" i="28"/>
  <c r="BG53" i="28"/>
  <c r="BH53" i="28"/>
  <c r="BI53" i="28"/>
  <c r="BJ53" i="28"/>
  <c r="BK53" i="28"/>
  <c r="BL53" i="28"/>
  <c r="BM53" i="28"/>
  <c r="BN53" i="28"/>
  <c r="BO53" i="28"/>
  <c r="BP53" i="28"/>
  <c r="AC18" i="28"/>
  <c r="W18" i="28"/>
  <c r="C19" i="28"/>
  <c r="E32" i="28" a="1"/>
  <c r="E32" i="28"/>
  <c r="F32" i="28" a="1"/>
  <c r="F32" i="28"/>
  <c r="G32" i="28" a="1"/>
  <c r="H32" i="28" a="1"/>
  <c r="I32" i="28" a="1"/>
  <c r="J32" i="28" a="1"/>
  <c r="K32" i="28" a="1"/>
  <c r="L32" i="28" a="1"/>
  <c r="M32" i="28" a="1"/>
  <c r="N32" i="28" a="1"/>
  <c r="O32" i="28" a="1"/>
  <c r="P32" i="28" a="1"/>
  <c r="Q32" i="28" a="1"/>
  <c r="R32" i="28" a="1"/>
  <c r="S32" i="28" a="1"/>
  <c r="T32" i="28" a="1"/>
  <c r="U32" i="28" a="1"/>
  <c r="V32" i="28" a="1"/>
  <c r="W32" i="28" a="1"/>
  <c r="X32" i="28" a="1"/>
  <c r="Y32" i="28" a="1"/>
  <c r="Z32" i="28" a="1"/>
  <c r="AA32" i="28" a="1"/>
  <c r="AB32" i="28" a="1"/>
  <c r="AC32" i="28" a="1"/>
  <c r="AD32" i="28" a="1"/>
  <c r="AE32" i="28" a="1"/>
  <c r="AF32" i="28" a="1"/>
  <c r="AG32" i="28" a="1"/>
  <c r="AH32" i="28" a="1"/>
  <c r="AI32" i="28" a="1"/>
  <c r="AJ32" i="28" a="1"/>
  <c r="AK32" i="28" a="1"/>
  <c r="AL32" i="28" a="1"/>
  <c r="AM32" i="28" a="1"/>
  <c r="AN32" i="28" a="1"/>
  <c r="AO32" i="28" a="1"/>
  <c r="AP32" i="28" a="1"/>
  <c r="AQ32" i="28" a="1"/>
  <c r="AR32" i="28" a="1"/>
  <c r="AS32" i="28" a="1"/>
  <c r="AT32" i="28" a="1"/>
  <c r="AU32" i="28" a="1"/>
  <c r="AV32" i="28" a="1"/>
  <c r="AW32" i="28" a="1"/>
  <c r="AX32" i="28" a="1"/>
  <c r="AY32" i="28" a="1"/>
  <c r="AZ32" i="28" a="1"/>
  <c r="BA32" i="28" a="1"/>
  <c r="BB32" i="28" a="1"/>
  <c r="BC32" i="28" a="1"/>
  <c r="BD32" i="28" a="1"/>
  <c r="BE32" i="28" a="1"/>
  <c r="BF32" i="28" a="1"/>
  <c r="BG32" i="28" a="1"/>
  <c r="BH32" i="28" a="1"/>
  <c r="BI32" i="28" a="1"/>
  <c r="BJ32" i="28" a="1"/>
  <c r="BK32" i="28" a="1"/>
  <c r="BL32" i="28" a="1"/>
  <c r="BM32" i="28" a="1"/>
  <c r="BN32" i="28" a="1"/>
  <c r="BO32" i="28" a="1"/>
  <c r="BP32" i="28" a="1"/>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BJ32" i="28"/>
  <c r="BK32" i="28"/>
  <c r="BL32" i="28"/>
  <c r="BM32" i="28"/>
  <c r="BN32" i="28"/>
  <c r="BO32" i="28"/>
  <c r="BP32" i="28"/>
  <c r="AA19" i="28"/>
  <c r="E43" i="28" a="1"/>
  <c r="E43" i="28"/>
  <c r="F43" i="28" a="1"/>
  <c r="F43" i="28"/>
  <c r="G43" i="28" a="1"/>
  <c r="H43" i="28" a="1"/>
  <c r="I43" i="28" a="1"/>
  <c r="J43" i="28" a="1"/>
  <c r="K43" i="28" a="1"/>
  <c r="L43" i="28" a="1"/>
  <c r="M43" i="28" a="1"/>
  <c r="N43" i="28" a="1"/>
  <c r="O43" i="28" a="1"/>
  <c r="P43" i="28" a="1"/>
  <c r="Q43" i="28" a="1"/>
  <c r="R43" i="28" a="1"/>
  <c r="S43" i="28" a="1"/>
  <c r="T43" i="28" a="1"/>
  <c r="U43" i="28" a="1"/>
  <c r="V43" i="28" a="1"/>
  <c r="W43" i="28" a="1"/>
  <c r="X43" i="28" a="1"/>
  <c r="Y43" i="28" a="1"/>
  <c r="Z43" i="28" a="1"/>
  <c r="AA43" i="28" a="1"/>
  <c r="AB43" i="28" a="1"/>
  <c r="AC43" i="28" a="1"/>
  <c r="AD43" i="28" a="1"/>
  <c r="AE43" i="28" a="1"/>
  <c r="AF43" i="28" a="1"/>
  <c r="AG43" i="28" a="1"/>
  <c r="AH43" i="28" a="1"/>
  <c r="AI43" i="28" a="1"/>
  <c r="AJ43" i="28" a="1"/>
  <c r="AK43" i="28" a="1"/>
  <c r="AL43" i="28" a="1"/>
  <c r="AM43" i="28" a="1"/>
  <c r="AN43" i="28" a="1"/>
  <c r="AO43" i="28" a="1"/>
  <c r="AP43" i="28" a="1"/>
  <c r="AQ43" i="28" a="1"/>
  <c r="AR43" i="28" a="1"/>
  <c r="AS43" i="28" a="1"/>
  <c r="AT43" i="28" a="1"/>
  <c r="AU43" i="28" a="1"/>
  <c r="AV43" i="28" a="1"/>
  <c r="AW43" i="28" a="1"/>
  <c r="AX43" i="28" a="1"/>
  <c r="AY43" i="28" a="1"/>
  <c r="AZ43" i="28" a="1"/>
  <c r="BA43" i="28" a="1"/>
  <c r="BB43" i="28" a="1"/>
  <c r="BC43" i="28" a="1"/>
  <c r="BD43" i="28" a="1"/>
  <c r="BE43" i="28" a="1"/>
  <c r="BF43" i="28" a="1"/>
  <c r="BG43" i="28" a="1"/>
  <c r="BH43" i="28" a="1"/>
  <c r="BI43" i="28" a="1"/>
  <c r="BJ43" i="28" a="1"/>
  <c r="BK43" i="28" a="1"/>
  <c r="BL43" i="28" a="1"/>
  <c r="BM43" i="28" a="1"/>
  <c r="BN43" i="28" a="1"/>
  <c r="BO43" i="28" a="1"/>
  <c r="BP43" i="28" a="1"/>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BJ43" i="28"/>
  <c r="BK43" i="28"/>
  <c r="BL43" i="28"/>
  <c r="BM43" i="28"/>
  <c r="BN43" i="28"/>
  <c r="BO43" i="28"/>
  <c r="BP43" i="28"/>
  <c r="AB19" i="28"/>
  <c r="E54" i="28" a="1"/>
  <c r="E54" i="28"/>
  <c r="F54" i="28" a="1"/>
  <c r="F54" i="28"/>
  <c r="G54" i="28" a="1"/>
  <c r="H54" i="28" a="1"/>
  <c r="I54" i="28" a="1"/>
  <c r="J54" i="28" a="1"/>
  <c r="K54" i="28" a="1"/>
  <c r="L54" i="28" a="1"/>
  <c r="M54" i="28" a="1"/>
  <c r="N54" i="28" a="1"/>
  <c r="O54" i="28" a="1"/>
  <c r="P54" i="28" a="1"/>
  <c r="Q54" i="28" a="1"/>
  <c r="R54" i="28" a="1"/>
  <c r="S54" i="28" a="1"/>
  <c r="T54" i="28" a="1"/>
  <c r="U54" i="28" a="1"/>
  <c r="V54" i="28" a="1"/>
  <c r="W54" i="28" a="1"/>
  <c r="X54" i="28" a="1"/>
  <c r="Y54" i="28" a="1"/>
  <c r="Z54" i="28" a="1"/>
  <c r="AA54" i="28" a="1"/>
  <c r="AB54" i="28" a="1"/>
  <c r="AC54" i="28" a="1"/>
  <c r="AD54" i="28" a="1"/>
  <c r="AE54" i="28" a="1"/>
  <c r="AF54" i="28" a="1"/>
  <c r="AG54" i="28" a="1"/>
  <c r="AH54" i="28" a="1"/>
  <c r="AI54" i="28" a="1"/>
  <c r="AJ54" i="28" a="1"/>
  <c r="AK54" i="28" a="1"/>
  <c r="AL54" i="28" a="1"/>
  <c r="AM54" i="28" a="1"/>
  <c r="AN54" i="28" a="1"/>
  <c r="AO54" i="28" a="1"/>
  <c r="AP54" i="28" a="1"/>
  <c r="AQ54" i="28" a="1"/>
  <c r="AR54" i="28" a="1"/>
  <c r="AS54" i="28" a="1"/>
  <c r="AT54" i="28" a="1"/>
  <c r="AU54" i="28" a="1"/>
  <c r="AV54" i="28" a="1"/>
  <c r="AW54" i="28" a="1"/>
  <c r="AX54" i="28" a="1"/>
  <c r="AY54" i="28" a="1"/>
  <c r="AZ54" i="28" a="1"/>
  <c r="BA54" i="28" a="1"/>
  <c r="BB54" i="28" a="1"/>
  <c r="BC54" i="28" a="1"/>
  <c r="BD54" i="28" a="1"/>
  <c r="BE54" i="28" a="1"/>
  <c r="BF54" i="28" a="1"/>
  <c r="BG54" i="28" a="1"/>
  <c r="BH54" i="28" a="1"/>
  <c r="BI54" i="28" a="1"/>
  <c r="BJ54" i="28" a="1"/>
  <c r="BK54" i="28" a="1"/>
  <c r="BL54" i="28" a="1"/>
  <c r="BM54" i="28" a="1"/>
  <c r="BN54" i="28" a="1"/>
  <c r="BO54" i="28" a="1"/>
  <c r="BP54" i="28" a="1"/>
  <c r="G54" i="28"/>
  <c r="H54" i="28"/>
  <c r="I54" i="28"/>
  <c r="J54" i="28"/>
  <c r="K54" i="28"/>
  <c r="L54" i="28"/>
  <c r="M54" i="28"/>
  <c r="N54" i="28"/>
  <c r="O54" i="28"/>
  <c r="P54" i="28"/>
  <c r="Q54" i="28"/>
  <c r="R54" i="28"/>
  <c r="S54" i="28"/>
  <c r="T54" i="28"/>
  <c r="U54" i="28"/>
  <c r="V54" i="28"/>
  <c r="W54" i="28"/>
  <c r="X54" i="28"/>
  <c r="Y54" i="28"/>
  <c r="Z54" i="28"/>
  <c r="AA54" i="28"/>
  <c r="AB54" i="28"/>
  <c r="AC54" i="28"/>
  <c r="AD54" i="28"/>
  <c r="AE54" i="28"/>
  <c r="AF54" i="28"/>
  <c r="AG54" i="28"/>
  <c r="AH54" i="28"/>
  <c r="AI54" i="28"/>
  <c r="AJ54" i="28"/>
  <c r="AK54" i="28"/>
  <c r="AL54" i="28"/>
  <c r="AM54" i="28"/>
  <c r="AN54" i="28"/>
  <c r="AO54" i="28"/>
  <c r="AP54" i="28"/>
  <c r="AQ54" i="28"/>
  <c r="AR54" i="28"/>
  <c r="AS54" i="28"/>
  <c r="AT54" i="28"/>
  <c r="AU54" i="28"/>
  <c r="AV54" i="28"/>
  <c r="AW54" i="28"/>
  <c r="AX54" i="28"/>
  <c r="AY54" i="28"/>
  <c r="AZ54" i="28"/>
  <c r="BA54" i="28"/>
  <c r="BB54" i="28"/>
  <c r="BC54" i="28"/>
  <c r="BD54" i="28"/>
  <c r="BE54" i="28"/>
  <c r="BF54" i="28"/>
  <c r="BG54" i="28"/>
  <c r="BH54" i="28"/>
  <c r="BI54" i="28"/>
  <c r="BJ54" i="28"/>
  <c r="BK54" i="28"/>
  <c r="BL54" i="28"/>
  <c r="BM54" i="28"/>
  <c r="BN54" i="28"/>
  <c r="BO54" i="28"/>
  <c r="BP54" i="28"/>
  <c r="AC19" i="28"/>
  <c r="W19" i="28"/>
  <c r="BR52" i="28"/>
  <c r="BS51" i="28"/>
  <c r="BT51" i="28"/>
  <c r="BT52" i="28"/>
  <c r="BU51" i="28"/>
  <c r="BU52" i="28"/>
  <c r="BV52" i="28"/>
  <c r="BW52" i="28"/>
  <c r="BX52" i="28"/>
  <c r="BY52" i="28"/>
  <c r="BZ52" i="28"/>
  <c r="CA52" i="28"/>
  <c r="BR53" i="28"/>
  <c r="BS53" i="28"/>
  <c r="BU53" i="28"/>
  <c r="BV53" i="28"/>
  <c r="BW53" i="28"/>
  <c r="BX53" i="28"/>
  <c r="BY53" i="28"/>
  <c r="BZ53" i="28"/>
  <c r="CA53" i="28"/>
  <c r="BR54" i="28"/>
  <c r="BS54" i="28"/>
  <c r="BT54" i="28"/>
  <c r="BV54" i="28"/>
  <c r="BW54" i="28"/>
  <c r="BX54" i="28"/>
  <c r="BY54" i="28"/>
  <c r="BZ54" i="28"/>
  <c r="CA54" i="28"/>
  <c r="BS55" i="28"/>
  <c r="BT55" i="28"/>
  <c r="BU55" i="28"/>
  <c r="BW55" i="28"/>
  <c r="BX55" i="28"/>
  <c r="BY55" i="28"/>
  <c r="BZ55" i="28"/>
  <c r="CA55" i="28"/>
  <c r="BS56" i="28"/>
  <c r="BT56" i="28"/>
  <c r="BU56" i="28"/>
  <c r="BV56" i="28"/>
  <c r="BX56" i="28"/>
  <c r="BY56" i="28"/>
  <c r="BZ56" i="28"/>
  <c r="CA56" i="28"/>
  <c r="BS57" i="28"/>
  <c r="BT57" i="28"/>
  <c r="BU57" i="28"/>
  <c r="BV57" i="28"/>
  <c r="BW57" i="28"/>
  <c r="BY57" i="28"/>
  <c r="BZ57" i="28"/>
  <c r="CA57" i="28"/>
  <c r="BS58" i="28"/>
  <c r="BT58" i="28"/>
  <c r="BU58" i="28"/>
  <c r="BV58" i="28"/>
  <c r="BW58" i="28"/>
  <c r="BX58" i="28"/>
  <c r="BZ58" i="28"/>
  <c r="CA58" i="28"/>
  <c r="BS59" i="28"/>
  <c r="BT59" i="28"/>
  <c r="BU59" i="28"/>
  <c r="BV59" i="28"/>
  <c r="BW59" i="28"/>
  <c r="BX59" i="28"/>
  <c r="BY59" i="28"/>
  <c r="CA59" i="28"/>
  <c r="BS60" i="28"/>
  <c r="BT60" i="28"/>
  <c r="BU60" i="28"/>
  <c r="BV60" i="28"/>
  <c r="BW60" i="28"/>
  <c r="BX60" i="28"/>
  <c r="BY60" i="28"/>
  <c r="BZ60" i="28"/>
  <c r="E33" i="28" a="1"/>
  <c r="E33" i="28"/>
  <c r="F33" i="28" a="1"/>
  <c r="F33" i="28"/>
  <c r="G33" i="28" a="1"/>
  <c r="H33" i="28" a="1"/>
  <c r="I33" i="28" a="1"/>
  <c r="J33" i="28" a="1"/>
  <c r="K33" i="28" a="1"/>
  <c r="L33" i="28" a="1"/>
  <c r="M33" i="28" a="1"/>
  <c r="N33" i="28" a="1"/>
  <c r="O33" i="28" a="1"/>
  <c r="P33" i="28" a="1"/>
  <c r="Q33" i="28" a="1"/>
  <c r="R33" i="28" a="1"/>
  <c r="S33" i="28" a="1"/>
  <c r="T33" i="28" a="1"/>
  <c r="U33" i="28" a="1"/>
  <c r="V33" i="28" a="1"/>
  <c r="W33" i="28" a="1"/>
  <c r="X33" i="28" a="1"/>
  <c r="Y33" i="28" a="1"/>
  <c r="Z33" i="28" a="1"/>
  <c r="AA33" i="28" a="1"/>
  <c r="AB33" i="28" a="1"/>
  <c r="AC33" i="28" a="1"/>
  <c r="AD33" i="28" a="1"/>
  <c r="AE33" i="28" a="1"/>
  <c r="AF33" i="28" a="1"/>
  <c r="AG33" i="28" a="1"/>
  <c r="AH33" i="28" a="1"/>
  <c r="AI33" i="28" a="1"/>
  <c r="AJ33" i="28" a="1"/>
  <c r="AK33" i="28" a="1"/>
  <c r="AL33" i="28" a="1"/>
  <c r="AM33" i="28" a="1"/>
  <c r="AN33" i="28" a="1"/>
  <c r="AO33" i="28" a="1"/>
  <c r="AP33" i="28" a="1"/>
  <c r="AQ33" i="28" a="1"/>
  <c r="AR33" i="28" a="1"/>
  <c r="AS33" i="28" a="1"/>
  <c r="AT33" i="28" a="1"/>
  <c r="AU33" i="28" a="1"/>
  <c r="AV33" i="28" a="1"/>
  <c r="AW33" i="28" a="1"/>
  <c r="AX33" i="28" a="1"/>
  <c r="AY33" i="28" a="1"/>
  <c r="AZ33" i="28" a="1"/>
  <c r="BA33" i="28" a="1"/>
  <c r="BB33" i="28" a="1"/>
  <c r="BC33" i="28" a="1"/>
  <c r="BD33" i="28" a="1"/>
  <c r="BE33" i="28" a="1"/>
  <c r="BF33" i="28" a="1"/>
  <c r="BG33" i="28" a="1"/>
  <c r="BH33" i="28" a="1"/>
  <c r="BI33" i="28" a="1"/>
  <c r="BJ33" i="28" a="1"/>
  <c r="BK33" i="28" a="1"/>
  <c r="BL33" i="28" a="1"/>
  <c r="BM33" i="28" a="1"/>
  <c r="BN33" i="28" a="1"/>
  <c r="BO33" i="28" a="1"/>
  <c r="BP33" i="28" a="1"/>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BJ33" i="28"/>
  <c r="BK33" i="28"/>
  <c r="BL33" i="28"/>
  <c r="BM33" i="28"/>
  <c r="BN33" i="28"/>
  <c r="BO33" i="28"/>
  <c r="BP33" i="28"/>
  <c r="AA20" i="28"/>
  <c r="BR41" i="28"/>
  <c r="BS40" i="28"/>
  <c r="BT40" i="28"/>
  <c r="BR30" i="28"/>
  <c r="BT29" i="28"/>
  <c r="BT30" i="28"/>
  <c r="BR31" i="28"/>
  <c r="BS29" i="28"/>
  <c r="BS31" i="28"/>
  <c r="BT41" i="28"/>
  <c r="BU40" i="28"/>
  <c r="BU29" i="28"/>
  <c r="BU30" i="28"/>
  <c r="BR32" i="28"/>
  <c r="BS32" i="28"/>
  <c r="BU41" i="28"/>
  <c r="BV30" i="28"/>
  <c r="BS33" i="28"/>
  <c r="BV41" i="28"/>
  <c r="BW30" i="28"/>
  <c r="BS34" i="28"/>
  <c r="BW41" i="28"/>
  <c r="BX30" i="28"/>
  <c r="BS35" i="28"/>
  <c r="BX41" i="28"/>
  <c r="BY30" i="28"/>
  <c r="BS36" i="28"/>
  <c r="BY41" i="28"/>
  <c r="BZ30" i="28"/>
  <c r="BS37" i="28"/>
  <c r="BZ41" i="28"/>
  <c r="CA30" i="28"/>
  <c r="BS38" i="28"/>
  <c r="CA41" i="28"/>
  <c r="BR42" i="28"/>
  <c r="BS42" i="28"/>
  <c r="BU31" i="28"/>
  <c r="BT32" i="28"/>
  <c r="BU42" i="28"/>
  <c r="BV31" i="28"/>
  <c r="BT33" i="28"/>
  <c r="BV42" i="28"/>
  <c r="BW31" i="28"/>
  <c r="BT34" i="28"/>
  <c r="BW42" i="28"/>
  <c r="BX31" i="28"/>
  <c r="BT35" i="28"/>
  <c r="BX42" i="28"/>
  <c r="BY31" i="28"/>
  <c r="BT36" i="28"/>
  <c r="BY42" i="28"/>
  <c r="BZ31" i="28"/>
  <c r="BT37" i="28"/>
  <c r="BZ42" i="28"/>
  <c r="CA31" i="28"/>
  <c r="BT38" i="28"/>
  <c r="CA42" i="28"/>
  <c r="BR43" i="28"/>
  <c r="BS43" i="28"/>
  <c r="BT43" i="28"/>
  <c r="BV32" i="28"/>
  <c r="BU33" i="28"/>
  <c r="BV43" i="28"/>
  <c r="BW32" i="28"/>
  <c r="BU34" i="28"/>
  <c r="BW43" i="28"/>
  <c r="BX32" i="28"/>
  <c r="BU35" i="28"/>
  <c r="BX43" i="28"/>
  <c r="BY32" i="28"/>
  <c r="BU36" i="28"/>
  <c r="BY43" i="28"/>
  <c r="BZ32" i="28"/>
  <c r="BU37" i="28"/>
  <c r="BZ43" i="28"/>
  <c r="CA32" i="28"/>
  <c r="BU38" i="28"/>
  <c r="CA43" i="28"/>
  <c r="BS44" i="28"/>
  <c r="BT44" i="28"/>
  <c r="BU44" i="28"/>
  <c r="BW33" i="28"/>
  <c r="BV34" i="28"/>
  <c r="BW44" i="28"/>
  <c r="BX33" i="28"/>
  <c r="BV35" i="28"/>
  <c r="BX44" i="28"/>
  <c r="BY33" i="28"/>
  <c r="BV36" i="28"/>
  <c r="BY44" i="28"/>
  <c r="BZ33" i="28"/>
  <c r="BV37" i="28"/>
  <c r="BZ44" i="28"/>
  <c r="CA33" i="28"/>
  <c r="BV38" i="28"/>
  <c r="CA44" i="28"/>
  <c r="BS45" i="28"/>
  <c r="BT45" i="28"/>
  <c r="BU45" i="28"/>
  <c r="BV45" i="28"/>
  <c r="BX34" i="28"/>
  <c r="BW35" i="28"/>
  <c r="BX45" i="28"/>
  <c r="BY34" i="28"/>
  <c r="BW36" i="28"/>
  <c r="BY45" i="28"/>
  <c r="BZ34" i="28"/>
  <c r="BW37" i="28"/>
  <c r="BZ45" i="28"/>
  <c r="CA34" i="28"/>
  <c r="BW38" i="28"/>
  <c r="CA45" i="28"/>
  <c r="BS46" i="28"/>
  <c r="BT46" i="28"/>
  <c r="BU46" i="28"/>
  <c r="BV46" i="28"/>
  <c r="BW46" i="28"/>
  <c r="BY35" i="28"/>
  <c r="BX36" i="28"/>
  <c r="BY46" i="28"/>
  <c r="BZ35" i="28"/>
  <c r="BX37" i="28"/>
  <c r="BZ46" i="28"/>
  <c r="CA35" i="28"/>
  <c r="BX38" i="28"/>
  <c r="CA46" i="28"/>
  <c r="BS47" i="28"/>
  <c r="BT47" i="28"/>
  <c r="BU47" i="28"/>
  <c r="BV47" i="28"/>
  <c r="BW47" i="28"/>
  <c r="BX47" i="28"/>
  <c r="BZ36" i="28"/>
  <c r="BY37" i="28"/>
  <c r="BZ47" i="28"/>
  <c r="CA36" i="28"/>
  <c r="BY38" i="28"/>
  <c r="CA47" i="28"/>
  <c r="BS48" i="28"/>
  <c r="BT48" i="28"/>
  <c r="BU48" i="28"/>
  <c r="BV48" i="28"/>
  <c r="BW48" i="28"/>
  <c r="BX48" i="28"/>
  <c r="BY48" i="28"/>
  <c r="CA37" i="28"/>
  <c r="BZ38" i="28"/>
  <c r="CA48" i="28"/>
  <c r="BS49" i="28"/>
  <c r="BT49" i="28"/>
  <c r="BU49" i="28"/>
  <c r="BV49" i="28"/>
  <c r="BW49" i="28"/>
  <c r="BX49" i="28"/>
  <c r="BY49" i="28"/>
  <c r="BZ49" i="28"/>
  <c r="E44" i="28" a="1"/>
  <c r="E44" i="28"/>
  <c r="F44" i="28" a="1"/>
  <c r="F44" i="28"/>
  <c r="G44" i="28" a="1"/>
  <c r="H44" i="28" a="1"/>
  <c r="I44" i="28" a="1"/>
  <c r="J44" i="28" a="1"/>
  <c r="K44" i="28" a="1"/>
  <c r="L44" i="28" a="1"/>
  <c r="M44" i="28" a="1"/>
  <c r="N44" i="28" a="1"/>
  <c r="O44" i="28" a="1"/>
  <c r="P44" i="28" a="1"/>
  <c r="Q44" i="28" a="1"/>
  <c r="R44" i="28" a="1"/>
  <c r="S44" i="28" a="1"/>
  <c r="T44" i="28" a="1"/>
  <c r="U44" i="28" a="1"/>
  <c r="V44" i="28" a="1"/>
  <c r="W44" i="28" a="1"/>
  <c r="X44" i="28" a="1"/>
  <c r="Y44" i="28" a="1"/>
  <c r="Z44" i="28" a="1"/>
  <c r="AA44" i="28" a="1"/>
  <c r="AB44" i="28" a="1"/>
  <c r="AC44" i="28" a="1"/>
  <c r="AD44" i="28" a="1"/>
  <c r="AE44" i="28" a="1"/>
  <c r="AF44" i="28" a="1"/>
  <c r="AG44" i="28" a="1"/>
  <c r="AH44" i="28" a="1"/>
  <c r="AI44" i="28" a="1"/>
  <c r="AJ44" i="28" a="1"/>
  <c r="AK44" i="28" a="1"/>
  <c r="AL44" i="28" a="1"/>
  <c r="AM44" i="28" a="1"/>
  <c r="AN44" i="28" a="1"/>
  <c r="AO44" i="28" a="1"/>
  <c r="AP44" i="28" a="1"/>
  <c r="AQ44" i="28" a="1"/>
  <c r="AR44" i="28" a="1"/>
  <c r="AS44" i="28" a="1"/>
  <c r="AT44" i="28" a="1"/>
  <c r="AU44" i="28" a="1"/>
  <c r="AV44" i="28" a="1"/>
  <c r="AW44" i="28" a="1"/>
  <c r="AX44" i="28" a="1"/>
  <c r="AY44" i="28" a="1"/>
  <c r="AZ44" i="28" a="1"/>
  <c r="BA44" i="28" a="1"/>
  <c r="BB44" i="28" a="1"/>
  <c r="BC44" i="28" a="1"/>
  <c r="BD44" i="28" a="1"/>
  <c r="BE44" i="28" a="1"/>
  <c r="BF44" i="28" a="1"/>
  <c r="BG44" i="28" a="1"/>
  <c r="BH44" i="28" a="1"/>
  <c r="BI44" i="28" a="1"/>
  <c r="BJ44" i="28" a="1"/>
  <c r="BK44" i="28" a="1"/>
  <c r="BL44" i="28" a="1"/>
  <c r="BM44" i="28" a="1"/>
  <c r="BN44" i="28" a="1"/>
  <c r="BO44" i="28" a="1"/>
  <c r="BP44" i="28" a="1"/>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BJ44" i="28"/>
  <c r="BK44" i="28"/>
  <c r="BL44" i="28"/>
  <c r="BM44" i="28"/>
  <c r="BN44" i="28"/>
  <c r="BO44" i="28"/>
  <c r="BP44" i="28"/>
  <c r="AB20" i="28"/>
  <c r="E55" i="28" a="1"/>
  <c r="E55" i="28"/>
  <c r="F55" i="28" a="1"/>
  <c r="F55" i="28"/>
  <c r="G55" i="28" a="1"/>
  <c r="H55" i="28" a="1"/>
  <c r="I55" i="28" a="1"/>
  <c r="J55" i="28" a="1"/>
  <c r="K55" i="28" a="1"/>
  <c r="L55" i="28" a="1"/>
  <c r="M55" i="28" a="1"/>
  <c r="N55" i="28" a="1"/>
  <c r="O55" i="28" a="1"/>
  <c r="P55" i="28" a="1"/>
  <c r="Q55" i="28" a="1"/>
  <c r="R55" i="28" a="1"/>
  <c r="S55" i="28" a="1"/>
  <c r="T55" i="28" a="1"/>
  <c r="U55" i="28" a="1"/>
  <c r="V55" i="28" a="1"/>
  <c r="W55" i="28" a="1"/>
  <c r="X55" i="28" a="1"/>
  <c r="Y55" i="28" a="1"/>
  <c r="Z55" i="28" a="1"/>
  <c r="AA55" i="28" a="1"/>
  <c r="AB55" i="28" a="1"/>
  <c r="AC55" i="28" a="1"/>
  <c r="AD55" i="28" a="1"/>
  <c r="AE55" i="28" a="1"/>
  <c r="AF55" i="28" a="1"/>
  <c r="AG55" i="28" a="1"/>
  <c r="AH55" i="28" a="1"/>
  <c r="AI55" i="28" a="1"/>
  <c r="AJ55" i="28" a="1"/>
  <c r="AK55" i="28" a="1"/>
  <c r="AL55" i="28" a="1"/>
  <c r="AM55" i="28" a="1"/>
  <c r="AN55" i="28" a="1"/>
  <c r="AO55" i="28" a="1"/>
  <c r="AP55" i="28" a="1"/>
  <c r="AQ55" i="28" a="1"/>
  <c r="AR55" i="28" a="1"/>
  <c r="AS55" i="28" a="1"/>
  <c r="AT55" i="28" a="1"/>
  <c r="AU55" i="28" a="1"/>
  <c r="AV55" i="28" a="1"/>
  <c r="AW55" i="28" a="1"/>
  <c r="AX55" i="28" a="1"/>
  <c r="AY55" i="28" a="1"/>
  <c r="AZ55" i="28" a="1"/>
  <c r="BA55" i="28" a="1"/>
  <c r="BB55" i="28" a="1"/>
  <c r="BC55" i="28" a="1"/>
  <c r="BD55" i="28" a="1"/>
  <c r="BE55" i="28" a="1"/>
  <c r="BF55" i="28" a="1"/>
  <c r="BG55" i="28" a="1"/>
  <c r="BH55" i="28" a="1"/>
  <c r="BI55" i="28" a="1"/>
  <c r="BJ55" i="28" a="1"/>
  <c r="BK55" i="28" a="1"/>
  <c r="BL55" i="28" a="1"/>
  <c r="BM55" i="28" a="1"/>
  <c r="BN55" i="28" a="1"/>
  <c r="BO55" i="28" a="1"/>
  <c r="BP55" i="28" a="1"/>
  <c r="G55" i="28"/>
  <c r="H55" i="28"/>
  <c r="I55" i="28"/>
  <c r="J55" i="28"/>
  <c r="K55" i="28"/>
  <c r="L55" i="28"/>
  <c r="M55" i="28"/>
  <c r="N55" i="28"/>
  <c r="O55" i="28"/>
  <c r="P55" i="28"/>
  <c r="Q55" i="28"/>
  <c r="R55" i="28"/>
  <c r="S55" i="28"/>
  <c r="T55" i="28"/>
  <c r="U55" i="28"/>
  <c r="V55" i="28"/>
  <c r="W55" i="28"/>
  <c r="X55" i="28"/>
  <c r="Y55" i="28"/>
  <c r="Z55" i="28"/>
  <c r="AA55" i="28"/>
  <c r="AB55" i="28"/>
  <c r="AC55" i="28"/>
  <c r="AD55" i="28"/>
  <c r="AE55" i="28"/>
  <c r="AF55" i="28"/>
  <c r="AG55" i="28"/>
  <c r="AH55" i="28"/>
  <c r="AI55" i="28"/>
  <c r="AJ55" i="28"/>
  <c r="AK55" i="28"/>
  <c r="AL55" i="28"/>
  <c r="AM55" i="28"/>
  <c r="AN55" i="28"/>
  <c r="AO55" i="28"/>
  <c r="AP55" i="28"/>
  <c r="AQ55" i="28"/>
  <c r="AR55" i="28"/>
  <c r="AS55" i="28"/>
  <c r="AT55" i="28"/>
  <c r="AU55" i="28"/>
  <c r="AV55" i="28"/>
  <c r="AW55" i="28"/>
  <c r="AX55" i="28"/>
  <c r="AY55" i="28"/>
  <c r="AZ55" i="28"/>
  <c r="BA55" i="28"/>
  <c r="BB55" i="28"/>
  <c r="BC55" i="28"/>
  <c r="BD55" i="28"/>
  <c r="BE55" i="28"/>
  <c r="BF55" i="28"/>
  <c r="BG55" i="28"/>
  <c r="BH55" i="28"/>
  <c r="BI55" i="28"/>
  <c r="BJ55" i="28"/>
  <c r="BK55" i="28"/>
  <c r="BL55" i="28"/>
  <c r="BM55" i="28"/>
  <c r="BN55" i="28"/>
  <c r="BO55" i="28"/>
  <c r="BP55" i="28"/>
  <c r="AC20" i="28"/>
  <c r="W20" i="28"/>
  <c r="E34" i="28" a="1"/>
  <c r="E34" i="28"/>
  <c r="F34" i="28" a="1"/>
  <c r="F34" i="28"/>
  <c r="G34" i="28" a="1"/>
  <c r="H34" i="28" a="1"/>
  <c r="I34" i="28" a="1"/>
  <c r="J34" i="28" a="1"/>
  <c r="K34" i="28" a="1"/>
  <c r="L34" i="28" a="1"/>
  <c r="M34" i="28" a="1"/>
  <c r="N34" i="28" a="1"/>
  <c r="O34" i="28" a="1"/>
  <c r="P34" i="28" a="1"/>
  <c r="Q34" i="28" a="1"/>
  <c r="R34" i="28" a="1"/>
  <c r="S34" i="28" a="1"/>
  <c r="T34" i="28" a="1"/>
  <c r="U34" i="28" a="1"/>
  <c r="V34" i="28" a="1"/>
  <c r="W34" i="28" a="1"/>
  <c r="X34" i="28" a="1"/>
  <c r="Y34" i="28" a="1"/>
  <c r="Z34" i="28" a="1"/>
  <c r="AA34" i="28" a="1"/>
  <c r="AB34" i="28" a="1"/>
  <c r="AC34" i="28" a="1"/>
  <c r="AD34" i="28" a="1"/>
  <c r="AE34" i="28" a="1"/>
  <c r="AF34" i="28" a="1"/>
  <c r="AG34" i="28" a="1"/>
  <c r="AH34" i="28" a="1"/>
  <c r="AI34" i="28" a="1"/>
  <c r="AJ34" i="28" a="1"/>
  <c r="AK34" i="28" a="1"/>
  <c r="AL34" i="28" a="1"/>
  <c r="AM34" i="28" a="1"/>
  <c r="AN34" i="28" a="1"/>
  <c r="AO34" i="28" a="1"/>
  <c r="AP34" i="28" a="1"/>
  <c r="AQ34" i="28" a="1"/>
  <c r="AR34" i="28" a="1"/>
  <c r="AS34" i="28" a="1"/>
  <c r="AT34" i="28" a="1"/>
  <c r="AU34" i="28" a="1"/>
  <c r="AV34" i="28" a="1"/>
  <c r="AW34" i="28" a="1"/>
  <c r="AX34" i="28" a="1"/>
  <c r="AY34" i="28" a="1"/>
  <c r="AZ34" i="28" a="1"/>
  <c r="BA34" i="28" a="1"/>
  <c r="BB34" i="28" a="1"/>
  <c r="BC34" i="28" a="1"/>
  <c r="BD34" i="28" a="1"/>
  <c r="BE34" i="28" a="1"/>
  <c r="BF34" i="28" a="1"/>
  <c r="BG34" i="28" a="1"/>
  <c r="BH34" i="28" a="1"/>
  <c r="BI34" i="28" a="1"/>
  <c r="BJ34" i="28" a="1"/>
  <c r="BK34" i="28" a="1"/>
  <c r="BL34" i="28" a="1"/>
  <c r="BM34" i="28" a="1"/>
  <c r="BN34" i="28" a="1"/>
  <c r="BO34" i="28" a="1"/>
  <c r="BP34" i="28" a="1"/>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BJ34" i="28"/>
  <c r="BK34" i="28"/>
  <c r="BL34" i="28"/>
  <c r="BM34" i="28"/>
  <c r="BN34" i="28"/>
  <c r="BO34" i="28"/>
  <c r="BP34" i="28"/>
  <c r="AA21" i="28"/>
  <c r="E45" i="28" a="1"/>
  <c r="E45" i="28"/>
  <c r="F45" i="28" a="1"/>
  <c r="F45" i="28"/>
  <c r="G45" i="28" a="1"/>
  <c r="H45" i="28" a="1"/>
  <c r="I45" i="28" a="1"/>
  <c r="J45" i="28" a="1"/>
  <c r="K45" i="28" a="1"/>
  <c r="L45" i="28" a="1"/>
  <c r="M45" i="28" a="1"/>
  <c r="N45" i="28" a="1"/>
  <c r="O45" i="28" a="1"/>
  <c r="P45" i="28" a="1"/>
  <c r="Q45" i="28" a="1"/>
  <c r="R45" i="28" a="1"/>
  <c r="S45" i="28" a="1"/>
  <c r="T45" i="28" a="1"/>
  <c r="U45" i="28" a="1"/>
  <c r="V45" i="28" a="1"/>
  <c r="W45" i="28" a="1"/>
  <c r="X45" i="28" a="1"/>
  <c r="Y45" i="28" a="1"/>
  <c r="Z45" i="28" a="1"/>
  <c r="AA45" i="28" a="1"/>
  <c r="AB45" i="28" a="1"/>
  <c r="AC45" i="28" a="1"/>
  <c r="AD45" i="28" a="1"/>
  <c r="AE45" i="28" a="1"/>
  <c r="AF45" i="28" a="1"/>
  <c r="AG45" i="28" a="1"/>
  <c r="AH45" i="28" a="1"/>
  <c r="AI45" i="28" a="1"/>
  <c r="AJ45" i="28" a="1"/>
  <c r="AK45" i="28" a="1"/>
  <c r="AL45" i="28" a="1"/>
  <c r="AM45" i="28" a="1"/>
  <c r="AN45" i="28" a="1"/>
  <c r="AO45" i="28" a="1"/>
  <c r="AP45" i="28" a="1"/>
  <c r="AQ45" i="28" a="1"/>
  <c r="AR45" i="28" a="1"/>
  <c r="AS45" i="28" a="1"/>
  <c r="AT45" i="28" a="1"/>
  <c r="AU45" i="28" a="1"/>
  <c r="AV45" i="28" a="1"/>
  <c r="AW45" i="28" a="1"/>
  <c r="AX45" i="28" a="1"/>
  <c r="AY45" i="28" a="1"/>
  <c r="AZ45" i="28" a="1"/>
  <c r="BA45" i="28" a="1"/>
  <c r="BB45" i="28" a="1"/>
  <c r="BC45" i="28" a="1"/>
  <c r="BD45" i="28" a="1"/>
  <c r="BE45" i="28" a="1"/>
  <c r="BF45" i="28" a="1"/>
  <c r="BG45" i="28" a="1"/>
  <c r="BH45" i="28" a="1"/>
  <c r="BI45" i="28" a="1"/>
  <c r="BJ45" i="28" a="1"/>
  <c r="BK45" i="28" a="1"/>
  <c r="BL45" i="28" a="1"/>
  <c r="BM45" i="28" a="1"/>
  <c r="BN45" i="28" a="1"/>
  <c r="BO45" i="28" a="1"/>
  <c r="BP45" i="28" a="1"/>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BJ45" i="28"/>
  <c r="BK45" i="28"/>
  <c r="BL45" i="28"/>
  <c r="BM45" i="28"/>
  <c r="BN45" i="28"/>
  <c r="BO45" i="28"/>
  <c r="BP45" i="28"/>
  <c r="AB21" i="28"/>
  <c r="E56" i="28" a="1"/>
  <c r="E56" i="28"/>
  <c r="F56" i="28" a="1"/>
  <c r="F56" i="28"/>
  <c r="G56" i="28" a="1"/>
  <c r="H56" i="28" a="1"/>
  <c r="I56" i="28" a="1"/>
  <c r="J56" i="28" a="1"/>
  <c r="K56" i="28" a="1"/>
  <c r="L56" i="28" a="1"/>
  <c r="M56" i="28" a="1"/>
  <c r="N56" i="28" a="1"/>
  <c r="O56" i="28" a="1"/>
  <c r="P56" i="28" a="1"/>
  <c r="Q56" i="28" a="1"/>
  <c r="R56" i="28" a="1"/>
  <c r="S56" i="28" a="1"/>
  <c r="T56" i="28" a="1"/>
  <c r="U56" i="28" a="1"/>
  <c r="V56" i="28" a="1"/>
  <c r="W56" i="28" a="1"/>
  <c r="X56" i="28" a="1"/>
  <c r="Y56" i="28" a="1"/>
  <c r="Z56" i="28" a="1"/>
  <c r="AA56" i="28" a="1"/>
  <c r="AB56" i="28" a="1"/>
  <c r="AC56" i="28" a="1"/>
  <c r="AD56" i="28" a="1"/>
  <c r="AE56" i="28" a="1"/>
  <c r="AF56" i="28" a="1"/>
  <c r="AG56" i="28" a="1"/>
  <c r="AH56" i="28" a="1"/>
  <c r="AI56" i="28" a="1"/>
  <c r="AJ56" i="28" a="1"/>
  <c r="AK56" i="28" a="1"/>
  <c r="AL56" i="28" a="1"/>
  <c r="AM56" i="28" a="1"/>
  <c r="AN56" i="28" a="1"/>
  <c r="AO56" i="28" a="1"/>
  <c r="AP56" i="28" a="1"/>
  <c r="AQ56" i="28" a="1"/>
  <c r="AR56" i="28" a="1"/>
  <c r="AS56" i="28" a="1"/>
  <c r="AT56" i="28" a="1"/>
  <c r="AU56" i="28" a="1"/>
  <c r="AV56" i="28" a="1"/>
  <c r="AW56" i="28" a="1"/>
  <c r="AX56" i="28" a="1"/>
  <c r="AY56" i="28" a="1"/>
  <c r="AZ56" i="28" a="1"/>
  <c r="BA56" i="28" a="1"/>
  <c r="BB56" i="28" a="1"/>
  <c r="BC56" i="28" a="1"/>
  <c r="BD56" i="28" a="1"/>
  <c r="BE56" i="28" a="1"/>
  <c r="BF56" i="28" a="1"/>
  <c r="BG56" i="28" a="1"/>
  <c r="BH56" i="28" a="1"/>
  <c r="BI56" i="28" a="1"/>
  <c r="BJ56" i="28" a="1"/>
  <c r="BK56" i="28" a="1"/>
  <c r="BL56" i="28" a="1"/>
  <c r="BM56" i="28" a="1"/>
  <c r="BN56" i="28" a="1"/>
  <c r="BO56" i="28" a="1"/>
  <c r="BP56" i="28" a="1"/>
  <c r="G56" i="28"/>
  <c r="H56" i="28"/>
  <c r="I56" i="28"/>
  <c r="J56" i="28"/>
  <c r="K56" i="28"/>
  <c r="L56" i="28"/>
  <c r="M56" i="28"/>
  <c r="N56" i="28"/>
  <c r="O56" i="28"/>
  <c r="P56" i="28"/>
  <c r="Q56" i="28"/>
  <c r="R56" i="28"/>
  <c r="S56" i="28"/>
  <c r="T56" i="28"/>
  <c r="U56" i="28"/>
  <c r="V56" i="28"/>
  <c r="W56" i="28"/>
  <c r="X56" i="28"/>
  <c r="Y56" i="28"/>
  <c r="Z56" i="28"/>
  <c r="AA56" i="28"/>
  <c r="AB56" i="28"/>
  <c r="AC56" i="28"/>
  <c r="AD56" i="28"/>
  <c r="AE56" i="28"/>
  <c r="AF56" i="28"/>
  <c r="AG56" i="28"/>
  <c r="AH56" i="28"/>
  <c r="AI56" i="28"/>
  <c r="AJ56" i="28"/>
  <c r="AK56" i="28"/>
  <c r="AL56" i="28"/>
  <c r="AM56" i="28"/>
  <c r="AN56" i="28"/>
  <c r="AO56" i="28"/>
  <c r="AP56" i="28"/>
  <c r="AQ56" i="28"/>
  <c r="AR56" i="28"/>
  <c r="AS56" i="28"/>
  <c r="AT56" i="28"/>
  <c r="AU56" i="28"/>
  <c r="AV56" i="28"/>
  <c r="AW56" i="28"/>
  <c r="AX56" i="28"/>
  <c r="AY56" i="28"/>
  <c r="AZ56" i="28"/>
  <c r="BA56" i="28"/>
  <c r="BB56" i="28"/>
  <c r="BC56" i="28"/>
  <c r="BD56" i="28"/>
  <c r="BE56" i="28"/>
  <c r="BF56" i="28"/>
  <c r="BG56" i="28"/>
  <c r="BH56" i="28"/>
  <c r="BI56" i="28"/>
  <c r="BJ56" i="28"/>
  <c r="BK56" i="28"/>
  <c r="BL56" i="28"/>
  <c r="BM56" i="28"/>
  <c r="BN56" i="28"/>
  <c r="BO56" i="28"/>
  <c r="BP56" i="28"/>
  <c r="AC21" i="28"/>
  <c r="W21" i="28"/>
  <c r="E35" i="28" a="1"/>
  <c r="E35" i="28"/>
  <c r="F35" i="28" a="1"/>
  <c r="F35" i="28"/>
  <c r="G35" i="28" a="1"/>
  <c r="H35" i="28" a="1"/>
  <c r="I35" i="28" a="1"/>
  <c r="J35" i="28" a="1"/>
  <c r="K35" i="28" a="1"/>
  <c r="L35" i="28" a="1"/>
  <c r="M35" i="28" a="1"/>
  <c r="N35" i="28" a="1"/>
  <c r="O35" i="28" a="1"/>
  <c r="P35" i="28" a="1"/>
  <c r="Q35" i="28" a="1"/>
  <c r="R35" i="28" a="1"/>
  <c r="S35" i="28" a="1"/>
  <c r="T35" i="28" a="1"/>
  <c r="U35" i="28" a="1"/>
  <c r="V35" i="28" a="1"/>
  <c r="W35" i="28" a="1"/>
  <c r="X35" i="28" a="1"/>
  <c r="Y35" i="28" a="1"/>
  <c r="Z35" i="28" a="1"/>
  <c r="AA35" i="28" a="1"/>
  <c r="AB35" i="28" a="1"/>
  <c r="AC35" i="28" a="1"/>
  <c r="AD35" i="28" a="1"/>
  <c r="AE35" i="28" a="1"/>
  <c r="AF35" i="28" a="1"/>
  <c r="AG35" i="28" a="1"/>
  <c r="AH35" i="28" a="1"/>
  <c r="AI35" i="28" a="1"/>
  <c r="AJ35" i="28" a="1"/>
  <c r="AK35" i="28" a="1"/>
  <c r="AL35" i="28" a="1"/>
  <c r="AM35" i="28" a="1"/>
  <c r="AN35" i="28" a="1"/>
  <c r="AO35" i="28" a="1"/>
  <c r="AP35" i="28" a="1"/>
  <c r="AQ35" i="28" a="1"/>
  <c r="AR35" i="28" a="1"/>
  <c r="AS35" i="28" a="1"/>
  <c r="AT35" i="28" a="1"/>
  <c r="AU35" i="28" a="1"/>
  <c r="AV35" i="28" a="1"/>
  <c r="AW35" i="28" a="1"/>
  <c r="AX35" i="28" a="1"/>
  <c r="AY35" i="28" a="1"/>
  <c r="AZ35" i="28" a="1"/>
  <c r="BA35" i="28" a="1"/>
  <c r="BB35" i="28" a="1"/>
  <c r="BC35" i="28" a="1"/>
  <c r="BD35" i="28" a="1"/>
  <c r="BE35" i="28" a="1"/>
  <c r="BF35" i="28" a="1"/>
  <c r="BG35" i="28" a="1"/>
  <c r="BH35" i="28" a="1"/>
  <c r="BI35" i="28" a="1"/>
  <c r="BJ35" i="28" a="1"/>
  <c r="BK35" i="28" a="1"/>
  <c r="BL35" i="28" a="1"/>
  <c r="BM35" i="28" a="1"/>
  <c r="BN35" i="28" a="1"/>
  <c r="BO35" i="28" a="1"/>
  <c r="BP35" i="28" a="1"/>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BJ35" i="28"/>
  <c r="BK35" i="28"/>
  <c r="BL35" i="28"/>
  <c r="BM35" i="28"/>
  <c r="BN35" i="28"/>
  <c r="BO35" i="28"/>
  <c r="BP35" i="28"/>
  <c r="AA22" i="28"/>
  <c r="E46" i="28" a="1"/>
  <c r="E46" i="28"/>
  <c r="F46" i="28" a="1"/>
  <c r="F46" i="28"/>
  <c r="G46" i="28" a="1"/>
  <c r="H46" i="28" a="1"/>
  <c r="I46" i="28" a="1"/>
  <c r="J46" i="28" a="1"/>
  <c r="K46" i="28" a="1"/>
  <c r="L46" i="28" a="1"/>
  <c r="M46" i="28" a="1"/>
  <c r="N46" i="28" a="1"/>
  <c r="O46" i="28" a="1"/>
  <c r="P46" i="28" a="1"/>
  <c r="Q46" i="28" a="1"/>
  <c r="R46" i="28" a="1"/>
  <c r="S46" i="28" a="1"/>
  <c r="T46" i="28" a="1"/>
  <c r="U46" i="28" a="1"/>
  <c r="V46" i="28" a="1"/>
  <c r="W46" i="28" a="1"/>
  <c r="X46" i="28" a="1"/>
  <c r="Y46" i="28" a="1"/>
  <c r="Z46" i="28" a="1"/>
  <c r="AA46" i="28" a="1"/>
  <c r="AB46" i="28" a="1"/>
  <c r="AC46" i="28" a="1"/>
  <c r="AD46" i="28" a="1"/>
  <c r="AE46" i="28" a="1"/>
  <c r="AF46" i="28" a="1"/>
  <c r="AG46" i="28" a="1"/>
  <c r="AH46" i="28" a="1"/>
  <c r="AI46" i="28" a="1"/>
  <c r="AJ46" i="28" a="1"/>
  <c r="AK46" i="28" a="1"/>
  <c r="AL46" i="28" a="1"/>
  <c r="AM46" i="28" a="1"/>
  <c r="AN46" i="28" a="1"/>
  <c r="AO46" i="28" a="1"/>
  <c r="AP46" i="28" a="1"/>
  <c r="AQ46" i="28" a="1"/>
  <c r="AR46" i="28" a="1"/>
  <c r="AS46" i="28" a="1"/>
  <c r="AT46" i="28" a="1"/>
  <c r="AU46" i="28" a="1"/>
  <c r="AV46" i="28" a="1"/>
  <c r="AW46" i="28" a="1"/>
  <c r="AX46" i="28" a="1"/>
  <c r="AY46" i="28" a="1"/>
  <c r="AZ46" i="28" a="1"/>
  <c r="BA46" i="28" a="1"/>
  <c r="BB46" i="28" a="1"/>
  <c r="BC46" i="28" a="1"/>
  <c r="BD46" i="28" a="1"/>
  <c r="BE46" i="28" a="1"/>
  <c r="BF46" i="28" a="1"/>
  <c r="BG46" i="28" a="1"/>
  <c r="BH46" i="28" a="1"/>
  <c r="BI46" i="28" a="1"/>
  <c r="BJ46" i="28" a="1"/>
  <c r="BK46" i="28" a="1"/>
  <c r="BL46" i="28" a="1"/>
  <c r="BM46" i="28" a="1"/>
  <c r="BN46" i="28" a="1"/>
  <c r="BO46" i="28" a="1"/>
  <c r="BP46" i="28" a="1"/>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BJ46" i="28"/>
  <c r="BK46" i="28"/>
  <c r="BL46" i="28"/>
  <c r="BM46" i="28"/>
  <c r="BN46" i="28"/>
  <c r="BO46" i="28"/>
  <c r="BP46" i="28"/>
  <c r="AB22" i="28"/>
  <c r="E57" i="28" a="1"/>
  <c r="E57" i="28"/>
  <c r="F57" i="28" a="1"/>
  <c r="F57" i="28"/>
  <c r="G57" i="28" a="1"/>
  <c r="H57" i="28" a="1"/>
  <c r="I57" i="28" a="1"/>
  <c r="J57" i="28" a="1"/>
  <c r="K57" i="28" a="1"/>
  <c r="L57" i="28" a="1"/>
  <c r="M57" i="28" a="1"/>
  <c r="N57" i="28" a="1"/>
  <c r="O57" i="28" a="1"/>
  <c r="P57" i="28" a="1"/>
  <c r="Q57" i="28" a="1"/>
  <c r="R57" i="28" a="1"/>
  <c r="S57" i="28" a="1"/>
  <c r="T57" i="28" a="1"/>
  <c r="U57" i="28" a="1"/>
  <c r="V57" i="28" a="1"/>
  <c r="W57" i="28" a="1"/>
  <c r="X57" i="28" a="1"/>
  <c r="Y57" i="28" a="1"/>
  <c r="Z57" i="28" a="1"/>
  <c r="AA57" i="28" a="1"/>
  <c r="AB57" i="28" a="1"/>
  <c r="AC57" i="28" a="1"/>
  <c r="AD57" i="28" a="1"/>
  <c r="AE57" i="28" a="1"/>
  <c r="AF57" i="28" a="1"/>
  <c r="AG57" i="28" a="1"/>
  <c r="AH57" i="28" a="1"/>
  <c r="AI57" i="28" a="1"/>
  <c r="AJ57" i="28" a="1"/>
  <c r="AK57" i="28" a="1"/>
  <c r="AL57" i="28" a="1"/>
  <c r="AM57" i="28" a="1"/>
  <c r="AN57" i="28" a="1"/>
  <c r="AO57" i="28" a="1"/>
  <c r="AP57" i="28" a="1"/>
  <c r="AQ57" i="28" a="1"/>
  <c r="AR57" i="28" a="1"/>
  <c r="AS57" i="28" a="1"/>
  <c r="AT57" i="28" a="1"/>
  <c r="AU57" i="28" a="1"/>
  <c r="AV57" i="28" a="1"/>
  <c r="AW57" i="28" a="1"/>
  <c r="AX57" i="28" a="1"/>
  <c r="AY57" i="28" a="1"/>
  <c r="AZ57" i="28" a="1"/>
  <c r="BA57" i="28" a="1"/>
  <c r="BB57" i="28" a="1"/>
  <c r="BC57" i="28" a="1"/>
  <c r="BD57" i="28" a="1"/>
  <c r="BE57" i="28" a="1"/>
  <c r="BF57" i="28" a="1"/>
  <c r="BG57" i="28" a="1"/>
  <c r="BH57" i="28" a="1"/>
  <c r="BI57" i="28" a="1"/>
  <c r="BJ57" i="28" a="1"/>
  <c r="BK57" i="28" a="1"/>
  <c r="BL57" i="28" a="1"/>
  <c r="BM57" i="28" a="1"/>
  <c r="BN57" i="28" a="1"/>
  <c r="BO57" i="28" a="1"/>
  <c r="BP57" i="28" a="1"/>
  <c r="G57" i="28"/>
  <c r="H57" i="28"/>
  <c r="I57" i="28"/>
  <c r="J57" i="28"/>
  <c r="K57" i="28"/>
  <c r="L57" i="28"/>
  <c r="M57" i="28"/>
  <c r="N57" i="28"/>
  <c r="O57" i="28"/>
  <c r="P57" i="28"/>
  <c r="Q57" i="28"/>
  <c r="R57" i="28"/>
  <c r="S57" i="28"/>
  <c r="T57" i="28"/>
  <c r="U57" i="28"/>
  <c r="V57" i="28"/>
  <c r="W57" i="28"/>
  <c r="X57" i="28"/>
  <c r="Y57" i="28"/>
  <c r="Z57" i="28"/>
  <c r="AA57" i="28"/>
  <c r="AB57" i="28"/>
  <c r="AC57" i="28"/>
  <c r="AD57" i="28"/>
  <c r="AE57" i="28"/>
  <c r="AF57" i="28"/>
  <c r="AG57" i="28"/>
  <c r="AH57" i="28"/>
  <c r="AI57" i="28"/>
  <c r="AJ57" i="28"/>
  <c r="AK57" i="28"/>
  <c r="AL57" i="28"/>
  <c r="AM57" i="28"/>
  <c r="AN57" i="28"/>
  <c r="AO57" i="28"/>
  <c r="AP57" i="28"/>
  <c r="AQ57" i="28"/>
  <c r="AR57" i="28"/>
  <c r="AS57" i="28"/>
  <c r="AT57" i="28"/>
  <c r="AU57" i="28"/>
  <c r="AV57" i="28"/>
  <c r="AW57" i="28"/>
  <c r="AX57" i="28"/>
  <c r="AY57" i="28"/>
  <c r="AZ57" i="28"/>
  <c r="BA57" i="28"/>
  <c r="BB57" i="28"/>
  <c r="BC57" i="28"/>
  <c r="BD57" i="28"/>
  <c r="BE57" i="28"/>
  <c r="BF57" i="28"/>
  <c r="BG57" i="28"/>
  <c r="BH57" i="28"/>
  <c r="BI57" i="28"/>
  <c r="BJ57" i="28"/>
  <c r="BK57" i="28"/>
  <c r="BL57" i="28"/>
  <c r="BM57" i="28"/>
  <c r="BN57" i="28"/>
  <c r="BO57" i="28"/>
  <c r="BP57" i="28"/>
  <c r="AC22" i="28"/>
  <c r="W22" i="28"/>
  <c r="X17" i="28"/>
  <c r="X18" i="28"/>
  <c r="X19" i="28"/>
  <c r="X20" i="28"/>
  <c r="X21" i="28"/>
  <c r="X22" i="28"/>
  <c r="X23" i="28"/>
  <c r="X24" i="28"/>
  <c r="X25" i="28"/>
  <c r="E4" i="28"/>
  <c r="E5" i="28"/>
  <c r="E6" i="28"/>
  <c r="E7" i="28"/>
  <c r="E8" i="28"/>
  <c r="E9" i="28"/>
  <c r="E10" i="28"/>
  <c r="E11" i="28"/>
  <c r="E12" i="28"/>
  <c r="AO12" i="28"/>
  <c r="AO4" i="28"/>
  <c r="AO5" i="28"/>
  <c r="AO6" i="28"/>
  <c r="AO7" i="28"/>
  <c r="AO8" i="28"/>
  <c r="AO9" i="28"/>
  <c r="AO10" i="28"/>
  <c r="AO11" i="28"/>
  <c r="AP12" i="28"/>
  <c r="AP4" i="28"/>
  <c r="AP5" i="28"/>
  <c r="AP6" i="28"/>
  <c r="AP7" i="28"/>
  <c r="AP8" i="28"/>
  <c r="AP9" i="28"/>
  <c r="AP10" i="28"/>
  <c r="AP11" i="28"/>
  <c r="AM12" i="28"/>
  <c r="Q4" i="28"/>
  <c r="AG3" i="28"/>
  <c r="AG12" i="28"/>
  <c r="AI12" i="28"/>
  <c r="AG4" i="28"/>
  <c r="AI4" i="28"/>
  <c r="AG5" i="28"/>
  <c r="AI5" i="28"/>
  <c r="AG6" i="28"/>
  <c r="AI6" i="28"/>
  <c r="AG7" i="28"/>
  <c r="AI7" i="28"/>
  <c r="AG8" i="28"/>
  <c r="AI8" i="28"/>
  <c r="AG9" i="28"/>
  <c r="AI9" i="28"/>
  <c r="AG10" i="28"/>
  <c r="AI10" i="28"/>
  <c r="AG11" i="28"/>
  <c r="AI11" i="28"/>
  <c r="AJ12" i="28"/>
  <c r="AJ4" i="28"/>
  <c r="AJ5" i="28"/>
  <c r="AJ6" i="28"/>
  <c r="AJ7" i="28"/>
  <c r="AJ8" i="28"/>
  <c r="AJ9" i="28"/>
  <c r="AJ10" i="28"/>
  <c r="AJ11" i="28"/>
  <c r="AK12" i="28"/>
  <c r="AK4" i="28"/>
  <c r="AK5" i="28"/>
  <c r="AK6" i="28"/>
  <c r="AK7" i="28"/>
  <c r="AK8" i="28"/>
  <c r="AK9" i="28"/>
  <c r="AK10" i="28"/>
  <c r="AK11" i="28"/>
  <c r="AH12" i="28"/>
  <c r="P4" i="28"/>
  <c r="AB3" i="28"/>
  <c r="AB12" i="28"/>
  <c r="AD12" i="28"/>
  <c r="AB4" i="28"/>
  <c r="AD4" i="28"/>
  <c r="AB5" i="28"/>
  <c r="AD5" i="28"/>
  <c r="AB6" i="28"/>
  <c r="AD6" i="28"/>
  <c r="AB7" i="28"/>
  <c r="AD7" i="28"/>
  <c r="AB8" i="28"/>
  <c r="AD8" i="28"/>
  <c r="AB9" i="28"/>
  <c r="AD9" i="28"/>
  <c r="AB10" i="28"/>
  <c r="AD10" i="28"/>
  <c r="AB11" i="28"/>
  <c r="AD11" i="28"/>
  <c r="AE12" i="28"/>
  <c r="AE4" i="28"/>
  <c r="AE5" i="28"/>
  <c r="AE6" i="28"/>
  <c r="AE7" i="28"/>
  <c r="AE8" i="28"/>
  <c r="AE9" i="28"/>
  <c r="AE10" i="28"/>
  <c r="AE11" i="28"/>
  <c r="AF12" i="28"/>
  <c r="AF4" i="28"/>
  <c r="AF5" i="28"/>
  <c r="AF6" i="28"/>
  <c r="AF7" i="28"/>
  <c r="AF8" i="28"/>
  <c r="AF9" i="28"/>
  <c r="AF10" i="28"/>
  <c r="AF11" i="28"/>
  <c r="AC12" i="28"/>
  <c r="O4" i="28"/>
  <c r="W3" i="28"/>
  <c r="W12" i="28"/>
  <c r="Y12" i="28"/>
  <c r="W4" i="28"/>
  <c r="Y4" i="28"/>
  <c r="W5" i="28"/>
  <c r="Y5" i="28"/>
  <c r="W6" i="28"/>
  <c r="Y6" i="28"/>
  <c r="W7" i="28"/>
  <c r="Y7" i="28"/>
  <c r="W8" i="28"/>
  <c r="Y8" i="28"/>
  <c r="W9" i="28"/>
  <c r="Y9" i="28"/>
  <c r="W10" i="28"/>
  <c r="Y10" i="28"/>
  <c r="W11" i="28"/>
  <c r="Y11" i="28"/>
  <c r="Z12" i="28"/>
  <c r="Z4" i="28"/>
  <c r="Z5" i="28"/>
  <c r="Z6" i="28"/>
  <c r="Z7" i="28"/>
  <c r="Z8" i="28"/>
  <c r="Z9" i="28"/>
  <c r="Z10" i="28"/>
  <c r="Z11" i="28"/>
  <c r="AA12" i="28"/>
  <c r="AA4" i="28"/>
  <c r="AA5" i="28"/>
  <c r="AA6" i="28"/>
  <c r="AA7" i="28"/>
  <c r="AA8" i="28"/>
  <c r="AA9" i="28"/>
  <c r="AA10" i="28"/>
  <c r="AA11" i="28"/>
  <c r="X12" i="28"/>
  <c r="AM11" i="28"/>
  <c r="AH11" i="28"/>
  <c r="AC11" i="28"/>
  <c r="X11" i="28"/>
  <c r="AM10" i="28"/>
  <c r="AH10" i="28"/>
  <c r="AC10" i="28"/>
  <c r="X10" i="28"/>
  <c r="AM9" i="28"/>
  <c r="AH9" i="28"/>
  <c r="AC9" i="28"/>
  <c r="X9" i="28"/>
  <c r="AM8" i="28"/>
  <c r="AH8" i="28"/>
  <c r="AC8" i="28"/>
  <c r="X8" i="28"/>
  <c r="AM7" i="28"/>
  <c r="AH7" i="28"/>
  <c r="AC7" i="28"/>
  <c r="X7" i="28"/>
  <c r="AM6" i="28"/>
  <c r="AH6" i="28"/>
  <c r="AC6" i="28"/>
  <c r="X6" i="28"/>
  <c r="AM5" i="28"/>
  <c r="AH5" i="28"/>
  <c r="AC5" i="28"/>
  <c r="X5" i="28"/>
  <c r="AM4" i="28"/>
  <c r="AH4" i="28"/>
  <c r="AC4" i="28"/>
  <c r="X4" i="28"/>
  <c r="Q64" i="27"/>
  <c r="F4" i="27"/>
  <c r="V64" i="27"/>
  <c r="V65" i="27"/>
  <c r="V66" i="27"/>
  <c r="V67" i="27"/>
  <c r="V68" i="27"/>
  <c r="V69" i="27"/>
  <c r="V70" i="27"/>
  <c r="V71" i="27"/>
  <c r="V72" i="27"/>
  <c r="V73" i="27"/>
  <c r="V74" i="27"/>
  <c r="V75" i="27"/>
  <c r="V76" i="27"/>
  <c r="V77" i="27"/>
  <c r="V78" i="27"/>
  <c r="V79" i="27"/>
  <c r="V80" i="27"/>
  <c r="V81" i="27"/>
  <c r="W64" i="27"/>
  <c r="X64" i="27"/>
  <c r="Y64" i="27"/>
  <c r="AA64" i="27"/>
  <c r="AE64" i="27"/>
  <c r="W65" i="27"/>
  <c r="X65" i="27"/>
  <c r="Y65" i="27"/>
  <c r="AA65" i="27"/>
  <c r="AE65" i="27"/>
  <c r="W66" i="27"/>
  <c r="X66" i="27"/>
  <c r="Y66" i="27"/>
  <c r="AA66" i="27"/>
  <c r="AE66" i="27"/>
  <c r="W67" i="27"/>
  <c r="X67" i="27"/>
  <c r="Y67" i="27"/>
  <c r="AA67" i="27"/>
  <c r="AE67" i="27"/>
  <c r="W68" i="27"/>
  <c r="X68" i="27"/>
  <c r="Y68" i="27"/>
  <c r="AA68" i="27"/>
  <c r="AE68" i="27"/>
  <c r="W69" i="27"/>
  <c r="X69" i="27"/>
  <c r="Y69" i="27"/>
  <c r="AA69" i="27"/>
  <c r="AE69" i="27"/>
  <c r="W70" i="27"/>
  <c r="X70" i="27"/>
  <c r="Y70" i="27"/>
  <c r="AA70" i="27"/>
  <c r="AE70" i="27"/>
  <c r="W71" i="27"/>
  <c r="X71" i="27"/>
  <c r="Y71" i="27"/>
  <c r="AA71" i="27"/>
  <c r="AE71" i="27"/>
  <c r="W72" i="27"/>
  <c r="X72" i="27"/>
  <c r="Y72" i="27"/>
  <c r="AA72" i="27"/>
  <c r="AE72" i="27"/>
  <c r="W73" i="27"/>
  <c r="X73" i="27"/>
  <c r="Y73" i="27"/>
  <c r="AA73" i="27"/>
  <c r="AE73" i="27"/>
  <c r="W74" i="27"/>
  <c r="X74" i="27"/>
  <c r="Y74" i="27"/>
  <c r="AA74" i="27"/>
  <c r="AE74" i="27"/>
  <c r="W75" i="27"/>
  <c r="X75" i="27"/>
  <c r="Y75" i="27"/>
  <c r="AA75" i="27"/>
  <c r="AE75" i="27"/>
  <c r="W76" i="27"/>
  <c r="X76" i="27"/>
  <c r="Y76" i="27"/>
  <c r="AA76" i="27"/>
  <c r="AE76" i="27"/>
  <c r="W77" i="27"/>
  <c r="X77" i="27"/>
  <c r="Y77" i="27"/>
  <c r="AA77" i="27"/>
  <c r="AE77" i="27"/>
  <c r="W78" i="27"/>
  <c r="X78" i="27"/>
  <c r="Y78" i="27"/>
  <c r="AA78" i="27"/>
  <c r="AE78" i="27"/>
  <c r="W79" i="27"/>
  <c r="X79" i="27"/>
  <c r="Y79" i="27"/>
  <c r="AA79" i="27"/>
  <c r="AE79" i="27"/>
  <c r="W80" i="27"/>
  <c r="X80" i="27"/>
  <c r="Y80" i="27"/>
  <c r="AA80" i="27"/>
  <c r="AE80" i="27"/>
  <c r="W81" i="27"/>
  <c r="X81" i="27"/>
  <c r="Y81" i="27"/>
  <c r="AA81" i="27"/>
  <c r="AE81" i="27"/>
  <c r="AF64" i="27"/>
  <c r="AF65" i="27"/>
  <c r="AF66" i="27"/>
  <c r="AF67" i="27"/>
  <c r="AF68" i="27"/>
  <c r="AF69" i="27"/>
  <c r="AF70" i="27"/>
  <c r="AF71" i="27"/>
  <c r="AF72" i="27"/>
  <c r="AF73" i="27"/>
  <c r="AF74" i="27"/>
  <c r="AF75" i="27"/>
  <c r="AF76" i="27"/>
  <c r="AF77" i="27"/>
  <c r="AF78" i="27"/>
  <c r="AF79" i="27"/>
  <c r="AF80" i="27"/>
  <c r="AF81" i="27"/>
  <c r="J4" i="27"/>
  <c r="K17" i="27"/>
  <c r="G4" i="27"/>
  <c r="H4" i="27"/>
  <c r="I4" i="27"/>
  <c r="J17" i="27"/>
  <c r="H17" i="27"/>
  <c r="L17" i="27"/>
  <c r="Q65" i="27"/>
  <c r="F5" i="27"/>
  <c r="J5" i="27"/>
  <c r="K18" i="27"/>
  <c r="G5" i="27"/>
  <c r="H5" i="27"/>
  <c r="I5" i="27"/>
  <c r="J18" i="27"/>
  <c r="H18" i="27"/>
  <c r="L18" i="27"/>
  <c r="Q66" i="27"/>
  <c r="F6" i="27"/>
  <c r="J6" i="27"/>
  <c r="K19" i="27"/>
  <c r="G6" i="27"/>
  <c r="H6" i="27"/>
  <c r="I6" i="27"/>
  <c r="J19" i="27"/>
  <c r="H19" i="27"/>
  <c r="L19" i="27"/>
  <c r="J7" i="27"/>
  <c r="K20" i="27"/>
  <c r="G7" i="27"/>
  <c r="H7" i="27"/>
  <c r="I7" i="27"/>
  <c r="J20" i="27"/>
  <c r="H20" i="27"/>
  <c r="L20" i="27"/>
  <c r="J8" i="27"/>
  <c r="K21" i="27"/>
  <c r="G8" i="27"/>
  <c r="H8" i="27"/>
  <c r="I8" i="27"/>
  <c r="J21" i="27"/>
  <c r="H21" i="27"/>
  <c r="L21" i="27"/>
  <c r="J9" i="27"/>
  <c r="K22" i="27"/>
  <c r="G9" i="27"/>
  <c r="H9" i="27"/>
  <c r="I9" i="27"/>
  <c r="J22" i="27"/>
  <c r="H22" i="27"/>
  <c r="L22" i="27"/>
  <c r="J10" i="27"/>
  <c r="K23" i="27"/>
  <c r="G10" i="27"/>
  <c r="H10" i="27"/>
  <c r="I10" i="27"/>
  <c r="J23" i="27"/>
  <c r="H23" i="27"/>
  <c r="L23" i="27"/>
  <c r="J11" i="27"/>
  <c r="K24" i="27"/>
  <c r="G11" i="27"/>
  <c r="H11" i="27"/>
  <c r="I11" i="27"/>
  <c r="J24" i="27"/>
  <c r="H24" i="27"/>
  <c r="L24" i="27"/>
  <c r="J12" i="27"/>
  <c r="K25" i="27"/>
  <c r="G12" i="27"/>
  <c r="H12" i="27"/>
  <c r="I12" i="27"/>
  <c r="J25" i="27"/>
  <c r="H25" i="27"/>
  <c r="L25" i="27"/>
  <c r="M17" i="27"/>
  <c r="N17" i="27" a="1"/>
  <c r="N17" i="27"/>
  <c r="O17" i="27"/>
  <c r="M18" i="27"/>
  <c r="N18" i="27" a="1"/>
  <c r="N18" i="27"/>
  <c r="O18" i="27"/>
  <c r="M19" i="27"/>
  <c r="N19" i="27" a="1"/>
  <c r="N19" i="27"/>
  <c r="O19" i="27"/>
  <c r="M20" i="27"/>
  <c r="N20" i="27" a="1"/>
  <c r="N20" i="27"/>
  <c r="O20" i="27"/>
  <c r="M21" i="27"/>
  <c r="N21" i="27" a="1"/>
  <c r="N21" i="27"/>
  <c r="O21" i="27"/>
  <c r="M22" i="27"/>
  <c r="N22" i="27" a="1"/>
  <c r="N22" i="27"/>
  <c r="O22" i="27"/>
  <c r="M23" i="27"/>
  <c r="N23" i="27" a="1"/>
  <c r="N23" i="27"/>
  <c r="O23" i="27"/>
  <c r="M24" i="27"/>
  <c r="N24" i="27" a="1"/>
  <c r="N24" i="27"/>
  <c r="O24" i="27"/>
  <c r="M25" i="27"/>
  <c r="N25" i="27" a="1"/>
  <c r="N25" i="27"/>
  <c r="O25" i="27"/>
  <c r="O3" i="27"/>
  <c r="P17" i="27"/>
  <c r="P18" i="27"/>
  <c r="P19" i="27"/>
  <c r="P20" i="27"/>
  <c r="P21" i="27"/>
  <c r="P22" i="27"/>
  <c r="P23" i="27"/>
  <c r="P24" i="27"/>
  <c r="P25" i="27"/>
  <c r="P3" i="27"/>
  <c r="Q17" i="27"/>
  <c r="Q18" i="27"/>
  <c r="Q19" i="27"/>
  <c r="Q20" i="27"/>
  <c r="Q21" i="27"/>
  <c r="Q22" i="27"/>
  <c r="Q23" i="27"/>
  <c r="Q24" i="27"/>
  <c r="Q25" i="27"/>
  <c r="Q3" i="27"/>
  <c r="R17" i="27"/>
  <c r="R18" i="27"/>
  <c r="R19" i="27"/>
  <c r="R20" i="27"/>
  <c r="R21" i="27"/>
  <c r="R22" i="27"/>
  <c r="R23" i="27"/>
  <c r="R24" i="27"/>
  <c r="R25" i="27"/>
  <c r="R3" i="27"/>
  <c r="S17" i="27"/>
  <c r="S18" i="27"/>
  <c r="S19" i="27"/>
  <c r="S20" i="27"/>
  <c r="S21" i="27"/>
  <c r="S22" i="27"/>
  <c r="S23" i="27"/>
  <c r="S24" i="27"/>
  <c r="S25" i="27"/>
  <c r="S3" i="27"/>
  <c r="T17" i="27"/>
  <c r="T18" i="27"/>
  <c r="T19" i="27"/>
  <c r="T20" i="27"/>
  <c r="T21" i="27"/>
  <c r="T22" i="27"/>
  <c r="T23" i="27"/>
  <c r="T24" i="27"/>
  <c r="T25" i="27"/>
  <c r="T3" i="27"/>
  <c r="U17" i="27"/>
  <c r="U18" i="27"/>
  <c r="U19" i="27"/>
  <c r="U20" i="27"/>
  <c r="U21" i="27"/>
  <c r="U22" i="27"/>
  <c r="U23" i="27"/>
  <c r="U24" i="27"/>
  <c r="U25" i="27"/>
  <c r="U3" i="27"/>
  <c r="V17" i="27"/>
  <c r="V18" i="27"/>
  <c r="V19" i="27"/>
  <c r="V20" i="27"/>
  <c r="V21" i="27"/>
  <c r="V22" i="27"/>
  <c r="V23" i="27"/>
  <c r="V24" i="27"/>
  <c r="V25" i="27"/>
  <c r="V3" i="27"/>
  <c r="R4" i="27"/>
  <c r="AL3" i="27"/>
  <c r="AL12" i="27"/>
  <c r="AN12" i="27"/>
  <c r="AL4" i="27"/>
  <c r="AN4" i="27"/>
  <c r="AL5" i="27"/>
  <c r="AN5" i="27"/>
  <c r="AL6" i="27"/>
  <c r="AN6" i="27"/>
  <c r="AL7" i="27"/>
  <c r="AN7" i="27"/>
  <c r="AL8" i="27"/>
  <c r="AN8" i="27"/>
  <c r="AL9" i="27"/>
  <c r="AN9" i="27"/>
  <c r="AL10" i="27"/>
  <c r="AN10" i="27"/>
  <c r="AL11" i="27"/>
  <c r="AN11" i="27"/>
  <c r="C17" i="27"/>
  <c r="E30" i="27" a="1"/>
  <c r="E30" i="27"/>
  <c r="F30" i="27" a="1"/>
  <c r="F30" i="27"/>
  <c r="G30" i="27" a="1"/>
  <c r="H30" i="27" a="1"/>
  <c r="I30" i="27" a="1"/>
  <c r="J30" i="27" a="1"/>
  <c r="K30" i="27" a="1"/>
  <c r="L30" i="27" a="1"/>
  <c r="M30" i="27" a="1"/>
  <c r="N30" i="27" a="1"/>
  <c r="O30" i="27" a="1"/>
  <c r="P30" i="27" a="1"/>
  <c r="Q30" i="27" a="1"/>
  <c r="R30" i="27" a="1"/>
  <c r="S30" i="27" a="1"/>
  <c r="T30" i="27" a="1"/>
  <c r="U30" i="27" a="1"/>
  <c r="V30" i="27" a="1"/>
  <c r="W30" i="27" a="1"/>
  <c r="X30" i="27" a="1"/>
  <c r="Y30" i="27" a="1"/>
  <c r="Z30" i="27" a="1"/>
  <c r="AA30" i="27" a="1"/>
  <c r="AB30" i="27" a="1"/>
  <c r="AC30" i="27" a="1"/>
  <c r="AD30" i="27" a="1"/>
  <c r="AE30" i="27" a="1"/>
  <c r="AF30" i="27" a="1"/>
  <c r="AG30" i="27" a="1"/>
  <c r="AH30" i="27" a="1"/>
  <c r="AI30" i="27" a="1"/>
  <c r="AJ30" i="27" a="1"/>
  <c r="AK30" i="27" a="1"/>
  <c r="AL30" i="27" a="1"/>
  <c r="AM30" i="27" a="1"/>
  <c r="AN30" i="27" a="1"/>
  <c r="AO30" i="27" a="1"/>
  <c r="AP30" i="27" a="1"/>
  <c r="AQ30" i="27" a="1"/>
  <c r="AR30" i="27" a="1"/>
  <c r="AS30" i="27" a="1"/>
  <c r="AT30" i="27" a="1"/>
  <c r="AU30" i="27" a="1"/>
  <c r="AV30" i="27" a="1"/>
  <c r="AW30" i="27" a="1"/>
  <c r="AX30" i="27" a="1"/>
  <c r="AY30" i="27" a="1"/>
  <c r="AZ30" i="27" a="1"/>
  <c r="BA30" i="27" a="1"/>
  <c r="BB30" i="27" a="1"/>
  <c r="BC30" i="27" a="1"/>
  <c r="BD30" i="27" a="1"/>
  <c r="BE30" i="27" a="1"/>
  <c r="BF30" i="27" a="1"/>
  <c r="BG30" i="27" a="1"/>
  <c r="BH30" i="27" a="1"/>
  <c r="BI30" i="27" a="1"/>
  <c r="BJ30" i="27" a="1"/>
  <c r="BK30" i="27" a="1"/>
  <c r="BL30" i="27" a="1"/>
  <c r="BM30" i="27" a="1"/>
  <c r="BN30" i="27" a="1"/>
  <c r="BO30" i="27" a="1"/>
  <c r="BP30" i="27" a="1"/>
  <c r="G30" i="27"/>
  <c r="H30" i="27"/>
  <c r="I30" i="27"/>
  <c r="J30" i="27"/>
  <c r="K30" i="27"/>
  <c r="L30" i="27"/>
  <c r="M30" i="27"/>
  <c r="N30" i="27"/>
  <c r="O30" i="27"/>
  <c r="P30" i="27"/>
  <c r="Q30" i="27"/>
  <c r="R30" i="27"/>
  <c r="S30" i="27"/>
  <c r="T30" i="27"/>
  <c r="U30" i="27"/>
  <c r="V30" i="27"/>
  <c r="W30" i="27"/>
  <c r="X30" i="27"/>
  <c r="Y30" i="27"/>
  <c r="Z30" i="27"/>
  <c r="AA30" i="27"/>
  <c r="AB30" i="27"/>
  <c r="AC30" i="2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BA30" i="27"/>
  <c r="BB30" i="27"/>
  <c r="BC30" i="27"/>
  <c r="BD30" i="27"/>
  <c r="BE30" i="27"/>
  <c r="BF30" i="27"/>
  <c r="BG30" i="27"/>
  <c r="BH30" i="27"/>
  <c r="BI30" i="27"/>
  <c r="BJ30" i="27"/>
  <c r="BK30" i="27"/>
  <c r="BL30" i="27"/>
  <c r="BM30" i="27"/>
  <c r="BN30" i="27"/>
  <c r="BO30" i="27"/>
  <c r="BP30" i="27"/>
  <c r="AA17" i="27"/>
  <c r="E41" i="27" a="1"/>
  <c r="E41" i="27"/>
  <c r="F41" i="27" a="1"/>
  <c r="F41" i="27"/>
  <c r="G41" i="27" a="1"/>
  <c r="H41" i="27" a="1"/>
  <c r="I41" i="27" a="1"/>
  <c r="J41" i="27" a="1"/>
  <c r="K41" i="27" a="1"/>
  <c r="L41" i="27" a="1"/>
  <c r="M41" i="27" a="1"/>
  <c r="N41" i="27" a="1"/>
  <c r="O41" i="27" a="1"/>
  <c r="P41" i="27" a="1"/>
  <c r="Q41" i="27" a="1"/>
  <c r="R41" i="27" a="1"/>
  <c r="S41" i="27" a="1"/>
  <c r="T41" i="27" a="1"/>
  <c r="U41" i="27" a="1"/>
  <c r="V41" i="27" a="1"/>
  <c r="W41" i="27" a="1"/>
  <c r="X41" i="27" a="1"/>
  <c r="Y41" i="27" a="1"/>
  <c r="Z41" i="27" a="1"/>
  <c r="AA41" i="27" a="1"/>
  <c r="AB41" i="27" a="1"/>
  <c r="AC41" i="27" a="1"/>
  <c r="AD41" i="27" a="1"/>
  <c r="AE41" i="27" a="1"/>
  <c r="AF41" i="27" a="1"/>
  <c r="AG41" i="27" a="1"/>
  <c r="AH41" i="27" a="1"/>
  <c r="AI41" i="27" a="1"/>
  <c r="AJ41" i="27" a="1"/>
  <c r="AK41" i="27" a="1"/>
  <c r="AL41" i="27" a="1"/>
  <c r="AM41" i="27" a="1"/>
  <c r="AN41" i="27" a="1"/>
  <c r="AO41" i="27" a="1"/>
  <c r="AP41" i="27" a="1"/>
  <c r="AQ41" i="27" a="1"/>
  <c r="AR41" i="27" a="1"/>
  <c r="AS41" i="27" a="1"/>
  <c r="AT41" i="27" a="1"/>
  <c r="AU41" i="27" a="1"/>
  <c r="AV41" i="27" a="1"/>
  <c r="AW41" i="27" a="1"/>
  <c r="AX41" i="27" a="1"/>
  <c r="AY41" i="27" a="1"/>
  <c r="AZ41" i="27" a="1"/>
  <c r="BA41" i="27" a="1"/>
  <c r="BB41" i="27" a="1"/>
  <c r="BC41" i="27" a="1"/>
  <c r="BD41" i="27" a="1"/>
  <c r="BE41" i="27" a="1"/>
  <c r="BF41" i="27" a="1"/>
  <c r="BG41" i="27" a="1"/>
  <c r="BH41" i="27" a="1"/>
  <c r="BI41" i="27" a="1"/>
  <c r="BJ41" i="27" a="1"/>
  <c r="BK41" i="27" a="1"/>
  <c r="BL41" i="27" a="1"/>
  <c r="BM41" i="27" a="1"/>
  <c r="BN41" i="27" a="1"/>
  <c r="BO41" i="27" a="1"/>
  <c r="BP41" i="27" a="1"/>
  <c r="G41" i="27"/>
  <c r="H41" i="27"/>
  <c r="I41" i="27"/>
  <c r="J41" i="27"/>
  <c r="K41" i="27"/>
  <c r="L41" i="27"/>
  <c r="M41" i="27"/>
  <c r="N41" i="27"/>
  <c r="O41" i="27"/>
  <c r="P41" i="27"/>
  <c r="Q41" i="27"/>
  <c r="R41" i="27"/>
  <c r="S41" i="27"/>
  <c r="T41" i="27"/>
  <c r="U41" i="27"/>
  <c r="V41" i="27"/>
  <c r="W41" i="27"/>
  <c r="X41" i="27"/>
  <c r="Y41" i="27"/>
  <c r="Z41" i="27"/>
  <c r="AA41" i="27"/>
  <c r="AB41" i="27"/>
  <c r="AC41" i="27"/>
  <c r="AD41" i="27"/>
  <c r="AE41" i="27"/>
  <c r="AF41" i="27"/>
  <c r="AG41" i="27"/>
  <c r="AH41" i="27"/>
  <c r="AI41" i="27"/>
  <c r="AJ41" i="27"/>
  <c r="AK41" i="27"/>
  <c r="AL41" i="27"/>
  <c r="AM41" i="27"/>
  <c r="AN41" i="27"/>
  <c r="AO41" i="27"/>
  <c r="AP41" i="27"/>
  <c r="AQ41" i="27"/>
  <c r="AR41" i="27"/>
  <c r="AS41" i="27"/>
  <c r="AT41" i="27"/>
  <c r="AU41" i="27"/>
  <c r="AV41" i="27"/>
  <c r="AW41" i="27"/>
  <c r="AX41" i="27"/>
  <c r="AY41" i="27"/>
  <c r="AZ41" i="27"/>
  <c r="BA41" i="27"/>
  <c r="BB41" i="27"/>
  <c r="BC41" i="27"/>
  <c r="BD41" i="27"/>
  <c r="BE41" i="27"/>
  <c r="BF41" i="27"/>
  <c r="BG41" i="27"/>
  <c r="BH41" i="27"/>
  <c r="BI41" i="27"/>
  <c r="BJ41" i="27"/>
  <c r="BK41" i="27"/>
  <c r="BL41" i="27"/>
  <c r="BM41" i="27"/>
  <c r="BN41" i="27"/>
  <c r="BO41" i="27"/>
  <c r="BP41" i="27"/>
  <c r="AB17" i="27"/>
  <c r="E52" i="27" a="1"/>
  <c r="E52" i="27"/>
  <c r="F52" i="27" a="1"/>
  <c r="F52" i="27"/>
  <c r="G52" i="27" a="1"/>
  <c r="H52" i="27" a="1"/>
  <c r="I52" i="27" a="1"/>
  <c r="J52" i="27" a="1"/>
  <c r="K52" i="27" a="1"/>
  <c r="L52" i="27" a="1"/>
  <c r="M52" i="27" a="1"/>
  <c r="N52" i="27" a="1"/>
  <c r="O52" i="27" a="1"/>
  <c r="P52" i="27" a="1"/>
  <c r="Q52" i="27" a="1"/>
  <c r="R52" i="27" a="1"/>
  <c r="S52" i="27" a="1"/>
  <c r="T52" i="27" a="1"/>
  <c r="U52" i="27" a="1"/>
  <c r="V52" i="27" a="1"/>
  <c r="W52" i="27" a="1"/>
  <c r="X52" i="27" a="1"/>
  <c r="Y52" i="27" a="1"/>
  <c r="Z52" i="27" a="1"/>
  <c r="AA52" i="27" a="1"/>
  <c r="AB52" i="27" a="1"/>
  <c r="AC52" i="27" a="1"/>
  <c r="AD52" i="27" a="1"/>
  <c r="AE52" i="27" a="1"/>
  <c r="AF52" i="27" a="1"/>
  <c r="AG52" i="27" a="1"/>
  <c r="AH52" i="27" a="1"/>
  <c r="AI52" i="27" a="1"/>
  <c r="AJ52" i="27" a="1"/>
  <c r="AK52" i="27" a="1"/>
  <c r="AL52" i="27" a="1"/>
  <c r="AM52" i="27" a="1"/>
  <c r="AN52" i="27" a="1"/>
  <c r="AO52" i="27" a="1"/>
  <c r="AP52" i="27" a="1"/>
  <c r="AQ52" i="27" a="1"/>
  <c r="AR52" i="27" a="1"/>
  <c r="AS52" i="27" a="1"/>
  <c r="AT52" i="27" a="1"/>
  <c r="AU52" i="27" a="1"/>
  <c r="AV52" i="27" a="1"/>
  <c r="AW52" i="27" a="1"/>
  <c r="AX52" i="27" a="1"/>
  <c r="AY52" i="27" a="1"/>
  <c r="AZ52" i="27" a="1"/>
  <c r="BA52" i="27" a="1"/>
  <c r="BB52" i="27" a="1"/>
  <c r="BC52" i="27" a="1"/>
  <c r="BD52" i="27" a="1"/>
  <c r="BE52" i="27" a="1"/>
  <c r="BF52" i="27" a="1"/>
  <c r="BG52" i="27" a="1"/>
  <c r="BH52" i="27" a="1"/>
  <c r="BI52" i="27" a="1"/>
  <c r="BJ52" i="27" a="1"/>
  <c r="BK52" i="27" a="1"/>
  <c r="BL52" i="27" a="1"/>
  <c r="BM52" i="27" a="1"/>
  <c r="BN52" i="27" a="1"/>
  <c r="BO52" i="27" a="1"/>
  <c r="BP52" i="27" a="1"/>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AQ52" i="27"/>
  <c r="AR52" i="27"/>
  <c r="AS52" i="27"/>
  <c r="AT52" i="27"/>
  <c r="AU52" i="27"/>
  <c r="AV52" i="27"/>
  <c r="AW52" i="27"/>
  <c r="AX52" i="27"/>
  <c r="AY52" i="27"/>
  <c r="AZ52" i="27"/>
  <c r="BA52" i="27"/>
  <c r="BB52" i="27"/>
  <c r="BC52" i="27"/>
  <c r="BD52" i="27"/>
  <c r="BE52" i="27"/>
  <c r="BF52" i="27"/>
  <c r="BG52" i="27"/>
  <c r="BH52" i="27"/>
  <c r="BI52" i="27"/>
  <c r="BJ52" i="27"/>
  <c r="BK52" i="27"/>
  <c r="BL52" i="27"/>
  <c r="BM52" i="27"/>
  <c r="BN52" i="27"/>
  <c r="BO52" i="27"/>
  <c r="BP52" i="27"/>
  <c r="AC17" i="27"/>
  <c r="W17" i="27"/>
  <c r="C18" i="27"/>
  <c r="E31" i="27" a="1"/>
  <c r="E31" i="27"/>
  <c r="F31" i="27" a="1"/>
  <c r="F31" i="27"/>
  <c r="G31" i="27" a="1"/>
  <c r="H31" i="27" a="1"/>
  <c r="I31" i="27" a="1"/>
  <c r="J31" i="27" a="1"/>
  <c r="K31" i="27" a="1"/>
  <c r="L31" i="27" a="1"/>
  <c r="M31" i="27" a="1"/>
  <c r="N31" i="27" a="1"/>
  <c r="O31" i="27" a="1"/>
  <c r="P31" i="27" a="1"/>
  <c r="Q31" i="27" a="1"/>
  <c r="R31" i="27" a="1"/>
  <c r="S31" i="27" a="1"/>
  <c r="T31" i="27" a="1"/>
  <c r="U31" i="27" a="1"/>
  <c r="V31" i="27" a="1"/>
  <c r="W31" i="27" a="1"/>
  <c r="X31" i="27" a="1"/>
  <c r="Y31" i="27" a="1"/>
  <c r="Z31" i="27" a="1"/>
  <c r="AA31" i="27" a="1"/>
  <c r="AB31" i="27" a="1"/>
  <c r="AC31" i="27" a="1"/>
  <c r="AD31" i="27" a="1"/>
  <c r="AE31" i="27" a="1"/>
  <c r="AF31" i="27" a="1"/>
  <c r="AG31" i="27" a="1"/>
  <c r="AH31" i="27" a="1"/>
  <c r="AI31" i="27" a="1"/>
  <c r="AJ31" i="27" a="1"/>
  <c r="AK31" i="27" a="1"/>
  <c r="AL31" i="27" a="1"/>
  <c r="AM31" i="27" a="1"/>
  <c r="AN31" i="27" a="1"/>
  <c r="AO31" i="27" a="1"/>
  <c r="AP31" i="27" a="1"/>
  <c r="AQ31" i="27" a="1"/>
  <c r="AR31" i="27" a="1"/>
  <c r="AS31" i="27" a="1"/>
  <c r="AT31" i="27" a="1"/>
  <c r="AU31" i="27" a="1"/>
  <c r="AV31" i="27" a="1"/>
  <c r="AW31" i="27" a="1"/>
  <c r="AX31" i="27" a="1"/>
  <c r="AY31" i="27" a="1"/>
  <c r="AZ31" i="27" a="1"/>
  <c r="BA31" i="27" a="1"/>
  <c r="BB31" i="27" a="1"/>
  <c r="BC31" i="27" a="1"/>
  <c r="BD31" i="27" a="1"/>
  <c r="BE31" i="27" a="1"/>
  <c r="BF31" i="27" a="1"/>
  <c r="BG31" i="27" a="1"/>
  <c r="BH31" i="27" a="1"/>
  <c r="BI31" i="27" a="1"/>
  <c r="BJ31" i="27" a="1"/>
  <c r="BK31" i="27" a="1"/>
  <c r="BL31" i="27" a="1"/>
  <c r="BM31" i="27" a="1"/>
  <c r="BN31" i="27" a="1"/>
  <c r="BO31" i="27" a="1"/>
  <c r="BP31" i="27" a="1"/>
  <c r="G31" i="27"/>
  <c r="H31" i="27"/>
  <c r="I31" i="27"/>
  <c r="J31" i="27"/>
  <c r="K31" i="27"/>
  <c r="L31" i="27"/>
  <c r="M31" i="27"/>
  <c r="N31" i="27"/>
  <c r="O31" i="27"/>
  <c r="P31" i="27"/>
  <c r="Q31" i="27"/>
  <c r="R31" i="27"/>
  <c r="S31" i="27"/>
  <c r="T31" i="27"/>
  <c r="U31" i="27"/>
  <c r="V31" i="27"/>
  <c r="W31" i="27"/>
  <c r="X31" i="27"/>
  <c r="Y31" i="27"/>
  <c r="Z31" i="27"/>
  <c r="AA31" i="27"/>
  <c r="AB31" i="27"/>
  <c r="AC31" i="27"/>
  <c r="AD31" i="27"/>
  <c r="AE31" i="27"/>
  <c r="AF31" i="27"/>
  <c r="AG31" i="27"/>
  <c r="AH31" i="27"/>
  <c r="AI31" i="27"/>
  <c r="AJ31" i="27"/>
  <c r="AK31" i="27"/>
  <c r="AL31" i="27"/>
  <c r="AM31" i="27"/>
  <c r="AN31" i="27"/>
  <c r="AO31" i="27"/>
  <c r="AP31" i="27"/>
  <c r="AQ31" i="27"/>
  <c r="AR31" i="27"/>
  <c r="AS31" i="27"/>
  <c r="AT31" i="27"/>
  <c r="AU31" i="27"/>
  <c r="AV31" i="27"/>
  <c r="AW31" i="27"/>
  <c r="AX31" i="27"/>
  <c r="AY31" i="27"/>
  <c r="AZ31" i="27"/>
  <c r="BA31" i="27"/>
  <c r="BB31" i="27"/>
  <c r="BC31" i="27"/>
  <c r="BD31" i="27"/>
  <c r="BE31" i="27"/>
  <c r="BF31" i="27"/>
  <c r="BG31" i="27"/>
  <c r="BH31" i="27"/>
  <c r="BI31" i="27"/>
  <c r="BJ31" i="27"/>
  <c r="BK31" i="27"/>
  <c r="BL31" i="27"/>
  <c r="BM31" i="27"/>
  <c r="BN31" i="27"/>
  <c r="BO31" i="27"/>
  <c r="BP31" i="27"/>
  <c r="AA18" i="27"/>
  <c r="E42" i="27" a="1"/>
  <c r="E42" i="27"/>
  <c r="F42" i="27" a="1"/>
  <c r="F42" i="27"/>
  <c r="G42" i="27" a="1"/>
  <c r="H42" i="27" a="1"/>
  <c r="I42" i="27" a="1"/>
  <c r="J42" i="27" a="1"/>
  <c r="K42" i="27" a="1"/>
  <c r="L42" i="27" a="1"/>
  <c r="M42" i="27" a="1"/>
  <c r="N42" i="27" a="1"/>
  <c r="O42" i="27" a="1"/>
  <c r="P42" i="27" a="1"/>
  <c r="Q42" i="27" a="1"/>
  <c r="R42" i="27" a="1"/>
  <c r="S42" i="27" a="1"/>
  <c r="T42" i="27" a="1"/>
  <c r="U42" i="27" a="1"/>
  <c r="V42" i="27" a="1"/>
  <c r="W42" i="27" a="1"/>
  <c r="X42" i="27" a="1"/>
  <c r="Y42" i="27" a="1"/>
  <c r="Z42" i="27" a="1"/>
  <c r="AA42" i="27" a="1"/>
  <c r="AB42" i="27" a="1"/>
  <c r="AC42" i="27" a="1"/>
  <c r="AD42" i="27" a="1"/>
  <c r="AE42" i="27" a="1"/>
  <c r="AF42" i="27" a="1"/>
  <c r="AG42" i="27" a="1"/>
  <c r="AH42" i="27" a="1"/>
  <c r="AI42" i="27" a="1"/>
  <c r="AJ42" i="27" a="1"/>
  <c r="AK42" i="27" a="1"/>
  <c r="AL42" i="27" a="1"/>
  <c r="AM42" i="27" a="1"/>
  <c r="AN42" i="27" a="1"/>
  <c r="AO42" i="27" a="1"/>
  <c r="AP42" i="27" a="1"/>
  <c r="AQ42" i="27" a="1"/>
  <c r="AR42" i="27" a="1"/>
  <c r="AS42" i="27" a="1"/>
  <c r="AT42" i="27" a="1"/>
  <c r="AU42" i="27" a="1"/>
  <c r="AV42" i="27" a="1"/>
  <c r="AW42" i="27" a="1"/>
  <c r="AX42" i="27" a="1"/>
  <c r="AY42" i="27" a="1"/>
  <c r="AZ42" i="27" a="1"/>
  <c r="BA42" i="27" a="1"/>
  <c r="BB42" i="27" a="1"/>
  <c r="BC42" i="27" a="1"/>
  <c r="BD42" i="27" a="1"/>
  <c r="BE42" i="27" a="1"/>
  <c r="BF42" i="27" a="1"/>
  <c r="BG42" i="27" a="1"/>
  <c r="BH42" i="27" a="1"/>
  <c r="BI42" i="27" a="1"/>
  <c r="BJ42" i="27" a="1"/>
  <c r="BK42" i="27" a="1"/>
  <c r="BL42" i="27" a="1"/>
  <c r="BM42" i="27" a="1"/>
  <c r="BN42" i="27" a="1"/>
  <c r="BO42" i="27" a="1"/>
  <c r="BP42" i="27" a="1"/>
  <c r="G42" i="27"/>
  <c r="H42" i="27"/>
  <c r="I42" i="27"/>
  <c r="J42" i="27"/>
  <c r="K42" i="27"/>
  <c r="L42" i="27"/>
  <c r="M42" i="27"/>
  <c r="N42" i="27"/>
  <c r="O42" i="27"/>
  <c r="P42" i="27"/>
  <c r="Q42" i="27"/>
  <c r="R42" i="27"/>
  <c r="S42" i="27"/>
  <c r="T42" i="27"/>
  <c r="U42" i="27"/>
  <c r="V42" i="27"/>
  <c r="W42" i="27"/>
  <c r="X42" i="27"/>
  <c r="Y42" i="27"/>
  <c r="Z42" i="27"/>
  <c r="AA42" i="27"/>
  <c r="AB42" i="27"/>
  <c r="AC42" i="27"/>
  <c r="AD42" i="27"/>
  <c r="AE42" i="27"/>
  <c r="AF42" i="27"/>
  <c r="AG42" i="27"/>
  <c r="AH42" i="27"/>
  <c r="AI42" i="27"/>
  <c r="AJ42" i="27"/>
  <c r="AK42" i="27"/>
  <c r="AL42" i="27"/>
  <c r="AM42" i="27"/>
  <c r="AN42" i="27"/>
  <c r="AO42" i="27"/>
  <c r="AP42" i="27"/>
  <c r="AQ42" i="27"/>
  <c r="AR42" i="27"/>
  <c r="AS42" i="27"/>
  <c r="AT42" i="27"/>
  <c r="AU42" i="27"/>
  <c r="AV42" i="27"/>
  <c r="AW42" i="27"/>
  <c r="AX42" i="27"/>
  <c r="AY42" i="27"/>
  <c r="AZ42" i="27"/>
  <c r="BA42" i="27"/>
  <c r="BB42" i="27"/>
  <c r="BC42" i="27"/>
  <c r="BD42" i="27"/>
  <c r="BE42" i="27"/>
  <c r="BF42" i="27"/>
  <c r="BG42" i="27"/>
  <c r="BH42" i="27"/>
  <c r="BI42" i="27"/>
  <c r="BJ42" i="27"/>
  <c r="BK42" i="27"/>
  <c r="BL42" i="27"/>
  <c r="BM42" i="27"/>
  <c r="BN42" i="27"/>
  <c r="BO42" i="27"/>
  <c r="BP42" i="27"/>
  <c r="AB18" i="27"/>
  <c r="E53" i="27" a="1"/>
  <c r="E53" i="27"/>
  <c r="F53" i="27" a="1"/>
  <c r="F53" i="27"/>
  <c r="G53" i="27" a="1"/>
  <c r="H53" i="27" a="1"/>
  <c r="I53" i="27" a="1"/>
  <c r="J53" i="27" a="1"/>
  <c r="K53" i="27" a="1"/>
  <c r="L53" i="27" a="1"/>
  <c r="M53" i="27" a="1"/>
  <c r="N53" i="27" a="1"/>
  <c r="O53" i="27" a="1"/>
  <c r="P53" i="27" a="1"/>
  <c r="Q53" i="27" a="1"/>
  <c r="R53" i="27" a="1"/>
  <c r="S53" i="27" a="1"/>
  <c r="T53" i="27" a="1"/>
  <c r="U53" i="27" a="1"/>
  <c r="V53" i="27" a="1"/>
  <c r="W53" i="27" a="1"/>
  <c r="X53" i="27" a="1"/>
  <c r="Y53" i="27" a="1"/>
  <c r="Z53" i="27" a="1"/>
  <c r="AA53" i="27" a="1"/>
  <c r="AB53" i="27" a="1"/>
  <c r="AC53" i="27" a="1"/>
  <c r="AD53" i="27" a="1"/>
  <c r="AE53" i="27" a="1"/>
  <c r="AF53" i="27" a="1"/>
  <c r="AG53" i="27" a="1"/>
  <c r="AH53" i="27" a="1"/>
  <c r="AI53" i="27" a="1"/>
  <c r="AJ53" i="27" a="1"/>
  <c r="AK53" i="27" a="1"/>
  <c r="AL53" i="27" a="1"/>
  <c r="AM53" i="27" a="1"/>
  <c r="AN53" i="27" a="1"/>
  <c r="AO53" i="27" a="1"/>
  <c r="AP53" i="27" a="1"/>
  <c r="AQ53" i="27" a="1"/>
  <c r="AR53" i="27" a="1"/>
  <c r="AS53" i="27" a="1"/>
  <c r="AT53" i="27" a="1"/>
  <c r="AU53" i="27" a="1"/>
  <c r="AV53" i="27" a="1"/>
  <c r="AW53" i="27" a="1"/>
  <c r="AX53" i="27" a="1"/>
  <c r="AY53" i="27" a="1"/>
  <c r="AZ53" i="27" a="1"/>
  <c r="BA53" i="27" a="1"/>
  <c r="BB53" i="27" a="1"/>
  <c r="BC53" i="27" a="1"/>
  <c r="BD53" i="27" a="1"/>
  <c r="BE53" i="27" a="1"/>
  <c r="BF53" i="27" a="1"/>
  <c r="BG53" i="27" a="1"/>
  <c r="BH53" i="27" a="1"/>
  <c r="BI53" i="27" a="1"/>
  <c r="BJ53" i="27" a="1"/>
  <c r="BK53" i="27" a="1"/>
  <c r="BL53" i="27" a="1"/>
  <c r="BM53" i="27" a="1"/>
  <c r="BN53" i="27" a="1"/>
  <c r="BO53" i="27" a="1"/>
  <c r="BP53" i="27" a="1"/>
  <c r="G53" i="27"/>
  <c r="H53" i="27"/>
  <c r="I53" i="27"/>
  <c r="J53" i="27"/>
  <c r="K53" i="27"/>
  <c r="L53" i="27"/>
  <c r="M53" i="27"/>
  <c r="N53" i="27"/>
  <c r="O53" i="27"/>
  <c r="P53" i="27"/>
  <c r="Q53" i="27"/>
  <c r="R53" i="27"/>
  <c r="S53" i="27"/>
  <c r="T53" i="27"/>
  <c r="U53" i="27"/>
  <c r="V53" i="27"/>
  <c r="W53" i="27"/>
  <c r="X53" i="27"/>
  <c r="Y53" i="27"/>
  <c r="Z53" i="27"/>
  <c r="AA53" i="27"/>
  <c r="AB53" i="27"/>
  <c r="AC53" i="27"/>
  <c r="AD53" i="27"/>
  <c r="AE53" i="27"/>
  <c r="AF53" i="27"/>
  <c r="AG53" i="27"/>
  <c r="AH53" i="27"/>
  <c r="AI53" i="27"/>
  <c r="AJ53" i="27"/>
  <c r="AK53" i="27"/>
  <c r="AL53" i="27"/>
  <c r="AM53" i="27"/>
  <c r="AN53" i="27"/>
  <c r="AO53" i="27"/>
  <c r="AP53" i="27"/>
  <c r="AQ53" i="27"/>
  <c r="AR53" i="27"/>
  <c r="AS53" i="27"/>
  <c r="AT53" i="27"/>
  <c r="AU53" i="27"/>
  <c r="AV53" i="27"/>
  <c r="AW53" i="27"/>
  <c r="AX53" i="27"/>
  <c r="AY53" i="27"/>
  <c r="AZ53" i="27"/>
  <c r="BA53" i="27"/>
  <c r="BB53" i="27"/>
  <c r="BC53" i="27"/>
  <c r="BD53" i="27"/>
  <c r="BE53" i="27"/>
  <c r="BF53" i="27"/>
  <c r="BG53" i="27"/>
  <c r="BH53" i="27"/>
  <c r="BI53" i="27"/>
  <c r="BJ53" i="27"/>
  <c r="BK53" i="27"/>
  <c r="BL53" i="27"/>
  <c r="BM53" i="27"/>
  <c r="BN53" i="27"/>
  <c r="BO53" i="27"/>
  <c r="BP53" i="27"/>
  <c r="AC18" i="27"/>
  <c r="W18" i="27"/>
  <c r="C19" i="27"/>
  <c r="E32" i="27" a="1"/>
  <c r="E32" i="27"/>
  <c r="F32" i="27" a="1"/>
  <c r="F32" i="27"/>
  <c r="G32" i="27" a="1"/>
  <c r="H32" i="27" a="1"/>
  <c r="I32" i="27" a="1"/>
  <c r="J32" i="27" a="1"/>
  <c r="K32" i="27" a="1"/>
  <c r="L32" i="27" a="1"/>
  <c r="M32" i="27" a="1"/>
  <c r="N32" i="27" a="1"/>
  <c r="O32" i="27" a="1"/>
  <c r="P32" i="27" a="1"/>
  <c r="Q32" i="27" a="1"/>
  <c r="R32" i="27" a="1"/>
  <c r="S32" i="27" a="1"/>
  <c r="T32" i="27" a="1"/>
  <c r="U32" i="27" a="1"/>
  <c r="V32" i="27" a="1"/>
  <c r="W32" i="27" a="1"/>
  <c r="X32" i="27" a="1"/>
  <c r="Y32" i="27" a="1"/>
  <c r="Z32" i="27" a="1"/>
  <c r="AA32" i="27" a="1"/>
  <c r="AB32" i="27" a="1"/>
  <c r="AC32" i="27" a="1"/>
  <c r="AD32" i="27" a="1"/>
  <c r="AE32" i="27" a="1"/>
  <c r="AF32" i="27" a="1"/>
  <c r="AG32" i="27" a="1"/>
  <c r="AH32" i="27" a="1"/>
  <c r="AI32" i="27" a="1"/>
  <c r="AJ32" i="27" a="1"/>
  <c r="AK32" i="27" a="1"/>
  <c r="AL32" i="27" a="1"/>
  <c r="AM32" i="27" a="1"/>
  <c r="AN32" i="27" a="1"/>
  <c r="AO32" i="27" a="1"/>
  <c r="AP32" i="27" a="1"/>
  <c r="AQ32" i="27" a="1"/>
  <c r="AR32" i="27" a="1"/>
  <c r="AS32" i="27" a="1"/>
  <c r="AT32" i="27" a="1"/>
  <c r="AU32" i="27" a="1"/>
  <c r="AV32" i="27" a="1"/>
  <c r="AW32" i="27" a="1"/>
  <c r="AX32" i="27" a="1"/>
  <c r="AY32" i="27" a="1"/>
  <c r="AZ32" i="27" a="1"/>
  <c r="BA32" i="27" a="1"/>
  <c r="BB32" i="27" a="1"/>
  <c r="BC32" i="27" a="1"/>
  <c r="BD32" i="27" a="1"/>
  <c r="BE32" i="27" a="1"/>
  <c r="BF32" i="27" a="1"/>
  <c r="BG32" i="27" a="1"/>
  <c r="BH32" i="27" a="1"/>
  <c r="BI32" i="27" a="1"/>
  <c r="BJ32" i="27" a="1"/>
  <c r="BK32" i="27" a="1"/>
  <c r="BL32" i="27" a="1"/>
  <c r="BM32" i="27" a="1"/>
  <c r="BN32" i="27" a="1"/>
  <c r="BO32" i="27" a="1"/>
  <c r="BP32" i="27" a="1"/>
  <c r="G32" i="27"/>
  <c r="H32" i="27"/>
  <c r="I32" i="27"/>
  <c r="J32" i="27"/>
  <c r="K32" i="27"/>
  <c r="L32" i="27"/>
  <c r="M32" i="27"/>
  <c r="N32" i="27"/>
  <c r="O32" i="27"/>
  <c r="P32" i="27"/>
  <c r="Q32" i="27"/>
  <c r="R32" i="27"/>
  <c r="S32" i="27"/>
  <c r="T32" i="27"/>
  <c r="U32" i="27"/>
  <c r="V32" i="27"/>
  <c r="W32" i="27"/>
  <c r="X32" i="27"/>
  <c r="Y32" i="27"/>
  <c r="Z32" i="27"/>
  <c r="AA32" i="27"/>
  <c r="AB32" i="27"/>
  <c r="AC32" i="27"/>
  <c r="AD32" i="27"/>
  <c r="AE32" i="27"/>
  <c r="AF32" i="27"/>
  <c r="AG32" i="27"/>
  <c r="AH32" i="27"/>
  <c r="AI32" i="27"/>
  <c r="AJ32" i="27"/>
  <c r="AK32" i="27"/>
  <c r="AL32" i="27"/>
  <c r="AM32" i="27"/>
  <c r="AN32" i="27"/>
  <c r="AO32" i="27"/>
  <c r="AP32" i="27"/>
  <c r="AQ32" i="27"/>
  <c r="AR32" i="27"/>
  <c r="AS32" i="27"/>
  <c r="AT32" i="27"/>
  <c r="AU32" i="27"/>
  <c r="AV32" i="27"/>
  <c r="AW32" i="27"/>
  <c r="AX32" i="27"/>
  <c r="AY32" i="27"/>
  <c r="AZ32" i="27"/>
  <c r="BA32" i="27"/>
  <c r="BB32" i="27"/>
  <c r="BC32" i="27"/>
  <c r="BD32" i="27"/>
  <c r="BE32" i="27"/>
  <c r="BF32" i="27"/>
  <c r="BG32" i="27"/>
  <c r="BH32" i="27"/>
  <c r="BI32" i="27"/>
  <c r="BJ32" i="27"/>
  <c r="BK32" i="27"/>
  <c r="BL32" i="27"/>
  <c r="BM32" i="27"/>
  <c r="BN32" i="27"/>
  <c r="BO32" i="27"/>
  <c r="BP32" i="27"/>
  <c r="AA19" i="27"/>
  <c r="E43" i="27" a="1"/>
  <c r="E43" i="27"/>
  <c r="F43" i="27" a="1"/>
  <c r="F43" i="27"/>
  <c r="G43" i="27" a="1"/>
  <c r="H43" i="27" a="1"/>
  <c r="I43" i="27" a="1"/>
  <c r="J43" i="27" a="1"/>
  <c r="K43" i="27" a="1"/>
  <c r="L43" i="27" a="1"/>
  <c r="M43" i="27" a="1"/>
  <c r="N43" i="27" a="1"/>
  <c r="O43" i="27" a="1"/>
  <c r="P43" i="27" a="1"/>
  <c r="Q43" i="27" a="1"/>
  <c r="R43" i="27" a="1"/>
  <c r="S43" i="27" a="1"/>
  <c r="T43" i="27" a="1"/>
  <c r="U43" i="27" a="1"/>
  <c r="V43" i="27" a="1"/>
  <c r="W43" i="27" a="1"/>
  <c r="X43" i="27" a="1"/>
  <c r="Y43" i="27" a="1"/>
  <c r="Z43" i="27" a="1"/>
  <c r="AA43" i="27" a="1"/>
  <c r="AB43" i="27" a="1"/>
  <c r="AC43" i="27" a="1"/>
  <c r="AD43" i="27" a="1"/>
  <c r="AE43" i="27" a="1"/>
  <c r="AF43" i="27" a="1"/>
  <c r="AG43" i="27" a="1"/>
  <c r="AH43" i="27" a="1"/>
  <c r="AI43" i="27" a="1"/>
  <c r="AJ43" i="27" a="1"/>
  <c r="AK43" i="27" a="1"/>
  <c r="AL43" i="27" a="1"/>
  <c r="AM43" i="27" a="1"/>
  <c r="AN43" i="27" a="1"/>
  <c r="AO43" i="27" a="1"/>
  <c r="AP43" i="27" a="1"/>
  <c r="AQ43" i="27" a="1"/>
  <c r="AR43" i="27" a="1"/>
  <c r="AS43" i="27" a="1"/>
  <c r="AT43" i="27" a="1"/>
  <c r="AU43" i="27" a="1"/>
  <c r="AV43" i="27" a="1"/>
  <c r="AW43" i="27" a="1"/>
  <c r="AX43" i="27" a="1"/>
  <c r="AY43" i="27" a="1"/>
  <c r="AZ43" i="27" a="1"/>
  <c r="BA43" i="27" a="1"/>
  <c r="BB43" i="27" a="1"/>
  <c r="BC43" i="27" a="1"/>
  <c r="BD43" i="27" a="1"/>
  <c r="BE43" i="27" a="1"/>
  <c r="BF43" i="27" a="1"/>
  <c r="BG43" i="27" a="1"/>
  <c r="BH43" i="27" a="1"/>
  <c r="BI43" i="27" a="1"/>
  <c r="BJ43" i="27" a="1"/>
  <c r="BK43" i="27" a="1"/>
  <c r="BL43" i="27" a="1"/>
  <c r="BM43" i="27" a="1"/>
  <c r="BN43" i="27" a="1"/>
  <c r="BO43" i="27" a="1"/>
  <c r="BP43" i="27" a="1"/>
  <c r="G43" i="27"/>
  <c r="H43" i="27"/>
  <c r="I43" i="27"/>
  <c r="J43" i="27"/>
  <c r="K43" i="27"/>
  <c r="L43" i="27"/>
  <c r="M43" i="27"/>
  <c r="N43" i="27"/>
  <c r="O43" i="27"/>
  <c r="P43" i="27"/>
  <c r="Q43" i="27"/>
  <c r="R43" i="27"/>
  <c r="S43" i="27"/>
  <c r="T43" i="27"/>
  <c r="U43" i="27"/>
  <c r="V43" i="27"/>
  <c r="W43" i="27"/>
  <c r="X43" i="27"/>
  <c r="Y43" i="27"/>
  <c r="Z43" i="27"/>
  <c r="AA43" i="27"/>
  <c r="AB43" i="27"/>
  <c r="AC43" i="27"/>
  <c r="AD43" i="27"/>
  <c r="AE43" i="27"/>
  <c r="AF43" i="27"/>
  <c r="AG43" i="27"/>
  <c r="AH43" i="27"/>
  <c r="AI43" i="27"/>
  <c r="AJ43" i="27"/>
  <c r="AK43" i="27"/>
  <c r="AL43" i="27"/>
  <c r="AM43" i="27"/>
  <c r="AN43" i="27"/>
  <c r="AO43" i="27"/>
  <c r="AP43" i="27"/>
  <c r="AQ43" i="27"/>
  <c r="AR43" i="27"/>
  <c r="AS43" i="27"/>
  <c r="AT43" i="27"/>
  <c r="AU43" i="27"/>
  <c r="AV43" i="27"/>
  <c r="AW43" i="27"/>
  <c r="AX43" i="27"/>
  <c r="AY43" i="27"/>
  <c r="AZ43" i="27"/>
  <c r="BA43" i="27"/>
  <c r="BB43" i="27"/>
  <c r="BC43" i="27"/>
  <c r="BD43" i="27"/>
  <c r="BE43" i="27"/>
  <c r="BF43" i="27"/>
  <c r="BG43" i="27"/>
  <c r="BH43" i="27"/>
  <c r="BI43" i="27"/>
  <c r="BJ43" i="27"/>
  <c r="BK43" i="27"/>
  <c r="BL43" i="27"/>
  <c r="BM43" i="27"/>
  <c r="BN43" i="27"/>
  <c r="BO43" i="27"/>
  <c r="BP43" i="27"/>
  <c r="AB19" i="27"/>
  <c r="E54" i="27" a="1"/>
  <c r="E54" i="27"/>
  <c r="F54" i="27" a="1"/>
  <c r="F54" i="27"/>
  <c r="G54" i="27" a="1"/>
  <c r="H54" i="27" a="1"/>
  <c r="I54" i="27" a="1"/>
  <c r="J54" i="27" a="1"/>
  <c r="K54" i="27" a="1"/>
  <c r="L54" i="27" a="1"/>
  <c r="M54" i="27" a="1"/>
  <c r="N54" i="27" a="1"/>
  <c r="O54" i="27" a="1"/>
  <c r="P54" i="27" a="1"/>
  <c r="Q54" i="27" a="1"/>
  <c r="R54" i="27" a="1"/>
  <c r="S54" i="27" a="1"/>
  <c r="T54" i="27" a="1"/>
  <c r="U54" i="27" a="1"/>
  <c r="V54" i="27" a="1"/>
  <c r="W54" i="27" a="1"/>
  <c r="X54" i="27" a="1"/>
  <c r="Y54" i="27" a="1"/>
  <c r="Z54" i="27" a="1"/>
  <c r="AA54" i="27" a="1"/>
  <c r="AB54" i="27" a="1"/>
  <c r="AC54" i="27" a="1"/>
  <c r="AD54" i="27" a="1"/>
  <c r="AE54" i="27" a="1"/>
  <c r="AF54" i="27" a="1"/>
  <c r="AG54" i="27" a="1"/>
  <c r="AH54" i="27" a="1"/>
  <c r="AI54" i="27" a="1"/>
  <c r="AJ54" i="27" a="1"/>
  <c r="AK54" i="27" a="1"/>
  <c r="AL54" i="27" a="1"/>
  <c r="AM54" i="27" a="1"/>
  <c r="AN54" i="27" a="1"/>
  <c r="AO54" i="27" a="1"/>
  <c r="AP54" i="27" a="1"/>
  <c r="AQ54" i="27" a="1"/>
  <c r="AR54" i="27" a="1"/>
  <c r="AS54" i="27" a="1"/>
  <c r="AT54" i="27" a="1"/>
  <c r="AU54" i="27" a="1"/>
  <c r="AV54" i="27" a="1"/>
  <c r="AW54" i="27" a="1"/>
  <c r="AX54" i="27" a="1"/>
  <c r="AY54" i="27" a="1"/>
  <c r="AZ54" i="27" a="1"/>
  <c r="BA54" i="27" a="1"/>
  <c r="BB54" i="27" a="1"/>
  <c r="BC54" i="27" a="1"/>
  <c r="BD54" i="27" a="1"/>
  <c r="BE54" i="27" a="1"/>
  <c r="BF54" i="27" a="1"/>
  <c r="BG54" i="27" a="1"/>
  <c r="BH54" i="27" a="1"/>
  <c r="BI54" i="27" a="1"/>
  <c r="BJ54" i="27" a="1"/>
  <c r="BK54" i="27" a="1"/>
  <c r="BL54" i="27" a="1"/>
  <c r="BM54" i="27" a="1"/>
  <c r="BN54" i="27" a="1"/>
  <c r="BO54" i="27" a="1"/>
  <c r="BP54" i="27" a="1"/>
  <c r="G54" i="27"/>
  <c r="H54" i="27"/>
  <c r="I54" i="27"/>
  <c r="J54" i="27"/>
  <c r="K54" i="27"/>
  <c r="L54" i="27"/>
  <c r="M54" i="27"/>
  <c r="N54" i="27"/>
  <c r="O54" i="27"/>
  <c r="P54" i="27"/>
  <c r="Q54" i="27"/>
  <c r="R54" i="27"/>
  <c r="S54" i="27"/>
  <c r="T54" i="27"/>
  <c r="U54" i="27"/>
  <c r="V54" i="27"/>
  <c r="W54" i="27"/>
  <c r="X54" i="27"/>
  <c r="Y54" i="27"/>
  <c r="Z54" i="27"/>
  <c r="AA54" i="27"/>
  <c r="AB54" i="27"/>
  <c r="AC54" i="27"/>
  <c r="AD54" i="27"/>
  <c r="AE54" i="27"/>
  <c r="AF54" i="27"/>
  <c r="AG54" i="27"/>
  <c r="AH54" i="27"/>
  <c r="AI54" i="27"/>
  <c r="AJ54" i="27"/>
  <c r="AK54" i="27"/>
  <c r="AL54" i="27"/>
  <c r="AM54" i="27"/>
  <c r="AN54" i="27"/>
  <c r="AO54" i="27"/>
  <c r="AP54" i="27"/>
  <c r="AQ54" i="27"/>
  <c r="AR54" i="27"/>
  <c r="AS54" i="27"/>
  <c r="AT54" i="27"/>
  <c r="AU54" i="27"/>
  <c r="AV54" i="27"/>
  <c r="AW54" i="27"/>
  <c r="AX54" i="27"/>
  <c r="AY54" i="27"/>
  <c r="AZ54" i="27"/>
  <c r="BA54" i="27"/>
  <c r="BB54" i="27"/>
  <c r="BC54" i="27"/>
  <c r="BD54" i="27"/>
  <c r="BE54" i="27"/>
  <c r="BF54" i="27"/>
  <c r="BG54" i="27"/>
  <c r="BH54" i="27"/>
  <c r="BI54" i="27"/>
  <c r="BJ54" i="27"/>
  <c r="BK54" i="27"/>
  <c r="BL54" i="27"/>
  <c r="BM54" i="27"/>
  <c r="BN54" i="27"/>
  <c r="BO54" i="27"/>
  <c r="BP54" i="27"/>
  <c r="AC19" i="27"/>
  <c r="W19" i="27"/>
  <c r="BR52" i="27"/>
  <c r="BS51" i="27"/>
  <c r="BT51" i="27"/>
  <c r="BT52" i="27"/>
  <c r="BU51" i="27"/>
  <c r="BU52" i="27"/>
  <c r="BV52" i="27"/>
  <c r="BW52" i="27"/>
  <c r="BX52" i="27"/>
  <c r="BY52" i="27"/>
  <c r="BZ52" i="27"/>
  <c r="CA52" i="27"/>
  <c r="BR53" i="27"/>
  <c r="BS53" i="27"/>
  <c r="BU53" i="27"/>
  <c r="BV53" i="27"/>
  <c r="BW53" i="27"/>
  <c r="BX53" i="27"/>
  <c r="BY53" i="27"/>
  <c r="BZ53" i="27"/>
  <c r="CA53" i="27"/>
  <c r="BR54" i="27"/>
  <c r="BS54" i="27"/>
  <c r="BT54" i="27"/>
  <c r="BV54" i="27"/>
  <c r="BW54" i="27"/>
  <c r="BX54" i="27"/>
  <c r="BY54" i="27"/>
  <c r="BZ54" i="27"/>
  <c r="CA54" i="27"/>
  <c r="BS55" i="27"/>
  <c r="BT55" i="27"/>
  <c r="BU55" i="27"/>
  <c r="BW55" i="27"/>
  <c r="BX55" i="27"/>
  <c r="BY55" i="27"/>
  <c r="BZ55" i="27"/>
  <c r="CA55" i="27"/>
  <c r="BS56" i="27"/>
  <c r="BT56" i="27"/>
  <c r="BU56" i="27"/>
  <c r="BV56" i="27"/>
  <c r="BX56" i="27"/>
  <c r="BY56" i="27"/>
  <c r="BZ56" i="27"/>
  <c r="CA56" i="27"/>
  <c r="BS57" i="27"/>
  <c r="BT57" i="27"/>
  <c r="BU57" i="27"/>
  <c r="BV57" i="27"/>
  <c r="BW57" i="27"/>
  <c r="BY57" i="27"/>
  <c r="BZ57" i="27"/>
  <c r="CA57" i="27"/>
  <c r="BS58" i="27"/>
  <c r="BT58" i="27"/>
  <c r="BU58" i="27"/>
  <c r="BV58" i="27"/>
  <c r="BW58" i="27"/>
  <c r="BX58" i="27"/>
  <c r="BZ58" i="27"/>
  <c r="CA58" i="27"/>
  <c r="BS59" i="27"/>
  <c r="BT59" i="27"/>
  <c r="BU59" i="27"/>
  <c r="BV59" i="27"/>
  <c r="BW59" i="27"/>
  <c r="BX59" i="27"/>
  <c r="BY59" i="27"/>
  <c r="CA59" i="27"/>
  <c r="BS60" i="27"/>
  <c r="BT60" i="27"/>
  <c r="BU60" i="27"/>
  <c r="BV60" i="27"/>
  <c r="BW60" i="27"/>
  <c r="BX60" i="27"/>
  <c r="BY60" i="27"/>
  <c r="BZ60" i="27"/>
  <c r="E33" i="27" a="1"/>
  <c r="E33" i="27"/>
  <c r="F33" i="27" a="1"/>
  <c r="F33" i="27"/>
  <c r="G33" i="27" a="1"/>
  <c r="H33" i="27" a="1"/>
  <c r="I33" i="27" a="1"/>
  <c r="J33" i="27" a="1"/>
  <c r="K33" i="27" a="1"/>
  <c r="L33" i="27" a="1"/>
  <c r="M33" i="27" a="1"/>
  <c r="N33" i="27" a="1"/>
  <c r="O33" i="27" a="1"/>
  <c r="P33" i="27" a="1"/>
  <c r="Q33" i="27" a="1"/>
  <c r="R33" i="27" a="1"/>
  <c r="S33" i="27" a="1"/>
  <c r="T33" i="27" a="1"/>
  <c r="U33" i="27" a="1"/>
  <c r="V33" i="27" a="1"/>
  <c r="W33" i="27" a="1"/>
  <c r="X33" i="27" a="1"/>
  <c r="Y33" i="27" a="1"/>
  <c r="Z33" i="27" a="1"/>
  <c r="AA33" i="27" a="1"/>
  <c r="AB33" i="27" a="1"/>
  <c r="AC33" i="27" a="1"/>
  <c r="AD33" i="27" a="1"/>
  <c r="AE33" i="27" a="1"/>
  <c r="AF33" i="27" a="1"/>
  <c r="AG33" i="27" a="1"/>
  <c r="AH33" i="27" a="1"/>
  <c r="AI33" i="27" a="1"/>
  <c r="AJ33" i="27" a="1"/>
  <c r="AK33" i="27" a="1"/>
  <c r="AL33" i="27" a="1"/>
  <c r="AM33" i="27" a="1"/>
  <c r="AN33" i="27" a="1"/>
  <c r="AO33" i="27" a="1"/>
  <c r="AP33" i="27" a="1"/>
  <c r="AQ33" i="27" a="1"/>
  <c r="AR33" i="27" a="1"/>
  <c r="AS33" i="27" a="1"/>
  <c r="AT33" i="27" a="1"/>
  <c r="AU33" i="27" a="1"/>
  <c r="AV33" i="27" a="1"/>
  <c r="AW33" i="27" a="1"/>
  <c r="AX33" i="27" a="1"/>
  <c r="AY33" i="27" a="1"/>
  <c r="AZ33" i="27" a="1"/>
  <c r="BA33" i="27" a="1"/>
  <c r="BB33" i="27" a="1"/>
  <c r="BC33" i="27" a="1"/>
  <c r="BD33" i="27" a="1"/>
  <c r="BE33" i="27" a="1"/>
  <c r="BF33" i="27" a="1"/>
  <c r="BG33" i="27" a="1"/>
  <c r="BH33" i="27" a="1"/>
  <c r="BI33" i="27" a="1"/>
  <c r="BJ33" i="27" a="1"/>
  <c r="BK33" i="27" a="1"/>
  <c r="BL33" i="27" a="1"/>
  <c r="BM33" i="27" a="1"/>
  <c r="BN33" i="27" a="1"/>
  <c r="BO33" i="27" a="1"/>
  <c r="BP33" i="27" a="1"/>
  <c r="G33" i="27"/>
  <c r="H33" i="27"/>
  <c r="I33" i="27"/>
  <c r="J33" i="27"/>
  <c r="K33" i="27"/>
  <c r="L33" i="27"/>
  <c r="M33" i="27"/>
  <c r="N33" i="27"/>
  <c r="O33" i="27"/>
  <c r="P33" i="27"/>
  <c r="Q33" i="27"/>
  <c r="R33" i="27"/>
  <c r="S33" i="27"/>
  <c r="T33" i="27"/>
  <c r="U33" i="27"/>
  <c r="V33" i="27"/>
  <c r="W33" i="27"/>
  <c r="X33" i="27"/>
  <c r="Y33" i="27"/>
  <c r="Z33" i="27"/>
  <c r="AA33" i="27"/>
  <c r="AB33" i="27"/>
  <c r="AC33" i="27"/>
  <c r="AD33" i="27"/>
  <c r="AE33" i="27"/>
  <c r="AF33" i="27"/>
  <c r="AG33" i="27"/>
  <c r="AH33" i="27"/>
  <c r="AI33" i="27"/>
  <c r="AJ33" i="27"/>
  <c r="AK33" i="27"/>
  <c r="AL33" i="27"/>
  <c r="AM33" i="27"/>
  <c r="AN33" i="27"/>
  <c r="AO33" i="27"/>
  <c r="AP33" i="27"/>
  <c r="AQ33" i="27"/>
  <c r="AR33" i="27"/>
  <c r="AS33" i="27"/>
  <c r="AT33" i="27"/>
  <c r="AU33" i="27"/>
  <c r="AV33" i="27"/>
  <c r="AW33" i="27"/>
  <c r="AX33" i="27"/>
  <c r="AY33" i="27"/>
  <c r="AZ33" i="27"/>
  <c r="BA33" i="27"/>
  <c r="BB33" i="27"/>
  <c r="BC33" i="27"/>
  <c r="BD33" i="27"/>
  <c r="BE33" i="27"/>
  <c r="BF33" i="27"/>
  <c r="BG33" i="27"/>
  <c r="BH33" i="27"/>
  <c r="BI33" i="27"/>
  <c r="BJ33" i="27"/>
  <c r="BK33" i="27"/>
  <c r="BL33" i="27"/>
  <c r="BM33" i="27"/>
  <c r="BN33" i="27"/>
  <c r="BO33" i="27"/>
  <c r="BP33" i="27"/>
  <c r="AA20" i="27"/>
  <c r="BR41" i="27"/>
  <c r="BS40" i="27"/>
  <c r="BT40" i="27"/>
  <c r="BR30" i="27"/>
  <c r="BT29" i="27"/>
  <c r="BT30" i="27"/>
  <c r="BR31" i="27"/>
  <c r="BS29" i="27"/>
  <c r="BS31" i="27"/>
  <c r="BT41" i="27"/>
  <c r="BU40" i="27"/>
  <c r="BU29" i="27"/>
  <c r="BU30" i="27"/>
  <c r="BR32" i="27"/>
  <c r="BS32" i="27"/>
  <c r="BU41" i="27"/>
  <c r="BV30" i="27"/>
  <c r="BS33" i="27"/>
  <c r="BV41" i="27"/>
  <c r="BW30" i="27"/>
  <c r="BS34" i="27"/>
  <c r="BW41" i="27"/>
  <c r="BX30" i="27"/>
  <c r="BS35" i="27"/>
  <c r="BX41" i="27"/>
  <c r="BY30" i="27"/>
  <c r="BS36" i="27"/>
  <c r="BY41" i="27"/>
  <c r="BZ30" i="27"/>
  <c r="BS37" i="27"/>
  <c r="BZ41" i="27"/>
  <c r="CA30" i="27"/>
  <c r="BS38" i="27"/>
  <c r="CA41" i="27"/>
  <c r="BR42" i="27"/>
  <c r="BS42" i="27"/>
  <c r="BU31" i="27"/>
  <c r="BT32" i="27"/>
  <c r="BU42" i="27"/>
  <c r="BV31" i="27"/>
  <c r="BT33" i="27"/>
  <c r="BV42" i="27"/>
  <c r="BW31" i="27"/>
  <c r="BT34" i="27"/>
  <c r="BW42" i="27"/>
  <c r="BX31" i="27"/>
  <c r="BT35" i="27"/>
  <c r="BX42" i="27"/>
  <c r="BY31" i="27"/>
  <c r="BT36" i="27"/>
  <c r="BY42" i="27"/>
  <c r="BZ31" i="27"/>
  <c r="BT37" i="27"/>
  <c r="BZ42" i="27"/>
  <c r="CA31" i="27"/>
  <c r="BT38" i="27"/>
  <c r="CA42" i="27"/>
  <c r="BR43" i="27"/>
  <c r="BS43" i="27"/>
  <c r="BT43" i="27"/>
  <c r="BV32" i="27"/>
  <c r="BU33" i="27"/>
  <c r="BV43" i="27"/>
  <c r="BW32" i="27"/>
  <c r="BU34" i="27"/>
  <c r="BW43" i="27"/>
  <c r="BX32" i="27"/>
  <c r="BU35" i="27"/>
  <c r="BX43" i="27"/>
  <c r="BY32" i="27"/>
  <c r="BU36" i="27"/>
  <c r="BY43" i="27"/>
  <c r="BZ32" i="27"/>
  <c r="BU37" i="27"/>
  <c r="BZ43" i="27"/>
  <c r="CA32" i="27"/>
  <c r="BU38" i="27"/>
  <c r="CA43" i="27"/>
  <c r="BS44" i="27"/>
  <c r="BT44" i="27"/>
  <c r="BU44" i="27"/>
  <c r="BW33" i="27"/>
  <c r="BV34" i="27"/>
  <c r="BW44" i="27"/>
  <c r="BX33" i="27"/>
  <c r="BV35" i="27"/>
  <c r="BX44" i="27"/>
  <c r="BY33" i="27"/>
  <c r="BV36" i="27"/>
  <c r="BY44" i="27"/>
  <c r="BZ33" i="27"/>
  <c r="BV37" i="27"/>
  <c r="BZ44" i="27"/>
  <c r="CA33" i="27"/>
  <c r="BV38" i="27"/>
  <c r="CA44" i="27"/>
  <c r="BS45" i="27"/>
  <c r="BT45" i="27"/>
  <c r="BU45" i="27"/>
  <c r="BV45" i="27"/>
  <c r="BX34" i="27"/>
  <c r="BW35" i="27"/>
  <c r="BX45" i="27"/>
  <c r="BY34" i="27"/>
  <c r="BW36" i="27"/>
  <c r="BY45" i="27"/>
  <c r="BZ34" i="27"/>
  <c r="BW37" i="27"/>
  <c r="BZ45" i="27"/>
  <c r="CA34" i="27"/>
  <c r="BW38" i="27"/>
  <c r="CA45" i="27"/>
  <c r="BS46" i="27"/>
  <c r="BT46" i="27"/>
  <c r="BU46" i="27"/>
  <c r="BV46" i="27"/>
  <c r="BW46" i="27"/>
  <c r="BY35" i="27"/>
  <c r="BX36" i="27"/>
  <c r="BY46" i="27"/>
  <c r="BZ35" i="27"/>
  <c r="BX37" i="27"/>
  <c r="BZ46" i="27"/>
  <c r="CA35" i="27"/>
  <c r="BX38" i="27"/>
  <c r="CA46" i="27"/>
  <c r="BS47" i="27"/>
  <c r="BT47" i="27"/>
  <c r="BU47" i="27"/>
  <c r="BV47" i="27"/>
  <c r="BW47" i="27"/>
  <c r="BX47" i="27"/>
  <c r="BZ36" i="27"/>
  <c r="BY37" i="27"/>
  <c r="BZ47" i="27"/>
  <c r="CA36" i="27"/>
  <c r="BY38" i="27"/>
  <c r="CA47" i="27"/>
  <c r="BS48" i="27"/>
  <c r="BT48" i="27"/>
  <c r="BU48" i="27"/>
  <c r="BV48" i="27"/>
  <c r="BW48" i="27"/>
  <c r="BX48" i="27"/>
  <c r="BY48" i="27"/>
  <c r="CA37" i="27"/>
  <c r="BZ38" i="27"/>
  <c r="CA48" i="27"/>
  <c r="BS49" i="27"/>
  <c r="BT49" i="27"/>
  <c r="BU49" i="27"/>
  <c r="BV49" i="27"/>
  <c r="BW49" i="27"/>
  <c r="BX49" i="27"/>
  <c r="BY49" i="27"/>
  <c r="BZ49" i="27"/>
  <c r="E44" i="27" a="1"/>
  <c r="E44" i="27"/>
  <c r="F44" i="27" a="1"/>
  <c r="F44" i="27"/>
  <c r="G44" i="27" a="1"/>
  <c r="H44" i="27" a="1"/>
  <c r="I44" i="27" a="1"/>
  <c r="J44" i="27" a="1"/>
  <c r="K44" i="27" a="1"/>
  <c r="L44" i="27" a="1"/>
  <c r="M44" i="27" a="1"/>
  <c r="N44" i="27" a="1"/>
  <c r="O44" i="27" a="1"/>
  <c r="P44" i="27" a="1"/>
  <c r="Q44" i="27" a="1"/>
  <c r="R44" i="27" a="1"/>
  <c r="S44" i="27" a="1"/>
  <c r="T44" i="27" a="1"/>
  <c r="U44" i="27" a="1"/>
  <c r="V44" i="27" a="1"/>
  <c r="W44" i="27" a="1"/>
  <c r="X44" i="27" a="1"/>
  <c r="Y44" i="27" a="1"/>
  <c r="Z44" i="27" a="1"/>
  <c r="AA44" i="27" a="1"/>
  <c r="AB44" i="27" a="1"/>
  <c r="AC44" i="27" a="1"/>
  <c r="AD44" i="27" a="1"/>
  <c r="AE44" i="27" a="1"/>
  <c r="AF44" i="27" a="1"/>
  <c r="AG44" i="27" a="1"/>
  <c r="AH44" i="27" a="1"/>
  <c r="AI44" i="27" a="1"/>
  <c r="AJ44" i="27" a="1"/>
  <c r="AK44" i="27" a="1"/>
  <c r="AL44" i="27" a="1"/>
  <c r="AM44" i="27" a="1"/>
  <c r="AN44" i="27" a="1"/>
  <c r="AO44" i="27" a="1"/>
  <c r="AP44" i="27" a="1"/>
  <c r="AQ44" i="27" a="1"/>
  <c r="AR44" i="27" a="1"/>
  <c r="AS44" i="27" a="1"/>
  <c r="AT44" i="27" a="1"/>
  <c r="AU44" i="27" a="1"/>
  <c r="AV44" i="27" a="1"/>
  <c r="AW44" i="27" a="1"/>
  <c r="AX44" i="27" a="1"/>
  <c r="AY44" i="27" a="1"/>
  <c r="AZ44" i="27" a="1"/>
  <c r="BA44" i="27" a="1"/>
  <c r="BB44" i="27" a="1"/>
  <c r="BC44" i="27" a="1"/>
  <c r="BD44" i="27" a="1"/>
  <c r="BE44" i="27" a="1"/>
  <c r="BF44" i="27" a="1"/>
  <c r="BG44" i="27" a="1"/>
  <c r="BH44" i="27" a="1"/>
  <c r="BI44" i="27" a="1"/>
  <c r="BJ44" i="27" a="1"/>
  <c r="BK44" i="27" a="1"/>
  <c r="BL44" i="27" a="1"/>
  <c r="BM44" i="27" a="1"/>
  <c r="BN44" i="27" a="1"/>
  <c r="BO44" i="27" a="1"/>
  <c r="BP44" i="27" a="1"/>
  <c r="G44" i="27"/>
  <c r="H44" i="27"/>
  <c r="I44" i="27"/>
  <c r="J44" i="27"/>
  <c r="K44" i="27"/>
  <c r="L44" i="27"/>
  <c r="M44" i="27"/>
  <c r="N44" i="27"/>
  <c r="O44" i="27"/>
  <c r="P44" i="27"/>
  <c r="Q44" i="27"/>
  <c r="R44" i="27"/>
  <c r="S44" i="27"/>
  <c r="T44" i="27"/>
  <c r="U44" i="27"/>
  <c r="V44" i="27"/>
  <c r="W44" i="27"/>
  <c r="X44" i="27"/>
  <c r="Y44" i="27"/>
  <c r="Z44" i="27"/>
  <c r="AA44" i="27"/>
  <c r="AB44" i="27"/>
  <c r="AC44" i="27"/>
  <c r="AD44" i="27"/>
  <c r="AE44" i="27"/>
  <c r="AF44" i="27"/>
  <c r="AG44" i="27"/>
  <c r="AH44" i="27"/>
  <c r="AI44" i="27"/>
  <c r="AJ44" i="27"/>
  <c r="AK44" i="27"/>
  <c r="AL44" i="27"/>
  <c r="AM44" i="27"/>
  <c r="AN44" i="27"/>
  <c r="AO44" i="27"/>
  <c r="AP44" i="27"/>
  <c r="AQ44" i="27"/>
  <c r="AR44" i="27"/>
  <c r="AS44" i="27"/>
  <c r="AT44" i="27"/>
  <c r="AU44" i="27"/>
  <c r="AV44" i="27"/>
  <c r="AW44" i="27"/>
  <c r="AX44" i="27"/>
  <c r="AY44" i="27"/>
  <c r="AZ44" i="27"/>
  <c r="BA44" i="27"/>
  <c r="BB44" i="27"/>
  <c r="BC44" i="27"/>
  <c r="BD44" i="27"/>
  <c r="BE44" i="27"/>
  <c r="BF44" i="27"/>
  <c r="BG44" i="27"/>
  <c r="BH44" i="27"/>
  <c r="BI44" i="27"/>
  <c r="BJ44" i="27"/>
  <c r="BK44" i="27"/>
  <c r="BL44" i="27"/>
  <c r="BM44" i="27"/>
  <c r="BN44" i="27"/>
  <c r="BO44" i="27"/>
  <c r="BP44" i="27"/>
  <c r="AB20" i="27"/>
  <c r="E55" i="27" a="1"/>
  <c r="E55" i="27"/>
  <c r="F55" i="27" a="1"/>
  <c r="F55" i="27"/>
  <c r="G55" i="27" a="1"/>
  <c r="H55" i="27" a="1"/>
  <c r="I55" i="27" a="1"/>
  <c r="J55" i="27" a="1"/>
  <c r="K55" i="27" a="1"/>
  <c r="L55" i="27" a="1"/>
  <c r="M55" i="27" a="1"/>
  <c r="N55" i="27" a="1"/>
  <c r="O55" i="27" a="1"/>
  <c r="P55" i="27" a="1"/>
  <c r="Q55" i="27" a="1"/>
  <c r="R55" i="27" a="1"/>
  <c r="S55" i="27" a="1"/>
  <c r="T55" i="27" a="1"/>
  <c r="U55" i="27" a="1"/>
  <c r="V55" i="27" a="1"/>
  <c r="W55" i="27" a="1"/>
  <c r="X55" i="27" a="1"/>
  <c r="Y55" i="27" a="1"/>
  <c r="Z55" i="27" a="1"/>
  <c r="AA55" i="27" a="1"/>
  <c r="AB55" i="27" a="1"/>
  <c r="AC55" i="27" a="1"/>
  <c r="AD55" i="27" a="1"/>
  <c r="AE55" i="27" a="1"/>
  <c r="AF55" i="27" a="1"/>
  <c r="AG55" i="27" a="1"/>
  <c r="AH55" i="27" a="1"/>
  <c r="AI55" i="27" a="1"/>
  <c r="AJ55" i="27" a="1"/>
  <c r="AK55" i="27" a="1"/>
  <c r="AL55" i="27" a="1"/>
  <c r="AM55" i="27" a="1"/>
  <c r="AN55" i="27" a="1"/>
  <c r="AO55" i="27" a="1"/>
  <c r="AP55" i="27" a="1"/>
  <c r="AQ55" i="27" a="1"/>
  <c r="AR55" i="27" a="1"/>
  <c r="AS55" i="27" a="1"/>
  <c r="AT55" i="27" a="1"/>
  <c r="AU55" i="27" a="1"/>
  <c r="AV55" i="27" a="1"/>
  <c r="AW55" i="27" a="1"/>
  <c r="AX55" i="27" a="1"/>
  <c r="AY55" i="27" a="1"/>
  <c r="AZ55" i="27" a="1"/>
  <c r="BA55" i="27" a="1"/>
  <c r="BB55" i="27" a="1"/>
  <c r="BC55" i="27" a="1"/>
  <c r="BD55" i="27" a="1"/>
  <c r="BE55" i="27" a="1"/>
  <c r="BF55" i="27" a="1"/>
  <c r="BG55" i="27" a="1"/>
  <c r="BH55" i="27" a="1"/>
  <c r="BI55" i="27" a="1"/>
  <c r="BJ55" i="27" a="1"/>
  <c r="BK55" i="27" a="1"/>
  <c r="BL55" i="27" a="1"/>
  <c r="BM55" i="27" a="1"/>
  <c r="BN55" i="27" a="1"/>
  <c r="BO55" i="27" a="1"/>
  <c r="BP55" i="27" a="1"/>
  <c r="G55" i="27"/>
  <c r="H55" i="27"/>
  <c r="I55" i="27"/>
  <c r="J55" i="27"/>
  <c r="K55" i="27"/>
  <c r="L55" i="27"/>
  <c r="M55" i="27"/>
  <c r="N55" i="27"/>
  <c r="O55" i="27"/>
  <c r="P55" i="27"/>
  <c r="Q55" i="27"/>
  <c r="R55" i="27"/>
  <c r="S55" i="27"/>
  <c r="T55" i="27"/>
  <c r="U55" i="27"/>
  <c r="V55" i="27"/>
  <c r="W55" i="27"/>
  <c r="X55" i="27"/>
  <c r="Y55" i="27"/>
  <c r="Z55" i="27"/>
  <c r="AA55" i="27"/>
  <c r="AB55" i="27"/>
  <c r="AC55" i="27"/>
  <c r="AD55" i="27"/>
  <c r="AE55" i="27"/>
  <c r="AF55" i="27"/>
  <c r="AG55" i="27"/>
  <c r="AH55" i="27"/>
  <c r="AI55" i="27"/>
  <c r="AJ55" i="27"/>
  <c r="AK55" i="27"/>
  <c r="AL55" i="27"/>
  <c r="AM55" i="27"/>
  <c r="AN55" i="27"/>
  <c r="AO55" i="27"/>
  <c r="AP55" i="27"/>
  <c r="AQ55" i="27"/>
  <c r="AR55" i="27"/>
  <c r="AS55" i="27"/>
  <c r="AT55" i="27"/>
  <c r="AU55" i="27"/>
  <c r="AV55" i="27"/>
  <c r="AW55" i="27"/>
  <c r="AX55" i="27"/>
  <c r="AY55" i="27"/>
  <c r="AZ55" i="27"/>
  <c r="BA55" i="27"/>
  <c r="BB55" i="27"/>
  <c r="BC55" i="27"/>
  <c r="BD55" i="27"/>
  <c r="BE55" i="27"/>
  <c r="BF55" i="27"/>
  <c r="BG55" i="27"/>
  <c r="BH55" i="27"/>
  <c r="BI55" i="27"/>
  <c r="BJ55" i="27"/>
  <c r="BK55" i="27"/>
  <c r="BL55" i="27"/>
  <c r="BM55" i="27"/>
  <c r="BN55" i="27"/>
  <c r="BO55" i="27"/>
  <c r="BP55" i="27"/>
  <c r="AC20" i="27"/>
  <c r="W20" i="27"/>
  <c r="E34" i="27" a="1"/>
  <c r="E34" i="27"/>
  <c r="F34" i="27" a="1"/>
  <c r="F34" i="27"/>
  <c r="G34" i="27" a="1"/>
  <c r="H34" i="27" a="1"/>
  <c r="I34" i="27" a="1"/>
  <c r="J34" i="27" a="1"/>
  <c r="K34" i="27" a="1"/>
  <c r="L34" i="27" a="1"/>
  <c r="M34" i="27" a="1"/>
  <c r="N34" i="27" a="1"/>
  <c r="O34" i="27" a="1"/>
  <c r="P34" i="27" a="1"/>
  <c r="Q34" i="27" a="1"/>
  <c r="R34" i="27" a="1"/>
  <c r="S34" i="27" a="1"/>
  <c r="T34" i="27" a="1"/>
  <c r="U34" i="27" a="1"/>
  <c r="V34" i="27" a="1"/>
  <c r="W34" i="27" a="1"/>
  <c r="X34" i="27" a="1"/>
  <c r="Y34" i="27" a="1"/>
  <c r="Z34" i="27" a="1"/>
  <c r="AA34" i="27" a="1"/>
  <c r="AB34" i="27" a="1"/>
  <c r="AC34" i="27" a="1"/>
  <c r="AD34" i="27" a="1"/>
  <c r="AE34" i="27" a="1"/>
  <c r="AF34" i="27" a="1"/>
  <c r="AG34" i="27" a="1"/>
  <c r="AH34" i="27" a="1"/>
  <c r="AI34" i="27" a="1"/>
  <c r="AJ34" i="27" a="1"/>
  <c r="AK34" i="27" a="1"/>
  <c r="AL34" i="27" a="1"/>
  <c r="AM34" i="27" a="1"/>
  <c r="AN34" i="27" a="1"/>
  <c r="AO34" i="27" a="1"/>
  <c r="AP34" i="27" a="1"/>
  <c r="AQ34" i="27" a="1"/>
  <c r="AR34" i="27" a="1"/>
  <c r="AS34" i="27" a="1"/>
  <c r="AT34" i="27" a="1"/>
  <c r="AU34" i="27" a="1"/>
  <c r="AV34" i="27" a="1"/>
  <c r="AW34" i="27" a="1"/>
  <c r="AX34" i="27" a="1"/>
  <c r="AY34" i="27" a="1"/>
  <c r="AZ34" i="27" a="1"/>
  <c r="BA34" i="27" a="1"/>
  <c r="BB34" i="27" a="1"/>
  <c r="BC34" i="27" a="1"/>
  <c r="BD34" i="27" a="1"/>
  <c r="BE34" i="27" a="1"/>
  <c r="BF34" i="27" a="1"/>
  <c r="BG34" i="27" a="1"/>
  <c r="BH34" i="27" a="1"/>
  <c r="BI34" i="27" a="1"/>
  <c r="BJ34" i="27" a="1"/>
  <c r="BK34" i="27" a="1"/>
  <c r="BL34" i="27" a="1"/>
  <c r="BM34" i="27" a="1"/>
  <c r="BN34" i="27" a="1"/>
  <c r="BO34" i="27" a="1"/>
  <c r="BP34" i="27" a="1"/>
  <c r="G34" i="27"/>
  <c r="H34" i="27"/>
  <c r="I34" i="27"/>
  <c r="J34" i="27"/>
  <c r="K34" i="27"/>
  <c r="L34" i="27"/>
  <c r="M34" i="27"/>
  <c r="N34" i="27"/>
  <c r="O34" i="27"/>
  <c r="P34" i="27"/>
  <c r="Q34" i="27"/>
  <c r="R34" i="27"/>
  <c r="S34" i="27"/>
  <c r="T34" i="27"/>
  <c r="U34" i="27"/>
  <c r="V34" i="27"/>
  <c r="W34" i="27"/>
  <c r="X34" i="27"/>
  <c r="Y34" i="27"/>
  <c r="Z34" i="27"/>
  <c r="AA34" i="27"/>
  <c r="AB34" i="27"/>
  <c r="AC34" i="27"/>
  <c r="AD34" i="27"/>
  <c r="AE34" i="27"/>
  <c r="AF34" i="27"/>
  <c r="AG34" i="27"/>
  <c r="AH34" i="27"/>
  <c r="AI34" i="27"/>
  <c r="AJ34" i="27"/>
  <c r="AK34" i="27"/>
  <c r="AL34" i="27"/>
  <c r="AM34" i="27"/>
  <c r="AN34" i="27"/>
  <c r="AO34" i="27"/>
  <c r="AP34" i="27"/>
  <c r="AQ34" i="27"/>
  <c r="AR34" i="27"/>
  <c r="AS34" i="27"/>
  <c r="AT34" i="27"/>
  <c r="AU34" i="27"/>
  <c r="AV34" i="27"/>
  <c r="AW34" i="27"/>
  <c r="AX34" i="27"/>
  <c r="AY34" i="27"/>
  <c r="AZ34" i="27"/>
  <c r="BA34" i="27"/>
  <c r="BB34" i="27"/>
  <c r="BC34" i="27"/>
  <c r="BD34" i="27"/>
  <c r="BE34" i="27"/>
  <c r="BF34" i="27"/>
  <c r="BG34" i="27"/>
  <c r="BH34" i="27"/>
  <c r="BI34" i="27"/>
  <c r="BJ34" i="27"/>
  <c r="BK34" i="27"/>
  <c r="BL34" i="27"/>
  <c r="BM34" i="27"/>
  <c r="BN34" i="27"/>
  <c r="BO34" i="27"/>
  <c r="BP34" i="27"/>
  <c r="AA21" i="27"/>
  <c r="E45" i="27" a="1"/>
  <c r="E45" i="27"/>
  <c r="F45" i="27" a="1"/>
  <c r="F45" i="27"/>
  <c r="G45" i="27" a="1"/>
  <c r="H45" i="27" a="1"/>
  <c r="I45" i="27" a="1"/>
  <c r="J45" i="27" a="1"/>
  <c r="K45" i="27" a="1"/>
  <c r="L45" i="27" a="1"/>
  <c r="M45" i="27" a="1"/>
  <c r="N45" i="27" a="1"/>
  <c r="O45" i="27" a="1"/>
  <c r="P45" i="27" a="1"/>
  <c r="Q45" i="27" a="1"/>
  <c r="R45" i="27" a="1"/>
  <c r="S45" i="27" a="1"/>
  <c r="T45" i="27" a="1"/>
  <c r="U45" i="27" a="1"/>
  <c r="V45" i="27" a="1"/>
  <c r="W45" i="27" a="1"/>
  <c r="X45" i="27" a="1"/>
  <c r="Y45" i="27" a="1"/>
  <c r="Z45" i="27" a="1"/>
  <c r="AA45" i="27" a="1"/>
  <c r="AB45" i="27" a="1"/>
  <c r="AC45" i="27" a="1"/>
  <c r="AD45" i="27" a="1"/>
  <c r="AE45" i="27" a="1"/>
  <c r="AF45" i="27" a="1"/>
  <c r="AG45" i="27" a="1"/>
  <c r="AH45" i="27" a="1"/>
  <c r="AI45" i="27" a="1"/>
  <c r="AJ45" i="27" a="1"/>
  <c r="AK45" i="27" a="1"/>
  <c r="AL45" i="27" a="1"/>
  <c r="AM45" i="27" a="1"/>
  <c r="AN45" i="27" a="1"/>
  <c r="AO45" i="27" a="1"/>
  <c r="AP45" i="27" a="1"/>
  <c r="AQ45" i="27" a="1"/>
  <c r="AR45" i="27" a="1"/>
  <c r="AS45" i="27" a="1"/>
  <c r="AT45" i="27" a="1"/>
  <c r="AU45" i="27" a="1"/>
  <c r="AV45" i="27" a="1"/>
  <c r="AW45" i="27" a="1"/>
  <c r="AX45" i="27" a="1"/>
  <c r="AY45" i="27" a="1"/>
  <c r="AZ45" i="27" a="1"/>
  <c r="BA45" i="27" a="1"/>
  <c r="BB45" i="27" a="1"/>
  <c r="BC45" i="27" a="1"/>
  <c r="BD45" i="27" a="1"/>
  <c r="BE45" i="27" a="1"/>
  <c r="BF45" i="27" a="1"/>
  <c r="BG45" i="27" a="1"/>
  <c r="BH45" i="27" a="1"/>
  <c r="BI45" i="27" a="1"/>
  <c r="BJ45" i="27" a="1"/>
  <c r="BK45" i="27" a="1"/>
  <c r="BL45" i="27" a="1"/>
  <c r="BM45" i="27" a="1"/>
  <c r="BN45" i="27" a="1"/>
  <c r="BO45" i="27" a="1"/>
  <c r="BP45" i="27" a="1"/>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AG45" i="27"/>
  <c r="AH45" i="27"/>
  <c r="AI45" i="27"/>
  <c r="AJ45" i="27"/>
  <c r="AK45" i="27"/>
  <c r="AL45" i="27"/>
  <c r="AM45" i="27"/>
  <c r="AN45" i="27"/>
  <c r="AO45" i="27"/>
  <c r="AP45" i="27"/>
  <c r="AQ45" i="27"/>
  <c r="AR45" i="27"/>
  <c r="AS45" i="27"/>
  <c r="AT45" i="27"/>
  <c r="AU45" i="27"/>
  <c r="AV45" i="27"/>
  <c r="AW45" i="27"/>
  <c r="AX45" i="27"/>
  <c r="AY45" i="27"/>
  <c r="AZ45" i="27"/>
  <c r="BA45" i="27"/>
  <c r="BB45" i="27"/>
  <c r="BC45" i="27"/>
  <c r="BD45" i="27"/>
  <c r="BE45" i="27"/>
  <c r="BF45" i="27"/>
  <c r="BG45" i="27"/>
  <c r="BH45" i="27"/>
  <c r="BI45" i="27"/>
  <c r="BJ45" i="27"/>
  <c r="BK45" i="27"/>
  <c r="BL45" i="27"/>
  <c r="BM45" i="27"/>
  <c r="BN45" i="27"/>
  <c r="BO45" i="27"/>
  <c r="BP45" i="27"/>
  <c r="AB21" i="27"/>
  <c r="E56" i="27" a="1"/>
  <c r="E56" i="27"/>
  <c r="F56" i="27" a="1"/>
  <c r="F56" i="27"/>
  <c r="G56" i="27" a="1"/>
  <c r="H56" i="27" a="1"/>
  <c r="I56" i="27" a="1"/>
  <c r="J56" i="27" a="1"/>
  <c r="K56" i="27" a="1"/>
  <c r="L56" i="27" a="1"/>
  <c r="M56" i="27" a="1"/>
  <c r="N56" i="27" a="1"/>
  <c r="O56" i="27" a="1"/>
  <c r="P56" i="27" a="1"/>
  <c r="Q56" i="27" a="1"/>
  <c r="R56" i="27" a="1"/>
  <c r="S56" i="27" a="1"/>
  <c r="T56" i="27" a="1"/>
  <c r="U56" i="27" a="1"/>
  <c r="V56" i="27" a="1"/>
  <c r="W56" i="27" a="1"/>
  <c r="X56" i="27" a="1"/>
  <c r="Y56" i="27" a="1"/>
  <c r="Z56" i="27" a="1"/>
  <c r="AA56" i="27" a="1"/>
  <c r="AB56" i="27" a="1"/>
  <c r="AC56" i="27" a="1"/>
  <c r="AD56" i="27" a="1"/>
  <c r="AE56" i="27" a="1"/>
  <c r="AF56" i="27" a="1"/>
  <c r="AG56" i="27" a="1"/>
  <c r="AH56" i="27" a="1"/>
  <c r="AI56" i="27" a="1"/>
  <c r="AJ56" i="27" a="1"/>
  <c r="AK56" i="27" a="1"/>
  <c r="AL56" i="27" a="1"/>
  <c r="AM56" i="27" a="1"/>
  <c r="AN56" i="27" a="1"/>
  <c r="AO56" i="27" a="1"/>
  <c r="AP56" i="27" a="1"/>
  <c r="AQ56" i="27" a="1"/>
  <c r="AR56" i="27" a="1"/>
  <c r="AS56" i="27" a="1"/>
  <c r="AT56" i="27" a="1"/>
  <c r="AU56" i="27" a="1"/>
  <c r="AV56" i="27" a="1"/>
  <c r="AW56" i="27" a="1"/>
  <c r="AX56" i="27" a="1"/>
  <c r="AY56" i="27" a="1"/>
  <c r="AZ56" i="27" a="1"/>
  <c r="BA56" i="27" a="1"/>
  <c r="BB56" i="27" a="1"/>
  <c r="BC56" i="27" a="1"/>
  <c r="BD56" i="27" a="1"/>
  <c r="BE56" i="27" a="1"/>
  <c r="BF56" i="27" a="1"/>
  <c r="BG56" i="27" a="1"/>
  <c r="BH56" i="27" a="1"/>
  <c r="BI56" i="27" a="1"/>
  <c r="BJ56" i="27" a="1"/>
  <c r="BK56" i="27" a="1"/>
  <c r="BL56" i="27" a="1"/>
  <c r="BM56" i="27" a="1"/>
  <c r="BN56" i="27" a="1"/>
  <c r="BO56" i="27" a="1"/>
  <c r="BP56" i="27" a="1"/>
  <c r="G56" i="27"/>
  <c r="H56" i="27"/>
  <c r="I56" i="27"/>
  <c r="J56" i="27"/>
  <c r="K56" i="27"/>
  <c r="L56" i="27"/>
  <c r="M56" i="27"/>
  <c r="N56" i="27"/>
  <c r="O56" i="27"/>
  <c r="P56" i="27"/>
  <c r="Q56" i="27"/>
  <c r="R56" i="27"/>
  <c r="S56" i="27"/>
  <c r="T56" i="27"/>
  <c r="U56" i="27"/>
  <c r="V56" i="27"/>
  <c r="W56" i="27"/>
  <c r="X56" i="27"/>
  <c r="Y56" i="27"/>
  <c r="Z56" i="27"/>
  <c r="AA56" i="27"/>
  <c r="AB56" i="27"/>
  <c r="AC56" i="27"/>
  <c r="AD56" i="27"/>
  <c r="AE56" i="27"/>
  <c r="AF56" i="27"/>
  <c r="AG56" i="27"/>
  <c r="AH56" i="27"/>
  <c r="AI56" i="27"/>
  <c r="AJ56" i="27"/>
  <c r="AK56" i="27"/>
  <c r="AL56" i="27"/>
  <c r="AM56" i="27"/>
  <c r="AN56" i="27"/>
  <c r="AO56" i="27"/>
  <c r="AP56" i="27"/>
  <c r="AQ56" i="27"/>
  <c r="AR56" i="27"/>
  <c r="AS56" i="27"/>
  <c r="AT56" i="27"/>
  <c r="AU56" i="27"/>
  <c r="AV56" i="27"/>
  <c r="AW56" i="27"/>
  <c r="AX56" i="27"/>
  <c r="AY56" i="27"/>
  <c r="AZ56" i="27"/>
  <c r="BA56" i="27"/>
  <c r="BB56" i="27"/>
  <c r="BC56" i="27"/>
  <c r="BD56" i="27"/>
  <c r="BE56" i="27"/>
  <c r="BF56" i="27"/>
  <c r="BG56" i="27"/>
  <c r="BH56" i="27"/>
  <c r="BI56" i="27"/>
  <c r="BJ56" i="27"/>
  <c r="BK56" i="27"/>
  <c r="BL56" i="27"/>
  <c r="BM56" i="27"/>
  <c r="BN56" i="27"/>
  <c r="BO56" i="27"/>
  <c r="BP56" i="27"/>
  <c r="AC21" i="27"/>
  <c r="W21" i="27"/>
  <c r="E35" i="27" a="1"/>
  <c r="E35" i="27"/>
  <c r="F35" i="27" a="1"/>
  <c r="F35" i="27"/>
  <c r="G35" i="27" a="1"/>
  <c r="H35" i="27" a="1"/>
  <c r="I35" i="27" a="1"/>
  <c r="J35" i="27" a="1"/>
  <c r="K35" i="27" a="1"/>
  <c r="L35" i="27" a="1"/>
  <c r="M35" i="27" a="1"/>
  <c r="N35" i="27" a="1"/>
  <c r="O35" i="27" a="1"/>
  <c r="P35" i="27" a="1"/>
  <c r="Q35" i="27" a="1"/>
  <c r="R35" i="27" a="1"/>
  <c r="S35" i="27" a="1"/>
  <c r="T35" i="27" a="1"/>
  <c r="U35" i="27" a="1"/>
  <c r="V35" i="27" a="1"/>
  <c r="W35" i="27" a="1"/>
  <c r="X35" i="27" a="1"/>
  <c r="Y35" i="27" a="1"/>
  <c r="Z35" i="27" a="1"/>
  <c r="AA35" i="27" a="1"/>
  <c r="AB35" i="27" a="1"/>
  <c r="AC35" i="27" a="1"/>
  <c r="AD35" i="27" a="1"/>
  <c r="AE35" i="27" a="1"/>
  <c r="AF35" i="27" a="1"/>
  <c r="AG35" i="27" a="1"/>
  <c r="AH35" i="27" a="1"/>
  <c r="AI35" i="27" a="1"/>
  <c r="AJ35" i="27" a="1"/>
  <c r="AK35" i="27" a="1"/>
  <c r="AL35" i="27" a="1"/>
  <c r="AM35" i="27" a="1"/>
  <c r="AN35" i="27" a="1"/>
  <c r="AO35" i="27" a="1"/>
  <c r="AP35" i="27" a="1"/>
  <c r="AQ35" i="27" a="1"/>
  <c r="AR35" i="27" a="1"/>
  <c r="AS35" i="27" a="1"/>
  <c r="AT35" i="27" a="1"/>
  <c r="AU35" i="27" a="1"/>
  <c r="AV35" i="27" a="1"/>
  <c r="AW35" i="27" a="1"/>
  <c r="AX35" i="27" a="1"/>
  <c r="AY35" i="27" a="1"/>
  <c r="AZ35" i="27" a="1"/>
  <c r="BA35" i="27" a="1"/>
  <c r="BB35" i="27" a="1"/>
  <c r="BC35" i="27" a="1"/>
  <c r="BD35" i="27" a="1"/>
  <c r="BE35" i="27" a="1"/>
  <c r="BF35" i="27" a="1"/>
  <c r="BG35" i="27" a="1"/>
  <c r="BH35" i="27" a="1"/>
  <c r="BI35" i="27" a="1"/>
  <c r="BJ35" i="27" a="1"/>
  <c r="BK35" i="27" a="1"/>
  <c r="BL35" i="27" a="1"/>
  <c r="BM35" i="27" a="1"/>
  <c r="BN35" i="27" a="1"/>
  <c r="BO35" i="27" a="1"/>
  <c r="BP35" i="27" a="1"/>
  <c r="G35" i="27"/>
  <c r="H35" i="27"/>
  <c r="I35" i="27"/>
  <c r="J35" i="27"/>
  <c r="K35" i="27"/>
  <c r="L35" i="27"/>
  <c r="M35" i="27"/>
  <c r="N35" i="27"/>
  <c r="O35" i="27"/>
  <c r="P35" i="27"/>
  <c r="Q35" i="27"/>
  <c r="R35" i="27"/>
  <c r="S35" i="27"/>
  <c r="T35" i="27"/>
  <c r="U35" i="27"/>
  <c r="V35" i="27"/>
  <c r="W35" i="27"/>
  <c r="X35" i="27"/>
  <c r="Y35" i="27"/>
  <c r="Z35" i="27"/>
  <c r="AA35" i="27"/>
  <c r="AB35" i="27"/>
  <c r="AC35" i="27"/>
  <c r="AD35" i="27"/>
  <c r="AE35" i="27"/>
  <c r="AF35" i="27"/>
  <c r="AG35" i="27"/>
  <c r="AH35" i="27"/>
  <c r="AI35" i="27"/>
  <c r="AJ35" i="27"/>
  <c r="AK35" i="27"/>
  <c r="AL35" i="27"/>
  <c r="AM35" i="27"/>
  <c r="AN35" i="27"/>
  <c r="AO35" i="27"/>
  <c r="AP35" i="27"/>
  <c r="AQ35" i="27"/>
  <c r="AR35" i="27"/>
  <c r="AS35" i="27"/>
  <c r="AT35" i="27"/>
  <c r="AU35" i="27"/>
  <c r="AV35" i="27"/>
  <c r="AW35" i="27"/>
  <c r="AX35" i="27"/>
  <c r="AY35" i="27"/>
  <c r="AZ35" i="27"/>
  <c r="BA35" i="27"/>
  <c r="BB35" i="27"/>
  <c r="BC35" i="27"/>
  <c r="BD35" i="27"/>
  <c r="BE35" i="27"/>
  <c r="BF35" i="27"/>
  <c r="BG35" i="27"/>
  <c r="BH35" i="27"/>
  <c r="BI35" i="27"/>
  <c r="BJ35" i="27"/>
  <c r="BK35" i="27"/>
  <c r="BL35" i="27"/>
  <c r="BM35" i="27"/>
  <c r="BN35" i="27"/>
  <c r="BO35" i="27"/>
  <c r="BP35" i="27"/>
  <c r="AA22" i="27"/>
  <c r="E46" i="27" a="1"/>
  <c r="E46" i="27"/>
  <c r="F46" i="27" a="1"/>
  <c r="F46" i="27"/>
  <c r="G46" i="27" a="1"/>
  <c r="H46" i="27" a="1"/>
  <c r="I46" i="27" a="1"/>
  <c r="J46" i="27" a="1"/>
  <c r="K46" i="27" a="1"/>
  <c r="L46" i="27" a="1"/>
  <c r="M46" i="27" a="1"/>
  <c r="N46" i="27" a="1"/>
  <c r="O46" i="27" a="1"/>
  <c r="P46" i="27" a="1"/>
  <c r="Q46" i="27" a="1"/>
  <c r="R46" i="27" a="1"/>
  <c r="S46" i="27" a="1"/>
  <c r="T46" i="27" a="1"/>
  <c r="U46" i="27" a="1"/>
  <c r="V46" i="27" a="1"/>
  <c r="W46" i="27" a="1"/>
  <c r="X46" i="27" a="1"/>
  <c r="Y46" i="27" a="1"/>
  <c r="Z46" i="27" a="1"/>
  <c r="AA46" i="27" a="1"/>
  <c r="AB46" i="27" a="1"/>
  <c r="AC46" i="27" a="1"/>
  <c r="AD46" i="27" a="1"/>
  <c r="AE46" i="27" a="1"/>
  <c r="AF46" i="27" a="1"/>
  <c r="AG46" i="27" a="1"/>
  <c r="AH46" i="27" a="1"/>
  <c r="AI46" i="27" a="1"/>
  <c r="AJ46" i="27" a="1"/>
  <c r="AK46" i="27" a="1"/>
  <c r="AL46" i="27" a="1"/>
  <c r="AM46" i="27" a="1"/>
  <c r="AN46" i="27" a="1"/>
  <c r="AO46" i="27" a="1"/>
  <c r="AP46" i="27" a="1"/>
  <c r="AQ46" i="27" a="1"/>
  <c r="AR46" i="27" a="1"/>
  <c r="AS46" i="27" a="1"/>
  <c r="AT46" i="27" a="1"/>
  <c r="AU46" i="27" a="1"/>
  <c r="AV46" i="27" a="1"/>
  <c r="AW46" i="27" a="1"/>
  <c r="AX46" i="27" a="1"/>
  <c r="AY46" i="27" a="1"/>
  <c r="AZ46" i="27" a="1"/>
  <c r="BA46" i="27" a="1"/>
  <c r="BB46" i="27" a="1"/>
  <c r="BC46" i="27" a="1"/>
  <c r="BD46" i="27" a="1"/>
  <c r="BE46" i="27" a="1"/>
  <c r="BF46" i="27" a="1"/>
  <c r="BG46" i="27" a="1"/>
  <c r="BH46" i="27" a="1"/>
  <c r="BI46" i="27" a="1"/>
  <c r="BJ46" i="27" a="1"/>
  <c r="BK46" i="27" a="1"/>
  <c r="BL46" i="27" a="1"/>
  <c r="BM46" i="27" a="1"/>
  <c r="BN46" i="27" a="1"/>
  <c r="BO46" i="27" a="1"/>
  <c r="BP46" i="27" a="1"/>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G46" i="27"/>
  <c r="AH46" i="27"/>
  <c r="AI46" i="27"/>
  <c r="AJ46" i="27"/>
  <c r="AK46" i="27"/>
  <c r="AL46" i="27"/>
  <c r="AM46" i="27"/>
  <c r="AN46" i="27"/>
  <c r="AO46" i="27"/>
  <c r="AP46" i="27"/>
  <c r="AQ46" i="27"/>
  <c r="AR46" i="27"/>
  <c r="AS46" i="27"/>
  <c r="AT46" i="27"/>
  <c r="AU46" i="27"/>
  <c r="AV46" i="27"/>
  <c r="AW46" i="27"/>
  <c r="AX46" i="27"/>
  <c r="AY46" i="27"/>
  <c r="AZ46" i="27"/>
  <c r="BA46" i="27"/>
  <c r="BB46" i="27"/>
  <c r="BC46" i="27"/>
  <c r="BD46" i="27"/>
  <c r="BE46" i="27"/>
  <c r="BF46" i="27"/>
  <c r="BG46" i="27"/>
  <c r="BH46" i="27"/>
  <c r="BI46" i="27"/>
  <c r="BJ46" i="27"/>
  <c r="BK46" i="27"/>
  <c r="BL46" i="27"/>
  <c r="BM46" i="27"/>
  <c r="BN46" i="27"/>
  <c r="BO46" i="27"/>
  <c r="BP46" i="27"/>
  <c r="AB22" i="27"/>
  <c r="E57" i="27" a="1"/>
  <c r="E57" i="27"/>
  <c r="F57" i="27" a="1"/>
  <c r="F57" i="27"/>
  <c r="G57" i="27" a="1"/>
  <c r="H57" i="27" a="1"/>
  <c r="I57" i="27" a="1"/>
  <c r="J57" i="27" a="1"/>
  <c r="K57" i="27" a="1"/>
  <c r="L57" i="27" a="1"/>
  <c r="M57" i="27" a="1"/>
  <c r="N57" i="27" a="1"/>
  <c r="O57" i="27" a="1"/>
  <c r="P57" i="27" a="1"/>
  <c r="Q57" i="27" a="1"/>
  <c r="R57" i="27" a="1"/>
  <c r="S57" i="27" a="1"/>
  <c r="T57" i="27" a="1"/>
  <c r="U57" i="27" a="1"/>
  <c r="V57" i="27" a="1"/>
  <c r="W57" i="27" a="1"/>
  <c r="X57" i="27" a="1"/>
  <c r="Y57" i="27" a="1"/>
  <c r="Z57" i="27" a="1"/>
  <c r="AA57" i="27" a="1"/>
  <c r="AB57" i="27" a="1"/>
  <c r="AC57" i="27" a="1"/>
  <c r="AD57" i="27" a="1"/>
  <c r="AE57" i="27" a="1"/>
  <c r="AF57" i="27" a="1"/>
  <c r="AG57" i="27" a="1"/>
  <c r="AH57" i="27" a="1"/>
  <c r="AI57" i="27" a="1"/>
  <c r="AJ57" i="27" a="1"/>
  <c r="AK57" i="27" a="1"/>
  <c r="AL57" i="27" a="1"/>
  <c r="AM57" i="27" a="1"/>
  <c r="AN57" i="27" a="1"/>
  <c r="AO57" i="27" a="1"/>
  <c r="AP57" i="27" a="1"/>
  <c r="AQ57" i="27" a="1"/>
  <c r="AR57" i="27" a="1"/>
  <c r="AS57" i="27" a="1"/>
  <c r="AT57" i="27" a="1"/>
  <c r="AU57" i="27" a="1"/>
  <c r="AV57" i="27" a="1"/>
  <c r="AW57" i="27" a="1"/>
  <c r="AX57" i="27" a="1"/>
  <c r="AY57" i="27" a="1"/>
  <c r="AZ57" i="27" a="1"/>
  <c r="BA57" i="27" a="1"/>
  <c r="BB57" i="27" a="1"/>
  <c r="BC57" i="27" a="1"/>
  <c r="BD57" i="27" a="1"/>
  <c r="BE57" i="27" a="1"/>
  <c r="BF57" i="27" a="1"/>
  <c r="BG57" i="27" a="1"/>
  <c r="BH57" i="27" a="1"/>
  <c r="BI57" i="27" a="1"/>
  <c r="BJ57" i="27" a="1"/>
  <c r="BK57" i="27" a="1"/>
  <c r="BL57" i="27" a="1"/>
  <c r="BM57" i="27" a="1"/>
  <c r="BN57" i="27" a="1"/>
  <c r="BO57" i="27" a="1"/>
  <c r="BP57" i="27" a="1"/>
  <c r="G57" i="27"/>
  <c r="H57" i="27"/>
  <c r="I57" i="27"/>
  <c r="J57" i="27"/>
  <c r="K57" i="27"/>
  <c r="L57" i="27"/>
  <c r="M57" i="27"/>
  <c r="N57" i="27"/>
  <c r="O57" i="27"/>
  <c r="P57" i="27"/>
  <c r="Q57" i="27"/>
  <c r="R57" i="27"/>
  <c r="S57" i="27"/>
  <c r="T57" i="27"/>
  <c r="U57" i="27"/>
  <c r="V57" i="27"/>
  <c r="W57" i="27"/>
  <c r="X57" i="27"/>
  <c r="Y57" i="27"/>
  <c r="Z57" i="27"/>
  <c r="AA57" i="27"/>
  <c r="AB57" i="27"/>
  <c r="AC57" i="27"/>
  <c r="AD57" i="27"/>
  <c r="AE57" i="27"/>
  <c r="AF57" i="27"/>
  <c r="AG57" i="27"/>
  <c r="AH57" i="27"/>
  <c r="AI57" i="27"/>
  <c r="AJ57" i="27"/>
  <c r="AK57" i="27"/>
  <c r="AL57" i="27"/>
  <c r="AM57" i="27"/>
  <c r="AN57" i="27"/>
  <c r="AO57" i="27"/>
  <c r="AP57" i="27"/>
  <c r="AQ57" i="27"/>
  <c r="AR57" i="27"/>
  <c r="AS57" i="27"/>
  <c r="AT57" i="27"/>
  <c r="AU57" i="27"/>
  <c r="AV57" i="27"/>
  <c r="AW57" i="27"/>
  <c r="AX57" i="27"/>
  <c r="AY57" i="27"/>
  <c r="AZ57" i="27"/>
  <c r="BA57" i="27"/>
  <c r="BB57" i="27"/>
  <c r="BC57" i="27"/>
  <c r="BD57" i="27"/>
  <c r="BE57" i="27"/>
  <c r="BF57" i="27"/>
  <c r="BG57" i="27"/>
  <c r="BH57" i="27"/>
  <c r="BI57" i="27"/>
  <c r="BJ57" i="27"/>
  <c r="BK57" i="27"/>
  <c r="BL57" i="27"/>
  <c r="BM57" i="27"/>
  <c r="BN57" i="27"/>
  <c r="BO57" i="27"/>
  <c r="BP57" i="27"/>
  <c r="AC22" i="27"/>
  <c r="W22" i="27"/>
  <c r="X17" i="27"/>
  <c r="X18" i="27"/>
  <c r="X19" i="27"/>
  <c r="X20" i="27"/>
  <c r="X21" i="27"/>
  <c r="X22" i="27"/>
  <c r="X23" i="27"/>
  <c r="X24" i="27"/>
  <c r="X25" i="27"/>
  <c r="E4" i="27"/>
  <c r="E5" i="27"/>
  <c r="E6" i="27"/>
  <c r="E7" i="27"/>
  <c r="E8" i="27"/>
  <c r="E9" i="27"/>
  <c r="E10" i="27"/>
  <c r="E11" i="27"/>
  <c r="E12" i="27"/>
  <c r="AO12" i="27"/>
  <c r="AO4" i="27"/>
  <c r="AO5" i="27"/>
  <c r="AO6" i="27"/>
  <c r="AO7" i="27"/>
  <c r="AO8" i="27"/>
  <c r="AO9" i="27"/>
  <c r="AO10" i="27"/>
  <c r="AO11" i="27"/>
  <c r="AP12" i="27"/>
  <c r="AP4" i="27"/>
  <c r="AP5" i="27"/>
  <c r="AP6" i="27"/>
  <c r="AP7" i="27"/>
  <c r="AP8" i="27"/>
  <c r="AP9" i="27"/>
  <c r="AP10" i="27"/>
  <c r="AP11" i="27"/>
  <c r="AM12" i="27"/>
  <c r="Q4" i="27"/>
  <c r="AG3" i="27"/>
  <c r="AG12" i="27"/>
  <c r="AI12" i="27"/>
  <c r="AG4" i="27"/>
  <c r="AI4" i="27"/>
  <c r="AG5" i="27"/>
  <c r="AI5" i="27"/>
  <c r="AG6" i="27"/>
  <c r="AI6" i="27"/>
  <c r="AG7" i="27"/>
  <c r="AI7" i="27"/>
  <c r="AG8" i="27"/>
  <c r="AI8" i="27"/>
  <c r="AG9" i="27"/>
  <c r="AI9" i="27"/>
  <c r="AG10" i="27"/>
  <c r="AI10" i="27"/>
  <c r="AG11" i="27"/>
  <c r="AI11" i="27"/>
  <c r="AJ12" i="27"/>
  <c r="AJ4" i="27"/>
  <c r="AJ5" i="27"/>
  <c r="AJ6" i="27"/>
  <c r="AJ7" i="27"/>
  <c r="AJ8" i="27"/>
  <c r="AJ9" i="27"/>
  <c r="AJ10" i="27"/>
  <c r="AJ11" i="27"/>
  <c r="AK12" i="27"/>
  <c r="AK4" i="27"/>
  <c r="AK5" i="27"/>
  <c r="AK6" i="27"/>
  <c r="AK7" i="27"/>
  <c r="AK8" i="27"/>
  <c r="AK9" i="27"/>
  <c r="AK10" i="27"/>
  <c r="AK11" i="27"/>
  <c r="AH12" i="27"/>
  <c r="P4" i="27"/>
  <c r="AB3" i="27"/>
  <c r="AB12" i="27"/>
  <c r="AD12" i="27"/>
  <c r="AB4" i="27"/>
  <c r="AD4" i="27"/>
  <c r="AB5" i="27"/>
  <c r="AD5" i="27"/>
  <c r="AB6" i="27"/>
  <c r="AD6" i="27"/>
  <c r="AB7" i="27"/>
  <c r="AD7" i="27"/>
  <c r="AB8" i="27"/>
  <c r="AD8" i="27"/>
  <c r="AB9" i="27"/>
  <c r="AD9" i="27"/>
  <c r="AB10" i="27"/>
  <c r="AD10" i="27"/>
  <c r="AB11" i="27"/>
  <c r="AD11" i="27"/>
  <c r="AE12" i="27"/>
  <c r="AE4" i="27"/>
  <c r="AE5" i="27"/>
  <c r="AE6" i="27"/>
  <c r="AE7" i="27"/>
  <c r="AE8" i="27"/>
  <c r="AE9" i="27"/>
  <c r="AE10" i="27"/>
  <c r="AE11" i="27"/>
  <c r="AF12" i="27"/>
  <c r="AF4" i="27"/>
  <c r="AF5" i="27"/>
  <c r="AF6" i="27"/>
  <c r="AF7" i="27"/>
  <c r="AF8" i="27"/>
  <c r="AF9" i="27"/>
  <c r="AF10" i="27"/>
  <c r="AF11" i="27"/>
  <c r="AC12" i="27"/>
  <c r="O4" i="27"/>
  <c r="W3" i="27"/>
  <c r="W12" i="27"/>
  <c r="Y12" i="27"/>
  <c r="W4" i="27"/>
  <c r="Y4" i="27"/>
  <c r="W5" i="27"/>
  <c r="Y5" i="27"/>
  <c r="W6" i="27"/>
  <c r="Y6" i="27"/>
  <c r="W7" i="27"/>
  <c r="Y7" i="27"/>
  <c r="W8" i="27"/>
  <c r="Y8" i="27"/>
  <c r="W9" i="27"/>
  <c r="Y9" i="27"/>
  <c r="W10" i="27"/>
  <c r="Y10" i="27"/>
  <c r="W11" i="27"/>
  <c r="Y11" i="27"/>
  <c r="Z12" i="27"/>
  <c r="Z4" i="27"/>
  <c r="Z5" i="27"/>
  <c r="Z6" i="27"/>
  <c r="Z7" i="27"/>
  <c r="Z8" i="27"/>
  <c r="Z9" i="27"/>
  <c r="Z10" i="27"/>
  <c r="Z11" i="27"/>
  <c r="AA12" i="27"/>
  <c r="AA4" i="27"/>
  <c r="AA5" i="27"/>
  <c r="AA6" i="27"/>
  <c r="AA7" i="27"/>
  <c r="AA8" i="27"/>
  <c r="AA9" i="27"/>
  <c r="AA10" i="27"/>
  <c r="AA11" i="27"/>
  <c r="X12" i="27"/>
  <c r="AM11" i="27"/>
  <c r="AH11" i="27"/>
  <c r="AC11" i="27"/>
  <c r="X11" i="27"/>
  <c r="AM10" i="27"/>
  <c r="AH10" i="27"/>
  <c r="AC10" i="27"/>
  <c r="X10" i="27"/>
  <c r="AM9" i="27"/>
  <c r="AH9" i="27"/>
  <c r="AC9" i="27"/>
  <c r="X9" i="27"/>
  <c r="AM8" i="27"/>
  <c r="AH8" i="27"/>
  <c r="AC8" i="27"/>
  <c r="X8" i="27"/>
  <c r="AM7" i="27"/>
  <c r="AH7" i="27"/>
  <c r="AC7" i="27"/>
  <c r="X7" i="27"/>
  <c r="AM6" i="27"/>
  <c r="AH6" i="27"/>
  <c r="AC6" i="27"/>
  <c r="X6" i="27"/>
  <c r="AM5" i="27"/>
  <c r="AH5" i="27"/>
  <c r="AC5" i="27"/>
  <c r="X5" i="27"/>
  <c r="AM4" i="27"/>
  <c r="AH4" i="27"/>
  <c r="AC4" i="27"/>
  <c r="X4" i="27"/>
  <c r="Q64" i="26"/>
  <c r="F4" i="26"/>
  <c r="V64" i="26"/>
  <c r="V65" i="26"/>
  <c r="V66" i="26"/>
  <c r="V67" i="26"/>
  <c r="V68" i="26"/>
  <c r="V69" i="26"/>
  <c r="V70" i="26"/>
  <c r="V71" i="26"/>
  <c r="V72" i="26"/>
  <c r="V73" i="26"/>
  <c r="V74" i="26"/>
  <c r="V75" i="26"/>
  <c r="V76" i="26"/>
  <c r="V77" i="26"/>
  <c r="V78" i="26"/>
  <c r="V79" i="26"/>
  <c r="V80" i="26"/>
  <c r="V81" i="26"/>
  <c r="W64" i="26"/>
  <c r="X64" i="26"/>
  <c r="Y64" i="26"/>
  <c r="AA64" i="26"/>
  <c r="AE64" i="26"/>
  <c r="W65" i="26"/>
  <c r="X65" i="26"/>
  <c r="Y65" i="26"/>
  <c r="AA65" i="26"/>
  <c r="AE65" i="26"/>
  <c r="W66" i="26"/>
  <c r="X66" i="26"/>
  <c r="Y66" i="26"/>
  <c r="AA66" i="26"/>
  <c r="AE66" i="26"/>
  <c r="W67" i="26"/>
  <c r="X67" i="26"/>
  <c r="Y67" i="26"/>
  <c r="AA67" i="26"/>
  <c r="AE67" i="26"/>
  <c r="W68" i="26"/>
  <c r="X68" i="26"/>
  <c r="Y68" i="26"/>
  <c r="AA68" i="26"/>
  <c r="AE68" i="26"/>
  <c r="W69" i="26"/>
  <c r="X69" i="26"/>
  <c r="Y69" i="26"/>
  <c r="AA69" i="26"/>
  <c r="AE69" i="26"/>
  <c r="W70" i="26"/>
  <c r="X70" i="26"/>
  <c r="Y70" i="26"/>
  <c r="AA70" i="26"/>
  <c r="AE70" i="26"/>
  <c r="W71" i="26"/>
  <c r="X71" i="26"/>
  <c r="Y71" i="26"/>
  <c r="AA71" i="26"/>
  <c r="AE71" i="26"/>
  <c r="W72" i="26"/>
  <c r="X72" i="26"/>
  <c r="Y72" i="26"/>
  <c r="AA72" i="26"/>
  <c r="AE72" i="26"/>
  <c r="W73" i="26"/>
  <c r="X73" i="26"/>
  <c r="Y73" i="26"/>
  <c r="AA73" i="26"/>
  <c r="AE73" i="26"/>
  <c r="W74" i="26"/>
  <c r="X74" i="26"/>
  <c r="Y74" i="26"/>
  <c r="AA74" i="26"/>
  <c r="AE74" i="26"/>
  <c r="W75" i="26"/>
  <c r="X75" i="26"/>
  <c r="Y75" i="26"/>
  <c r="AA75" i="26"/>
  <c r="AE75" i="26"/>
  <c r="W76" i="26"/>
  <c r="X76" i="26"/>
  <c r="Y76" i="26"/>
  <c r="AA76" i="26"/>
  <c r="AE76" i="26"/>
  <c r="W77" i="26"/>
  <c r="X77" i="26"/>
  <c r="Y77" i="26"/>
  <c r="AA77" i="26"/>
  <c r="AE77" i="26"/>
  <c r="W78" i="26"/>
  <c r="X78" i="26"/>
  <c r="Y78" i="26"/>
  <c r="AA78" i="26"/>
  <c r="AE78" i="26"/>
  <c r="W79" i="26"/>
  <c r="X79" i="26"/>
  <c r="Y79" i="26"/>
  <c r="AA79" i="26"/>
  <c r="AE79" i="26"/>
  <c r="W80" i="26"/>
  <c r="X80" i="26"/>
  <c r="Y80" i="26"/>
  <c r="AA80" i="26"/>
  <c r="AE80" i="26"/>
  <c r="W81" i="26"/>
  <c r="X81" i="26"/>
  <c r="Y81" i="26"/>
  <c r="AA81" i="26"/>
  <c r="AE81" i="26"/>
  <c r="AF64" i="26"/>
  <c r="AF65" i="26"/>
  <c r="AF66" i="26"/>
  <c r="AF67" i="26"/>
  <c r="AF68" i="26"/>
  <c r="AF69" i="26"/>
  <c r="AF70" i="26"/>
  <c r="AF71" i="26"/>
  <c r="AF72" i="26"/>
  <c r="AF73" i="26"/>
  <c r="AF74" i="26"/>
  <c r="AF75" i="26"/>
  <c r="AF76" i="26"/>
  <c r="AF77" i="26"/>
  <c r="AF78" i="26"/>
  <c r="AF79" i="26"/>
  <c r="AF80" i="26"/>
  <c r="AF81" i="26"/>
  <c r="J4" i="26"/>
  <c r="K17" i="26"/>
  <c r="G4" i="26"/>
  <c r="H4" i="26"/>
  <c r="I4" i="26"/>
  <c r="J17" i="26"/>
  <c r="H17" i="26"/>
  <c r="L17" i="26"/>
  <c r="Q65" i="26"/>
  <c r="F5" i="26"/>
  <c r="J5" i="26"/>
  <c r="K18" i="26"/>
  <c r="G5" i="26"/>
  <c r="H5" i="26"/>
  <c r="I5" i="26"/>
  <c r="J18" i="26"/>
  <c r="H18" i="26"/>
  <c r="L18" i="26"/>
  <c r="Q66" i="26"/>
  <c r="F6" i="26"/>
  <c r="J6" i="26"/>
  <c r="K19" i="26"/>
  <c r="G6" i="26"/>
  <c r="H6" i="26"/>
  <c r="I6" i="26"/>
  <c r="J19" i="26"/>
  <c r="H19" i="26"/>
  <c r="L19" i="26"/>
  <c r="J7" i="26"/>
  <c r="K20" i="26"/>
  <c r="G7" i="26"/>
  <c r="H7" i="26"/>
  <c r="I7" i="26"/>
  <c r="J20" i="26"/>
  <c r="H20" i="26"/>
  <c r="L20" i="26"/>
  <c r="J8" i="26"/>
  <c r="K21" i="26"/>
  <c r="G8" i="26"/>
  <c r="H8" i="26"/>
  <c r="I8" i="26"/>
  <c r="J21" i="26"/>
  <c r="H21" i="26"/>
  <c r="L21" i="26"/>
  <c r="J9" i="26"/>
  <c r="K22" i="26"/>
  <c r="G9" i="26"/>
  <c r="H9" i="26"/>
  <c r="I9" i="26"/>
  <c r="J22" i="26"/>
  <c r="H22" i="26"/>
  <c r="L22" i="26"/>
  <c r="J10" i="26"/>
  <c r="K23" i="26"/>
  <c r="G10" i="26"/>
  <c r="H10" i="26"/>
  <c r="I10" i="26"/>
  <c r="J23" i="26"/>
  <c r="H23" i="26"/>
  <c r="L23" i="26"/>
  <c r="J11" i="26"/>
  <c r="K24" i="26"/>
  <c r="G11" i="26"/>
  <c r="H11" i="26"/>
  <c r="I11" i="26"/>
  <c r="J24" i="26"/>
  <c r="H24" i="26"/>
  <c r="L24" i="26"/>
  <c r="J12" i="26"/>
  <c r="K25" i="26"/>
  <c r="G12" i="26"/>
  <c r="H12" i="26"/>
  <c r="I12" i="26"/>
  <c r="J25" i="26"/>
  <c r="H25" i="26"/>
  <c r="L25" i="26"/>
  <c r="M17" i="26"/>
  <c r="N17" i="26" a="1"/>
  <c r="N17" i="26"/>
  <c r="O17" i="26"/>
  <c r="M18" i="26"/>
  <c r="N18" i="26" a="1"/>
  <c r="N18" i="26"/>
  <c r="O18" i="26"/>
  <c r="M19" i="26"/>
  <c r="N19" i="26" a="1"/>
  <c r="N19" i="26"/>
  <c r="O19" i="26"/>
  <c r="M20" i="26"/>
  <c r="N20" i="26" a="1"/>
  <c r="N20" i="26"/>
  <c r="O20" i="26"/>
  <c r="M21" i="26"/>
  <c r="N21" i="26" a="1"/>
  <c r="N21" i="26"/>
  <c r="O21" i="26"/>
  <c r="M22" i="26"/>
  <c r="N22" i="26" a="1"/>
  <c r="N22" i="26"/>
  <c r="O22" i="26"/>
  <c r="M23" i="26"/>
  <c r="N23" i="26" a="1"/>
  <c r="N23" i="26"/>
  <c r="O23" i="26"/>
  <c r="M24" i="26"/>
  <c r="N24" i="26" a="1"/>
  <c r="N24" i="26"/>
  <c r="O24" i="26"/>
  <c r="M25" i="26"/>
  <c r="N25" i="26" a="1"/>
  <c r="N25" i="26"/>
  <c r="O25" i="26"/>
  <c r="O3" i="26"/>
  <c r="P17" i="26"/>
  <c r="P18" i="26"/>
  <c r="P19" i="26"/>
  <c r="P20" i="26"/>
  <c r="P21" i="26"/>
  <c r="P22" i="26"/>
  <c r="P23" i="26"/>
  <c r="P24" i="26"/>
  <c r="P25" i="26"/>
  <c r="P3" i="26"/>
  <c r="Q17" i="26"/>
  <c r="Q18" i="26"/>
  <c r="Q19" i="26"/>
  <c r="Q20" i="26"/>
  <c r="Q21" i="26"/>
  <c r="Q22" i="26"/>
  <c r="Q23" i="26"/>
  <c r="Q24" i="26"/>
  <c r="Q25" i="26"/>
  <c r="Q3" i="26"/>
  <c r="R17" i="26"/>
  <c r="R18" i="26"/>
  <c r="R19" i="26"/>
  <c r="R20" i="26"/>
  <c r="R21" i="26"/>
  <c r="R22" i="26"/>
  <c r="R23" i="26"/>
  <c r="R24" i="26"/>
  <c r="R25" i="26"/>
  <c r="R3" i="26"/>
  <c r="S17" i="26"/>
  <c r="S18" i="26"/>
  <c r="S19" i="26"/>
  <c r="S20" i="26"/>
  <c r="S21" i="26"/>
  <c r="S22" i="26"/>
  <c r="S23" i="26"/>
  <c r="S24" i="26"/>
  <c r="S25" i="26"/>
  <c r="S3" i="26"/>
  <c r="T17" i="26"/>
  <c r="T18" i="26"/>
  <c r="T19" i="26"/>
  <c r="T20" i="26"/>
  <c r="T21" i="26"/>
  <c r="T22" i="26"/>
  <c r="T23" i="26"/>
  <c r="T24" i="26"/>
  <c r="T25" i="26"/>
  <c r="T3" i="26"/>
  <c r="U17" i="26"/>
  <c r="U18" i="26"/>
  <c r="U19" i="26"/>
  <c r="U20" i="26"/>
  <c r="U21" i="26"/>
  <c r="U22" i="26"/>
  <c r="U23" i="26"/>
  <c r="U24" i="26"/>
  <c r="U25" i="26"/>
  <c r="U3" i="26"/>
  <c r="V17" i="26"/>
  <c r="V18" i="26"/>
  <c r="V19" i="26"/>
  <c r="V20" i="26"/>
  <c r="V21" i="26"/>
  <c r="V22" i="26"/>
  <c r="V23" i="26"/>
  <c r="V24" i="26"/>
  <c r="V25" i="26"/>
  <c r="V3" i="26"/>
  <c r="R4" i="26"/>
  <c r="AL3" i="26"/>
  <c r="AL12" i="26"/>
  <c r="AN12" i="26"/>
  <c r="AL4" i="26"/>
  <c r="AN4" i="26"/>
  <c r="AL5" i="26"/>
  <c r="AN5" i="26"/>
  <c r="AL6" i="26"/>
  <c r="AN6" i="26"/>
  <c r="AL7" i="26"/>
  <c r="AN7" i="26"/>
  <c r="AL8" i="26"/>
  <c r="AN8" i="26"/>
  <c r="AL9" i="26"/>
  <c r="AN9" i="26"/>
  <c r="AL10" i="26"/>
  <c r="AN10" i="26"/>
  <c r="AL11" i="26"/>
  <c r="AN11" i="26"/>
  <c r="C17" i="26"/>
  <c r="E30" i="26" a="1"/>
  <c r="E30" i="26"/>
  <c r="F30" i="26" a="1"/>
  <c r="F30" i="26"/>
  <c r="G30" i="26" a="1"/>
  <c r="H30" i="26" a="1"/>
  <c r="I30" i="26" a="1"/>
  <c r="J30" i="26" a="1"/>
  <c r="K30" i="26" a="1"/>
  <c r="L30" i="26" a="1"/>
  <c r="M30" i="26" a="1"/>
  <c r="N30" i="26" a="1"/>
  <c r="O30" i="26" a="1"/>
  <c r="P30" i="26" a="1"/>
  <c r="Q30" i="26" a="1"/>
  <c r="R30" i="26" a="1"/>
  <c r="S30" i="26" a="1"/>
  <c r="T30" i="26" a="1"/>
  <c r="U30" i="26" a="1"/>
  <c r="V30" i="26" a="1"/>
  <c r="W30" i="26" a="1"/>
  <c r="X30" i="26" a="1"/>
  <c r="Y30" i="26" a="1"/>
  <c r="Z30" i="26" a="1"/>
  <c r="AA30" i="26" a="1"/>
  <c r="AB30" i="26" a="1"/>
  <c r="AC30" i="26" a="1"/>
  <c r="AD30" i="26" a="1"/>
  <c r="AE30" i="26" a="1"/>
  <c r="AF30" i="26" a="1"/>
  <c r="AG30" i="26" a="1"/>
  <c r="AH30" i="26" a="1"/>
  <c r="AI30" i="26" a="1"/>
  <c r="AJ30" i="26" a="1"/>
  <c r="AK30" i="26" a="1"/>
  <c r="AL30" i="26" a="1"/>
  <c r="AM30" i="26" a="1"/>
  <c r="AN30" i="26" a="1"/>
  <c r="AO30" i="26" a="1"/>
  <c r="AP30" i="26" a="1"/>
  <c r="AQ30" i="26" a="1"/>
  <c r="AR30" i="26" a="1"/>
  <c r="AS30" i="26" a="1"/>
  <c r="AT30" i="26" a="1"/>
  <c r="AU30" i="26" a="1"/>
  <c r="AV30" i="26" a="1"/>
  <c r="AW30" i="26" a="1"/>
  <c r="AX30" i="26" a="1"/>
  <c r="AY30" i="26" a="1"/>
  <c r="AZ30" i="26" a="1"/>
  <c r="BA30" i="26" a="1"/>
  <c r="BB30" i="26" a="1"/>
  <c r="BC30" i="26" a="1"/>
  <c r="BD30" i="26" a="1"/>
  <c r="BE30" i="26" a="1"/>
  <c r="BF30" i="26" a="1"/>
  <c r="BG30" i="26" a="1"/>
  <c r="BH30" i="26" a="1"/>
  <c r="BI30" i="26" a="1"/>
  <c r="BJ30" i="26" a="1"/>
  <c r="BK30" i="26" a="1"/>
  <c r="BL30" i="26" a="1"/>
  <c r="BM30" i="26" a="1"/>
  <c r="BN30" i="26" a="1"/>
  <c r="BO30" i="26" a="1"/>
  <c r="BP30" i="26" a="1"/>
  <c r="G30" i="26"/>
  <c r="H30" i="26"/>
  <c r="I30" i="26"/>
  <c r="J30" i="26"/>
  <c r="K30" i="26"/>
  <c r="L30" i="26"/>
  <c r="M30" i="26"/>
  <c r="N30" i="26"/>
  <c r="O30" i="26"/>
  <c r="P30" i="26"/>
  <c r="Q30" i="26"/>
  <c r="R30" i="26"/>
  <c r="S30" i="26"/>
  <c r="T30" i="26"/>
  <c r="U30" i="26"/>
  <c r="V30" i="26"/>
  <c r="W30" i="26"/>
  <c r="X30" i="26"/>
  <c r="Y30" i="26"/>
  <c r="Z30" i="26"/>
  <c r="AA30" i="26"/>
  <c r="AB30" i="26"/>
  <c r="AC30" i="26"/>
  <c r="AD30" i="26"/>
  <c r="AE30" i="26"/>
  <c r="AF30" i="26"/>
  <c r="AG30" i="26"/>
  <c r="AH30" i="26"/>
  <c r="AI30" i="26"/>
  <c r="AJ30" i="26"/>
  <c r="AK30" i="26"/>
  <c r="AL30" i="26"/>
  <c r="AM30" i="26"/>
  <c r="AN30" i="26"/>
  <c r="AO30" i="26"/>
  <c r="AP30" i="26"/>
  <c r="AQ30" i="26"/>
  <c r="AR30" i="26"/>
  <c r="AS30" i="26"/>
  <c r="AT30" i="26"/>
  <c r="AU30" i="26"/>
  <c r="AV30" i="26"/>
  <c r="AW30" i="26"/>
  <c r="AX30" i="26"/>
  <c r="AY30" i="26"/>
  <c r="AZ30" i="26"/>
  <c r="BA30" i="26"/>
  <c r="BB30" i="26"/>
  <c r="BC30" i="26"/>
  <c r="BD30" i="26"/>
  <c r="BE30" i="26"/>
  <c r="BF30" i="26"/>
  <c r="BG30" i="26"/>
  <c r="BH30" i="26"/>
  <c r="BI30" i="26"/>
  <c r="BJ30" i="26"/>
  <c r="BK30" i="26"/>
  <c r="BL30" i="26"/>
  <c r="BM30" i="26"/>
  <c r="BN30" i="26"/>
  <c r="BO30" i="26"/>
  <c r="BP30" i="26"/>
  <c r="AA17" i="26"/>
  <c r="E41" i="26" a="1"/>
  <c r="E41" i="26"/>
  <c r="F41" i="26" a="1"/>
  <c r="F41" i="26"/>
  <c r="G41" i="26" a="1"/>
  <c r="H41" i="26" a="1"/>
  <c r="I41" i="26" a="1"/>
  <c r="J41" i="26" a="1"/>
  <c r="K41" i="26" a="1"/>
  <c r="L41" i="26" a="1"/>
  <c r="M41" i="26" a="1"/>
  <c r="N41" i="26" a="1"/>
  <c r="O41" i="26" a="1"/>
  <c r="P41" i="26" a="1"/>
  <c r="Q41" i="26" a="1"/>
  <c r="R41" i="26" a="1"/>
  <c r="S41" i="26" a="1"/>
  <c r="T41" i="26" a="1"/>
  <c r="U41" i="26" a="1"/>
  <c r="V41" i="26" a="1"/>
  <c r="W41" i="26" a="1"/>
  <c r="X41" i="26" a="1"/>
  <c r="Y41" i="26" a="1"/>
  <c r="Z41" i="26" a="1"/>
  <c r="AA41" i="26" a="1"/>
  <c r="AB41" i="26" a="1"/>
  <c r="AC41" i="26" a="1"/>
  <c r="AD41" i="26" a="1"/>
  <c r="AE41" i="26" a="1"/>
  <c r="AF41" i="26" a="1"/>
  <c r="AG41" i="26" a="1"/>
  <c r="AH41" i="26" a="1"/>
  <c r="AI41" i="26" a="1"/>
  <c r="AJ41" i="26" a="1"/>
  <c r="AK41" i="26" a="1"/>
  <c r="AL41" i="26" a="1"/>
  <c r="AM41" i="26" a="1"/>
  <c r="AN41" i="26" a="1"/>
  <c r="AO41" i="26" a="1"/>
  <c r="AP41" i="26" a="1"/>
  <c r="AQ41" i="26" a="1"/>
  <c r="AR41" i="26" a="1"/>
  <c r="AS41" i="26" a="1"/>
  <c r="AT41" i="26" a="1"/>
  <c r="AU41" i="26" a="1"/>
  <c r="AV41" i="26" a="1"/>
  <c r="AW41" i="26" a="1"/>
  <c r="AX41" i="26" a="1"/>
  <c r="AY41" i="26" a="1"/>
  <c r="AZ41" i="26" a="1"/>
  <c r="BA41" i="26" a="1"/>
  <c r="BB41" i="26" a="1"/>
  <c r="BC41" i="26" a="1"/>
  <c r="BD41" i="26" a="1"/>
  <c r="BE41" i="26" a="1"/>
  <c r="BF41" i="26" a="1"/>
  <c r="BG41" i="26" a="1"/>
  <c r="BH41" i="26" a="1"/>
  <c r="BI41" i="26" a="1"/>
  <c r="BJ41" i="26" a="1"/>
  <c r="BK41" i="26" a="1"/>
  <c r="BL41" i="26" a="1"/>
  <c r="BM41" i="26" a="1"/>
  <c r="BN41" i="26" a="1"/>
  <c r="BO41" i="26" a="1"/>
  <c r="BP41" i="26" a="1"/>
  <c r="G41" i="26"/>
  <c r="H41" i="26"/>
  <c r="I41" i="26"/>
  <c r="J41" i="26"/>
  <c r="K41" i="26"/>
  <c r="L41" i="26"/>
  <c r="M41" i="26"/>
  <c r="N41" i="26"/>
  <c r="O41" i="26"/>
  <c r="P41" i="26"/>
  <c r="Q41" i="26"/>
  <c r="R41" i="26"/>
  <c r="S41" i="26"/>
  <c r="T41" i="26"/>
  <c r="U41" i="26"/>
  <c r="V41" i="26"/>
  <c r="W41" i="26"/>
  <c r="X41" i="26"/>
  <c r="Y41" i="26"/>
  <c r="Z41" i="26"/>
  <c r="AA41" i="26"/>
  <c r="AB41" i="26"/>
  <c r="AC41" i="26"/>
  <c r="AD41" i="26"/>
  <c r="AE41" i="26"/>
  <c r="AF41" i="26"/>
  <c r="AG41" i="26"/>
  <c r="AH41" i="26"/>
  <c r="AI41" i="26"/>
  <c r="AJ41" i="26"/>
  <c r="AK41" i="26"/>
  <c r="AL41" i="26"/>
  <c r="AM41" i="26"/>
  <c r="AN41" i="26"/>
  <c r="AO41" i="26"/>
  <c r="AP41" i="26"/>
  <c r="AQ41" i="26"/>
  <c r="AR41" i="26"/>
  <c r="AS41" i="26"/>
  <c r="AT41" i="26"/>
  <c r="AU41" i="26"/>
  <c r="AV41" i="26"/>
  <c r="AW41" i="26"/>
  <c r="AX41" i="26"/>
  <c r="AY41" i="26"/>
  <c r="AZ41" i="26"/>
  <c r="BA41" i="26"/>
  <c r="BB41" i="26"/>
  <c r="BC41" i="26"/>
  <c r="BD41" i="26"/>
  <c r="BE41" i="26"/>
  <c r="BF41" i="26"/>
  <c r="BG41" i="26"/>
  <c r="BH41" i="26"/>
  <c r="BI41" i="26"/>
  <c r="BJ41" i="26"/>
  <c r="BK41" i="26"/>
  <c r="BL41" i="26"/>
  <c r="BM41" i="26"/>
  <c r="BN41" i="26"/>
  <c r="BO41" i="26"/>
  <c r="BP41" i="26"/>
  <c r="AB17" i="26"/>
  <c r="E52" i="26" a="1"/>
  <c r="E52" i="26"/>
  <c r="F52" i="26" a="1"/>
  <c r="F52" i="26"/>
  <c r="G52" i="26" a="1"/>
  <c r="H52" i="26" a="1"/>
  <c r="I52" i="26" a="1"/>
  <c r="J52" i="26" a="1"/>
  <c r="K52" i="26" a="1"/>
  <c r="L52" i="26" a="1"/>
  <c r="M52" i="26" a="1"/>
  <c r="N52" i="26" a="1"/>
  <c r="O52" i="26" a="1"/>
  <c r="P52" i="26" a="1"/>
  <c r="Q52" i="26" a="1"/>
  <c r="R52" i="26" a="1"/>
  <c r="S52" i="26" a="1"/>
  <c r="T52" i="26" a="1"/>
  <c r="U52" i="26" a="1"/>
  <c r="V52" i="26" a="1"/>
  <c r="W52" i="26" a="1"/>
  <c r="X52" i="26" a="1"/>
  <c r="Y52" i="26" a="1"/>
  <c r="Z52" i="26" a="1"/>
  <c r="AA52" i="26" a="1"/>
  <c r="AB52" i="26" a="1"/>
  <c r="AC52" i="26" a="1"/>
  <c r="AD52" i="26" a="1"/>
  <c r="AE52" i="26" a="1"/>
  <c r="AF52" i="26" a="1"/>
  <c r="AG52" i="26" a="1"/>
  <c r="AH52" i="26" a="1"/>
  <c r="AI52" i="26" a="1"/>
  <c r="AJ52" i="26" a="1"/>
  <c r="AK52" i="26" a="1"/>
  <c r="AL52" i="26" a="1"/>
  <c r="AM52" i="26" a="1"/>
  <c r="AN52" i="26" a="1"/>
  <c r="AO52" i="26" a="1"/>
  <c r="AP52" i="26" a="1"/>
  <c r="AQ52" i="26" a="1"/>
  <c r="AR52" i="26" a="1"/>
  <c r="AS52" i="26" a="1"/>
  <c r="AT52" i="26" a="1"/>
  <c r="AU52" i="26" a="1"/>
  <c r="AV52" i="26" a="1"/>
  <c r="AW52" i="26" a="1"/>
  <c r="AX52" i="26" a="1"/>
  <c r="AY52" i="26" a="1"/>
  <c r="AZ52" i="26" a="1"/>
  <c r="BA52" i="26" a="1"/>
  <c r="BB52" i="26" a="1"/>
  <c r="BC52" i="26" a="1"/>
  <c r="BD52" i="26" a="1"/>
  <c r="BE52" i="26" a="1"/>
  <c r="BF52" i="26" a="1"/>
  <c r="BG52" i="26" a="1"/>
  <c r="BH52" i="26" a="1"/>
  <c r="BI52" i="26" a="1"/>
  <c r="BJ52" i="26" a="1"/>
  <c r="BK52" i="26" a="1"/>
  <c r="BL52" i="26" a="1"/>
  <c r="BM52" i="26" a="1"/>
  <c r="BN52" i="26" a="1"/>
  <c r="BO52" i="26" a="1"/>
  <c r="BP52" i="26" a="1"/>
  <c r="G52" i="26"/>
  <c r="H52" i="26"/>
  <c r="I52" i="26"/>
  <c r="J52" i="26"/>
  <c r="K52" i="26"/>
  <c r="L52" i="26"/>
  <c r="M52" i="26"/>
  <c r="N52" i="26"/>
  <c r="O52" i="26"/>
  <c r="P52" i="26"/>
  <c r="Q52" i="26"/>
  <c r="R52" i="26"/>
  <c r="S52" i="26"/>
  <c r="T52" i="26"/>
  <c r="U52" i="26"/>
  <c r="V52" i="26"/>
  <c r="W52" i="26"/>
  <c r="X52" i="26"/>
  <c r="Y52" i="26"/>
  <c r="Z52" i="26"/>
  <c r="AA52" i="26"/>
  <c r="AB52" i="26"/>
  <c r="AC52" i="26"/>
  <c r="AD52" i="26"/>
  <c r="AE52" i="26"/>
  <c r="AF52" i="26"/>
  <c r="AG52" i="26"/>
  <c r="AH52" i="26"/>
  <c r="AI52" i="26"/>
  <c r="AJ52" i="26"/>
  <c r="AK52" i="26"/>
  <c r="AL52" i="26"/>
  <c r="AM52" i="26"/>
  <c r="AN52" i="26"/>
  <c r="AO52" i="26"/>
  <c r="AP52" i="26"/>
  <c r="AQ52" i="26"/>
  <c r="AR52" i="26"/>
  <c r="AS52" i="26"/>
  <c r="AT52" i="26"/>
  <c r="AU52" i="26"/>
  <c r="AV52" i="26"/>
  <c r="AW52" i="26"/>
  <c r="AX52" i="26"/>
  <c r="AY52" i="26"/>
  <c r="AZ52" i="26"/>
  <c r="BA52" i="26"/>
  <c r="BB52" i="26"/>
  <c r="BC52" i="26"/>
  <c r="BD52" i="26"/>
  <c r="BE52" i="26"/>
  <c r="BF52" i="26"/>
  <c r="BG52" i="26"/>
  <c r="BH52" i="26"/>
  <c r="BI52" i="26"/>
  <c r="BJ52" i="26"/>
  <c r="BK52" i="26"/>
  <c r="BL52" i="26"/>
  <c r="BM52" i="26"/>
  <c r="BN52" i="26"/>
  <c r="BO52" i="26"/>
  <c r="BP52" i="26"/>
  <c r="AC17" i="26"/>
  <c r="W17" i="26"/>
  <c r="C18" i="26"/>
  <c r="E31" i="26" a="1"/>
  <c r="E31" i="26"/>
  <c r="F31" i="26" a="1"/>
  <c r="F31" i="26"/>
  <c r="G31" i="26" a="1"/>
  <c r="H31" i="26" a="1"/>
  <c r="I31" i="26" a="1"/>
  <c r="J31" i="26" a="1"/>
  <c r="K31" i="26" a="1"/>
  <c r="L31" i="26" a="1"/>
  <c r="M31" i="26" a="1"/>
  <c r="N31" i="26" a="1"/>
  <c r="O31" i="26" a="1"/>
  <c r="P31" i="26" a="1"/>
  <c r="Q31" i="26" a="1"/>
  <c r="R31" i="26" a="1"/>
  <c r="S31" i="26" a="1"/>
  <c r="T31" i="26" a="1"/>
  <c r="U31" i="26" a="1"/>
  <c r="V31" i="26" a="1"/>
  <c r="W31" i="26" a="1"/>
  <c r="X31" i="26" a="1"/>
  <c r="Y31" i="26" a="1"/>
  <c r="Z31" i="26" a="1"/>
  <c r="AA31" i="26" a="1"/>
  <c r="AB31" i="26" a="1"/>
  <c r="AC31" i="26" a="1"/>
  <c r="AD31" i="26" a="1"/>
  <c r="AE31" i="26" a="1"/>
  <c r="AF31" i="26" a="1"/>
  <c r="AG31" i="26" a="1"/>
  <c r="AH31" i="26" a="1"/>
  <c r="AI31" i="26" a="1"/>
  <c r="AJ31" i="26" a="1"/>
  <c r="AK31" i="26" a="1"/>
  <c r="AL31" i="26" a="1"/>
  <c r="AM31" i="26" a="1"/>
  <c r="AN31" i="26" a="1"/>
  <c r="AO31" i="26" a="1"/>
  <c r="AP31" i="26" a="1"/>
  <c r="AQ31" i="26" a="1"/>
  <c r="AR31" i="26" a="1"/>
  <c r="AS31" i="26" a="1"/>
  <c r="AT31" i="26" a="1"/>
  <c r="AU31" i="26" a="1"/>
  <c r="AV31" i="26" a="1"/>
  <c r="AW31" i="26" a="1"/>
  <c r="AX31" i="26" a="1"/>
  <c r="AY31" i="26" a="1"/>
  <c r="AZ31" i="26" a="1"/>
  <c r="BA31" i="26" a="1"/>
  <c r="BB31" i="26" a="1"/>
  <c r="BC31" i="26" a="1"/>
  <c r="BD31" i="26" a="1"/>
  <c r="BE31" i="26" a="1"/>
  <c r="BF31" i="26" a="1"/>
  <c r="BG31" i="26" a="1"/>
  <c r="BH31" i="26" a="1"/>
  <c r="BI31" i="26" a="1"/>
  <c r="BJ31" i="26" a="1"/>
  <c r="BK31" i="26" a="1"/>
  <c r="BL31" i="26" a="1"/>
  <c r="BM31" i="26" a="1"/>
  <c r="BN31" i="26" a="1"/>
  <c r="BO31" i="26" a="1"/>
  <c r="BP31" i="26" a="1"/>
  <c r="G31" i="26"/>
  <c r="H31" i="26"/>
  <c r="I31" i="26"/>
  <c r="J31" i="26"/>
  <c r="K31" i="26"/>
  <c r="L31" i="26"/>
  <c r="M31" i="26"/>
  <c r="N31" i="26"/>
  <c r="O31" i="26"/>
  <c r="P31" i="26"/>
  <c r="Q31" i="26"/>
  <c r="R31" i="26"/>
  <c r="S31" i="26"/>
  <c r="T31" i="26"/>
  <c r="U31" i="26"/>
  <c r="V31" i="26"/>
  <c r="W31" i="26"/>
  <c r="X31" i="26"/>
  <c r="Y31" i="26"/>
  <c r="Z31" i="26"/>
  <c r="AA31" i="26"/>
  <c r="AB31" i="26"/>
  <c r="AC31" i="26"/>
  <c r="AD31" i="26"/>
  <c r="AE31" i="26"/>
  <c r="AF31" i="26"/>
  <c r="AG31" i="26"/>
  <c r="AH31" i="26"/>
  <c r="AI31" i="26"/>
  <c r="AJ31" i="26"/>
  <c r="AK31" i="26"/>
  <c r="AL31" i="26"/>
  <c r="AM31" i="26"/>
  <c r="AN31" i="26"/>
  <c r="AO31" i="26"/>
  <c r="AP31" i="26"/>
  <c r="AQ31" i="26"/>
  <c r="AR31" i="26"/>
  <c r="AS31" i="26"/>
  <c r="AT31" i="26"/>
  <c r="AU31" i="26"/>
  <c r="AV31" i="26"/>
  <c r="AW31" i="26"/>
  <c r="AX31" i="26"/>
  <c r="AY31" i="26"/>
  <c r="AZ31" i="26"/>
  <c r="BA31" i="26"/>
  <c r="BB31" i="26"/>
  <c r="BC31" i="26"/>
  <c r="BD31" i="26"/>
  <c r="BE31" i="26"/>
  <c r="BF31" i="26"/>
  <c r="BG31" i="26"/>
  <c r="BH31" i="26"/>
  <c r="BI31" i="26"/>
  <c r="BJ31" i="26"/>
  <c r="BK31" i="26"/>
  <c r="BL31" i="26"/>
  <c r="BM31" i="26"/>
  <c r="BN31" i="26"/>
  <c r="BO31" i="26"/>
  <c r="BP31" i="26"/>
  <c r="AA18" i="26"/>
  <c r="E42" i="26" a="1"/>
  <c r="E42" i="26"/>
  <c r="F42" i="26" a="1"/>
  <c r="F42" i="26"/>
  <c r="G42" i="26" a="1"/>
  <c r="H42" i="26" a="1"/>
  <c r="I42" i="26" a="1"/>
  <c r="J42" i="26" a="1"/>
  <c r="K42" i="26" a="1"/>
  <c r="L42" i="26" a="1"/>
  <c r="M42" i="26" a="1"/>
  <c r="N42" i="26" a="1"/>
  <c r="O42" i="26" a="1"/>
  <c r="P42" i="26" a="1"/>
  <c r="Q42" i="26" a="1"/>
  <c r="R42" i="26" a="1"/>
  <c r="S42" i="26" a="1"/>
  <c r="T42" i="26" a="1"/>
  <c r="U42" i="26" a="1"/>
  <c r="V42" i="26" a="1"/>
  <c r="W42" i="26" a="1"/>
  <c r="X42" i="26" a="1"/>
  <c r="Y42" i="26" a="1"/>
  <c r="Z42" i="26" a="1"/>
  <c r="AA42" i="26" a="1"/>
  <c r="AB42" i="26" a="1"/>
  <c r="AC42" i="26" a="1"/>
  <c r="AD42" i="26" a="1"/>
  <c r="AE42" i="26" a="1"/>
  <c r="AF42" i="26" a="1"/>
  <c r="AG42" i="26" a="1"/>
  <c r="AH42" i="26" a="1"/>
  <c r="AI42" i="26" a="1"/>
  <c r="AJ42" i="26" a="1"/>
  <c r="AK42" i="26" a="1"/>
  <c r="AL42" i="26" a="1"/>
  <c r="AM42" i="26" a="1"/>
  <c r="AN42" i="26" a="1"/>
  <c r="AO42" i="26" a="1"/>
  <c r="AP42" i="26" a="1"/>
  <c r="AQ42" i="26" a="1"/>
  <c r="AR42" i="26" a="1"/>
  <c r="AS42" i="26" a="1"/>
  <c r="AT42" i="26" a="1"/>
  <c r="AU42" i="26" a="1"/>
  <c r="AV42" i="26" a="1"/>
  <c r="AW42" i="26" a="1"/>
  <c r="AX42" i="26" a="1"/>
  <c r="AY42" i="26" a="1"/>
  <c r="AZ42" i="26" a="1"/>
  <c r="BA42" i="26" a="1"/>
  <c r="BB42" i="26" a="1"/>
  <c r="BC42" i="26" a="1"/>
  <c r="BD42" i="26" a="1"/>
  <c r="BE42" i="26" a="1"/>
  <c r="BF42" i="26" a="1"/>
  <c r="BG42" i="26" a="1"/>
  <c r="BH42" i="26" a="1"/>
  <c r="BI42" i="26" a="1"/>
  <c r="BJ42" i="26" a="1"/>
  <c r="BK42" i="26" a="1"/>
  <c r="BL42" i="26" a="1"/>
  <c r="BM42" i="26" a="1"/>
  <c r="BN42" i="26" a="1"/>
  <c r="BO42" i="26" a="1"/>
  <c r="BP42" i="26" a="1"/>
  <c r="G42" i="26"/>
  <c r="H42" i="26"/>
  <c r="I42" i="26"/>
  <c r="J42" i="26"/>
  <c r="K42" i="26"/>
  <c r="L42" i="26"/>
  <c r="M42" i="26"/>
  <c r="N42" i="26"/>
  <c r="O42" i="26"/>
  <c r="P42" i="26"/>
  <c r="Q42" i="26"/>
  <c r="R42" i="26"/>
  <c r="S42" i="26"/>
  <c r="T42" i="26"/>
  <c r="U42" i="26"/>
  <c r="V42" i="26"/>
  <c r="W42" i="26"/>
  <c r="X42" i="26"/>
  <c r="Y42" i="26"/>
  <c r="Z42" i="26"/>
  <c r="AA42" i="26"/>
  <c r="AB42" i="26"/>
  <c r="AC42" i="26"/>
  <c r="AD42" i="26"/>
  <c r="AE42" i="26"/>
  <c r="AF42" i="26"/>
  <c r="AG42" i="26"/>
  <c r="AH42" i="26"/>
  <c r="AI42" i="26"/>
  <c r="AJ42" i="26"/>
  <c r="AK42" i="26"/>
  <c r="AL42" i="26"/>
  <c r="AM42" i="26"/>
  <c r="AN42" i="26"/>
  <c r="AO42" i="26"/>
  <c r="AP42" i="26"/>
  <c r="AQ42" i="26"/>
  <c r="AR42" i="26"/>
  <c r="AS42" i="26"/>
  <c r="AT42" i="26"/>
  <c r="AU42" i="26"/>
  <c r="AV42" i="26"/>
  <c r="AW42" i="26"/>
  <c r="AX42" i="26"/>
  <c r="AY42" i="26"/>
  <c r="AZ42" i="26"/>
  <c r="BA42" i="26"/>
  <c r="BB42" i="26"/>
  <c r="BC42" i="26"/>
  <c r="BD42" i="26"/>
  <c r="BE42" i="26"/>
  <c r="BF42" i="26"/>
  <c r="BG42" i="26"/>
  <c r="BH42" i="26"/>
  <c r="BI42" i="26"/>
  <c r="BJ42" i="26"/>
  <c r="BK42" i="26"/>
  <c r="BL42" i="26"/>
  <c r="BM42" i="26"/>
  <c r="BN42" i="26"/>
  <c r="BO42" i="26"/>
  <c r="BP42" i="26"/>
  <c r="AB18" i="26"/>
  <c r="E53" i="26" a="1"/>
  <c r="E53" i="26"/>
  <c r="F53" i="26" a="1"/>
  <c r="F53" i="26"/>
  <c r="G53" i="26" a="1"/>
  <c r="H53" i="26" a="1"/>
  <c r="I53" i="26" a="1"/>
  <c r="J53" i="26" a="1"/>
  <c r="K53" i="26" a="1"/>
  <c r="L53" i="26" a="1"/>
  <c r="M53" i="26" a="1"/>
  <c r="N53" i="26" a="1"/>
  <c r="O53" i="26" a="1"/>
  <c r="P53" i="26" a="1"/>
  <c r="Q53" i="26" a="1"/>
  <c r="R53" i="26" a="1"/>
  <c r="S53" i="26" a="1"/>
  <c r="T53" i="26" a="1"/>
  <c r="U53" i="26" a="1"/>
  <c r="V53" i="26" a="1"/>
  <c r="W53" i="26" a="1"/>
  <c r="X53" i="26" a="1"/>
  <c r="Y53" i="26" a="1"/>
  <c r="Z53" i="26" a="1"/>
  <c r="AA53" i="26" a="1"/>
  <c r="AB53" i="26" a="1"/>
  <c r="AC53" i="26" a="1"/>
  <c r="AD53" i="26" a="1"/>
  <c r="AE53" i="26" a="1"/>
  <c r="AF53" i="26" a="1"/>
  <c r="AG53" i="26" a="1"/>
  <c r="AH53" i="26" a="1"/>
  <c r="AI53" i="26" a="1"/>
  <c r="AJ53" i="26" a="1"/>
  <c r="AK53" i="26" a="1"/>
  <c r="AL53" i="26" a="1"/>
  <c r="AM53" i="26" a="1"/>
  <c r="AN53" i="26" a="1"/>
  <c r="AO53" i="26" a="1"/>
  <c r="AP53" i="26" a="1"/>
  <c r="AQ53" i="26" a="1"/>
  <c r="AR53" i="26" a="1"/>
  <c r="AS53" i="26" a="1"/>
  <c r="AT53" i="26" a="1"/>
  <c r="AU53" i="26" a="1"/>
  <c r="AV53" i="26" a="1"/>
  <c r="AW53" i="26" a="1"/>
  <c r="AX53" i="26" a="1"/>
  <c r="AY53" i="26" a="1"/>
  <c r="AZ53" i="26" a="1"/>
  <c r="BA53" i="26" a="1"/>
  <c r="BB53" i="26" a="1"/>
  <c r="BC53" i="26" a="1"/>
  <c r="BD53" i="26" a="1"/>
  <c r="BE53" i="26" a="1"/>
  <c r="BF53" i="26" a="1"/>
  <c r="BG53" i="26" a="1"/>
  <c r="BH53" i="26" a="1"/>
  <c r="BI53" i="26" a="1"/>
  <c r="BJ53" i="26" a="1"/>
  <c r="BK53" i="26" a="1"/>
  <c r="BL53" i="26" a="1"/>
  <c r="BM53" i="26" a="1"/>
  <c r="BN53" i="26" a="1"/>
  <c r="BO53" i="26" a="1"/>
  <c r="BP53" i="26" a="1"/>
  <c r="G53" i="26"/>
  <c r="H53" i="26"/>
  <c r="I53" i="26"/>
  <c r="J53" i="26"/>
  <c r="K53" i="26"/>
  <c r="L53" i="26"/>
  <c r="M53" i="26"/>
  <c r="N53" i="26"/>
  <c r="O53" i="26"/>
  <c r="P53" i="26"/>
  <c r="Q53" i="26"/>
  <c r="R53" i="26"/>
  <c r="S53" i="26"/>
  <c r="T53" i="26"/>
  <c r="U53" i="26"/>
  <c r="V53" i="26"/>
  <c r="W53" i="26"/>
  <c r="X53" i="26"/>
  <c r="Y53" i="26"/>
  <c r="Z53" i="26"/>
  <c r="AA53" i="26"/>
  <c r="AB53" i="26"/>
  <c r="AC53" i="26"/>
  <c r="AD53" i="26"/>
  <c r="AE53" i="26"/>
  <c r="AF53" i="26"/>
  <c r="AG53" i="26"/>
  <c r="AH53" i="26"/>
  <c r="AI53" i="26"/>
  <c r="AJ53" i="26"/>
  <c r="AK53" i="26"/>
  <c r="AL53" i="26"/>
  <c r="AM53" i="26"/>
  <c r="AN53" i="26"/>
  <c r="AO53" i="26"/>
  <c r="AP53" i="26"/>
  <c r="AQ53" i="26"/>
  <c r="AR53" i="26"/>
  <c r="AS53" i="26"/>
  <c r="AT53" i="26"/>
  <c r="AU53" i="26"/>
  <c r="AV53" i="26"/>
  <c r="AW53" i="26"/>
  <c r="AX53" i="26"/>
  <c r="AY53" i="26"/>
  <c r="AZ53" i="26"/>
  <c r="BA53" i="26"/>
  <c r="BB53" i="26"/>
  <c r="BC53" i="26"/>
  <c r="BD53" i="26"/>
  <c r="BE53" i="26"/>
  <c r="BF53" i="26"/>
  <c r="BG53" i="26"/>
  <c r="BH53" i="26"/>
  <c r="BI53" i="26"/>
  <c r="BJ53" i="26"/>
  <c r="BK53" i="26"/>
  <c r="BL53" i="26"/>
  <c r="BM53" i="26"/>
  <c r="BN53" i="26"/>
  <c r="BO53" i="26"/>
  <c r="BP53" i="26"/>
  <c r="AC18" i="26"/>
  <c r="W18" i="26"/>
  <c r="C19" i="26"/>
  <c r="E32" i="26" a="1"/>
  <c r="E32" i="26"/>
  <c r="F32" i="26" a="1"/>
  <c r="F32" i="26"/>
  <c r="G32" i="26" a="1"/>
  <c r="H32" i="26" a="1"/>
  <c r="I32" i="26" a="1"/>
  <c r="J32" i="26" a="1"/>
  <c r="K32" i="26" a="1"/>
  <c r="L32" i="26" a="1"/>
  <c r="M32" i="26" a="1"/>
  <c r="N32" i="26" a="1"/>
  <c r="O32" i="26" a="1"/>
  <c r="P32" i="26" a="1"/>
  <c r="Q32" i="26" a="1"/>
  <c r="R32" i="26" a="1"/>
  <c r="S32" i="26" a="1"/>
  <c r="T32" i="26" a="1"/>
  <c r="U32" i="26" a="1"/>
  <c r="V32" i="26" a="1"/>
  <c r="W32" i="26" a="1"/>
  <c r="X32" i="26" a="1"/>
  <c r="Y32" i="26" a="1"/>
  <c r="Z32" i="26" a="1"/>
  <c r="AA32" i="26" a="1"/>
  <c r="AB32" i="26" a="1"/>
  <c r="AC32" i="26" a="1"/>
  <c r="AD32" i="26" a="1"/>
  <c r="AE32" i="26" a="1"/>
  <c r="AF32" i="26" a="1"/>
  <c r="AG32" i="26" a="1"/>
  <c r="AH32" i="26" a="1"/>
  <c r="AI32" i="26" a="1"/>
  <c r="AJ32" i="26" a="1"/>
  <c r="AK32" i="26" a="1"/>
  <c r="AL32" i="26" a="1"/>
  <c r="AM32" i="26" a="1"/>
  <c r="AN32" i="26" a="1"/>
  <c r="AO32" i="26" a="1"/>
  <c r="AP32" i="26" a="1"/>
  <c r="AQ32" i="26" a="1"/>
  <c r="AR32" i="26" a="1"/>
  <c r="AS32" i="26" a="1"/>
  <c r="AT32" i="26" a="1"/>
  <c r="AU32" i="26" a="1"/>
  <c r="AV32" i="26" a="1"/>
  <c r="AW32" i="26" a="1"/>
  <c r="AX32" i="26" a="1"/>
  <c r="AY32" i="26" a="1"/>
  <c r="AZ32" i="26" a="1"/>
  <c r="BA32" i="26" a="1"/>
  <c r="BB32" i="26" a="1"/>
  <c r="BC32" i="26" a="1"/>
  <c r="BD32" i="26" a="1"/>
  <c r="BE32" i="26" a="1"/>
  <c r="BF32" i="26" a="1"/>
  <c r="BG32" i="26" a="1"/>
  <c r="BH32" i="26" a="1"/>
  <c r="BI32" i="26" a="1"/>
  <c r="BJ32" i="26" a="1"/>
  <c r="BK32" i="26" a="1"/>
  <c r="BL32" i="26" a="1"/>
  <c r="BM32" i="26" a="1"/>
  <c r="BN32" i="26" a="1"/>
  <c r="BO32" i="26" a="1"/>
  <c r="BP32" i="26" a="1"/>
  <c r="G32" i="26"/>
  <c r="H32" i="26"/>
  <c r="I32" i="26"/>
  <c r="J32" i="26"/>
  <c r="K32" i="26"/>
  <c r="L32" i="26"/>
  <c r="M32" i="26"/>
  <c r="N32" i="26"/>
  <c r="O32" i="26"/>
  <c r="P32" i="26"/>
  <c r="Q32" i="26"/>
  <c r="R32" i="26"/>
  <c r="S32" i="26"/>
  <c r="T32" i="26"/>
  <c r="U32" i="26"/>
  <c r="V32" i="26"/>
  <c r="W32" i="26"/>
  <c r="X32" i="26"/>
  <c r="Y32" i="26"/>
  <c r="Z32" i="26"/>
  <c r="AA32" i="26"/>
  <c r="AB32" i="26"/>
  <c r="AC32" i="26"/>
  <c r="AD32" i="26"/>
  <c r="AE32" i="26"/>
  <c r="AF32" i="26"/>
  <c r="AG32" i="26"/>
  <c r="AH32" i="26"/>
  <c r="AI32" i="26"/>
  <c r="AJ32" i="26"/>
  <c r="AK32" i="26"/>
  <c r="AL32" i="26"/>
  <c r="AM32" i="26"/>
  <c r="AN32" i="26"/>
  <c r="AO32" i="26"/>
  <c r="AP32" i="26"/>
  <c r="AQ32" i="26"/>
  <c r="AR32" i="26"/>
  <c r="AS32" i="26"/>
  <c r="AT32" i="26"/>
  <c r="AU32" i="26"/>
  <c r="AV32" i="26"/>
  <c r="AW32" i="26"/>
  <c r="AX32" i="26"/>
  <c r="AY32" i="26"/>
  <c r="AZ32" i="26"/>
  <c r="BA32" i="26"/>
  <c r="BB32" i="26"/>
  <c r="BC32" i="26"/>
  <c r="BD32" i="26"/>
  <c r="BE32" i="26"/>
  <c r="BF32" i="26"/>
  <c r="BG32" i="26"/>
  <c r="BH32" i="26"/>
  <c r="BI32" i="26"/>
  <c r="BJ32" i="26"/>
  <c r="BK32" i="26"/>
  <c r="BL32" i="26"/>
  <c r="BM32" i="26"/>
  <c r="BN32" i="26"/>
  <c r="BO32" i="26"/>
  <c r="BP32" i="26"/>
  <c r="AA19" i="26"/>
  <c r="E43" i="26" a="1"/>
  <c r="E43" i="26"/>
  <c r="F43" i="26" a="1"/>
  <c r="F43" i="26"/>
  <c r="G43" i="26" a="1"/>
  <c r="H43" i="26" a="1"/>
  <c r="I43" i="26" a="1"/>
  <c r="J43" i="26" a="1"/>
  <c r="K43" i="26" a="1"/>
  <c r="L43" i="26" a="1"/>
  <c r="M43" i="26" a="1"/>
  <c r="N43" i="26" a="1"/>
  <c r="O43" i="26" a="1"/>
  <c r="P43" i="26" a="1"/>
  <c r="Q43" i="26" a="1"/>
  <c r="R43" i="26" a="1"/>
  <c r="S43" i="26" a="1"/>
  <c r="T43" i="26" a="1"/>
  <c r="U43" i="26" a="1"/>
  <c r="V43" i="26" a="1"/>
  <c r="W43" i="26" a="1"/>
  <c r="X43" i="26" a="1"/>
  <c r="Y43" i="26" a="1"/>
  <c r="Z43" i="26" a="1"/>
  <c r="AA43" i="26" a="1"/>
  <c r="AB43" i="26" a="1"/>
  <c r="AC43" i="26" a="1"/>
  <c r="AD43" i="26" a="1"/>
  <c r="AE43" i="26" a="1"/>
  <c r="AF43" i="26" a="1"/>
  <c r="AG43" i="26" a="1"/>
  <c r="AH43" i="26" a="1"/>
  <c r="AI43" i="26" a="1"/>
  <c r="AJ43" i="26" a="1"/>
  <c r="AK43" i="26" a="1"/>
  <c r="AL43" i="26" a="1"/>
  <c r="AM43" i="26" a="1"/>
  <c r="AN43" i="26" a="1"/>
  <c r="AO43" i="26" a="1"/>
  <c r="AP43" i="26" a="1"/>
  <c r="AQ43" i="26" a="1"/>
  <c r="AR43" i="26" a="1"/>
  <c r="AS43" i="26" a="1"/>
  <c r="AT43" i="26" a="1"/>
  <c r="AU43" i="26" a="1"/>
  <c r="AV43" i="26" a="1"/>
  <c r="AW43" i="26" a="1"/>
  <c r="AX43" i="26" a="1"/>
  <c r="AY43" i="26" a="1"/>
  <c r="AZ43" i="26" a="1"/>
  <c r="BA43" i="26" a="1"/>
  <c r="BB43" i="26" a="1"/>
  <c r="BC43" i="26" a="1"/>
  <c r="BD43" i="26" a="1"/>
  <c r="BE43" i="26" a="1"/>
  <c r="BF43" i="26" a="1"/>
  <c r="BG43" i="26" a="1"/>
  <c r="BH43" i="26" a="1"/>
  <c r="BI43" i="26" a="1"/>
  <c r="BJ43" i="26" a="1"/>
  <c r="BK43" i="26" a="1"/>
  <c r="BL43" i="26" a="1"/>
  <c r="BM43" i="26" a="1"/>
  <c r="BN43" i="26" a="1"/>
  <c r="BO43" i="26" a="1"/>
  <c r="BP43" i="26" a="1"/>
  <c r="G43" i="26"/>
  <c r="H43" i="26"/>
  <c r="I43" i="26"/>
  <c r="J43" i="26"/>
  <c r="K43" i="26"/>
  <c r="L43" i="26"/>
  <c r="M43" i="26"/>
  <c r="N43" i="26"/>
  <c r="O43" i="26"/>
  <c r="P43" i="26"/>
  <c r="Q43" i="26"/>
  <c r="R43" i="26"/>
  <c r="S43" i="26"/>
  <c r="T43" i="26"/>
  <c r="U43" i="26"/>
  <c r="V43" i="26"/>
  <c r="W43" i="26"/>
  <c r="X43" i="26"/>
  <c r="Y43" i="26"/>
  <c r="Z43" i="26"/>
  <c r="AA43" i="26"/>
  <c r="AB43" i="26"/>
  <c r="AC43" i="26"/>
  <c r="AD43" i="26"/>
  <c r="AE43" i="26"/>
  <c r="AF43" i="26"/>
  <c r="AG43" i="26"/>
  <c r="AH43" i="26"/>
  <c r="AI43" i="26"/>
  <c r="AJ43" i="26"/>
  <c r="AK43" i="26"/>
  <c r="AL43" i="26"/>
  <c r="AM43" i="26"/>
  <c r="AN43" i="26"/>
  <c r="AO43" i="26"/>
  <c r="AP43" i="26"/>
  <c r="AQ43" i="26"/>
  <c r="AR43" i="26"/>
  <c r="AS43" i="26"/>
  <c r="AT43" i="26"/>
  <c r="AU43" i="26"/>
  <c r="AV43" i="26"/>
  <c r="AW43" i="26"/>
  <c r="AX43" i="26"/>
  <c r="AY43" i="26"/>
  <c r="AZ43" i="26"/>
  <c r="BA43" i="26"/>
  <c r="BB43" i="26"/>
  <c r="BC43" i="26"/>
  <c r="BD43" i="26"/>
  <c r="BE43" i="26"/>
  <c r="BF43" i="26"/>
  <c r="BG43" i="26"/>
  <c r="BH43" i="26"/>
  <c r="BI43" i="26"/>
  <c r="BJ43" i="26"/>
  <c r="BK43" i="26"/>
  <c r="BL43" i="26"/>
  <c r="BM43" i="26"/>
  <c r="BN43" i="26"/>
  <c r="BO43" i="26"/>
  <c r="BP43" i="26"/>
  <c r="AB19" i="26"/>
  <c r="E54" i="26" a="1"/>
  <c r="E54" i="26"/>
  <c r="F54" i="26" a="1"/>
  <c r="F54" i="26"/>
  <c r="G54" i="26" a="1"/>
  <c r="H54" i="26" a="1"/>
  <c r="I54" i="26" a="1"/>
  <c r="J54" i="26" a="1"/>
  <c r="K54" i="26" a="1"/>
  <c r="L54" i="26" a="1"/>
  <c r="M54" i="26" a="1"/>
  <c r="N54" i="26" a="1"/>
  <c r="O54" i="26" a="1"/>
  <c r="P54" i="26" a="1"/>
  <c r="Q54" i="26" a="1"/>
  <c r="R54" i="26" a="1"/>
  <c r="S54" i="26" a="1"/>
  <c r="T54" i="26" a="1"/>
  <c r="U54" i="26" a="1"/>
  <c r="V54" i="26" a="1"/>
  <c r="W54" i="26" a="1"/>
  <c r="X54" i="26" a="1"/>
  <c r="Y54" i="26" a="1"/>
  <c r="Z54" i="26" a="1"/>
  <c r="AA54" i="26" a="1"/>
  <c r="AB54" i="26" a="1"/>
  <c r="AC54" i="26" a="1"/>
  <c r="AD54" i="26" a="1"/>
  <c r="AE54" i="26" a="1"/>
  <c r="AF54" i="26" a="1"/>
  <c r="AG54" i="26" a="1"/>
  <c r="AH54" i="26" a="1"/>
  <c r="AI54" i="26" a="1"/>
  <c r="AJ54" i="26" a="1"/>
  <c r="AK54" i="26" a="1"/>
  <c r="AL54" i="26" a="1"/>
  <c r="AM54" i="26" a="1"/>
  <c r="AN54" i="26" a="1"/>
  <c r="AO54" i="26" a="1"/>
  <c r="AP54" i="26" a="1"/>
  <c r="AQ54" i="26" a="1"/>
  <c r="AR54" i="26" a="1"/>
  <c r="AS54" i="26" a="1"/>
  <c r="AT54" i="26" a="1"/>
  <c r="AU54" i="26" a="1"/>
  <c r="AV54" i="26" a="1"/>
  <c r="AW54" i="26" a="1"/>
  <c r="AX54" i="26" a="1"/>
  <c r="AY54" i="26" a="1"/>
  <c r="AZ54" i="26" a="1"/>
  <c r="BA54" i="26" a="1"/>
  <c r="BB54" i="26" a="1"/>
  <c r="BC54" i="26" a="1"/>
  <c r="BD54" i="26" a="1"/>
  <c r="BE54" i="26" a="1"/>
  <c r="BF54" i="26" a="1"/>
  <c r="BG54" i="26" a="1"/>
  <c r="BH54" i="26" a="1"/>
  <c r="BI54" i="26" a="1"/>
  <c r="BJ54" i="26" a="1"/>
  <c r="BK54" i="26" a="1"/>
  <c r="BL54" i="26" a="1"/>
  <c r="BM54" i="26" a="1"/>
  <c r="BN54" i="26" a="1"/>
  <c r="BO54" i="26" a="1"/>
  <c r="BP54" i="26" a="1"/>
  <c r="G54" i="26"/>
  <c r="H54" i="26"/>
  <c r="I54" i="26"/>
  <c r="J54" i="26"/>
  <c r="K54" i="26"/>
  <c r="L54" i="26"/>
  <c r="M54" i="26"/>
  <c r="N54" i="26"/>
  <c r="O54" i="26"/>
  <c r="P54" i="26"/>
  <c r="Q54" i="26"/>
  <c r="R54" i="26"/>
  <c r="S54" i="26"/>
  <c r="T54" i="26"/>
  <c r="U54" i="26"/>
  <c r="V54" i="26"/>
  <c r="W54" i="26"/>
  <c r="X54" i="26"/>
  <c r="Y54" i="26"/>
  <c r="Z54" i="26"/>
  <c r="AA54" i="26"/>
  <c r="AB54" i="26"/>
  <c r="AC54" i="26"/>
  <c r="AD54" i="26"/>
  <c r="AE54" i="26"/>
  <c r="AF54" i="26"/>
  <c r="AG54" i="26"/>
  <c r="AH54" i="26"/>
  <c r="AI54" i="26"/>
  <c r="AJ54" i="26"/>
  <c r="AK54" i="26"/>
  <c r="AL54" i="26"/>
  <c r="AM54" i="26"/>
  <c r="AN54" i="26"/>
  <c r="AO54" i="26"/>
  <c r="AP54" i="26"/>
  <c r="AQ54" i="26"/>
  <c r="AR54" i="26"/>
  <c r="AS54" i="26"/>
  <c r="AT54" i="26"/>
  <c r="AU54" i="26"/>
  <c r="AV54" i="26"/>
  <c r="AW54" i="26"/>
  <c r="AX54" i="26"/>
  <c r="AY54" i="26"/>
  <c r="AZ54" i="26"/>
  <c r="BA54" i="26"/>
  <c r="BB54" i="26"/>
  <c r="BC54" i="26"/>
  <c r="BD54" i="26"/>
  <c r="BE54" i="26"/>
  <c r="BF54" i="26"/>
  <c r="BG54" i="26"/>
  <c r="BH54" i="26"/>
  <c r="BI54" i="26"/>
  <c r="BJ54" i="26"/>
  <c r="BK54" i="26"/>
  <c r="BL54" i="26"/>
  <c r="BM54" i="26"/>
  <c r="BN54" i="26"/>
  <c r="BO54" i="26"/>
  <c r="BP54" i="26"/>
  <c r="AC19" i="26"/>
  <c r="W19" i="26"/>
  <c r="BR52" i="26"/>
  <c r="BS51" i="26"/>
  <c r="BT51" i="26"/>
  <c r="BT52" i="26"/>
  <c r="BU51" i="26"/>
  <c r="BU52" i="26"/>
  <c r="BV52" i="26"/>
  <c r="BW52" i="26"/>
  <c r="BX52" i="26"/>
  <c r="BY52" i="26"/>
  <c r="BZ52" i="26"/>
  <c r="CA52" i="26"/>
  <c r="BR53" i="26"/>
  <c r="BS53" i="26"/>
  <c r="BU53" i="26"/>
  <c r="BV53" i="26"/>
  <c r="BW53" i="26"/>
  <c r="BX53" i="26"/>
  <c r="BY53" i="26"/>
  <c r="BZ53" i="26"/>
  <c r="CA53" i="26"/>
  <c r="BR54" i="26"/>
  <c r="BS54" i="26"/>
  <c r="BT54" i="26"/>
  <c r="BV54" i="26"/>
  <c r="BW54" i="26"/>
  <c r="BX54" i="26"/>
  <c r="BY54" i="26"/>
  <c r="BZ54" i="26"/>
  <c r="CA54" i="26"/>
  <c r="BS55" i="26"/>
  <c r="BT55" i="26"/>
  <c r="BU55" i="26"/>
  <c r="BW55" i="26"/>
  <c r="BX55" i="26"/>
  <c r="BY55" i="26"/>
  <c r="BZ55" i="26"/>
  <c r="CA55" i="26"/>
  <c r="BS56" i="26"/>
  <c r="BT56" i="26"/>
  <c r="BU56" i="26"/>
  <c r="BV56" i="26"/>
  <c r="BX56" i="26"/>
  <c r="BY56" i="26"/>
  <c r="BZ56" i="26"/>
  <c r="CA56" i="26"/>
  <c r="BS57" i="26"/>
  <c r="BT57" i="26"/>
  <c r="BU57" i="26"/>
  <c r="BV57" i="26"/>
  <c r="BW57" i="26"/>
  <c r="BY57" i="26"/>
  <c r="BZ57" i="26"/>
  <c r="CA57" i="26"/>
  <c r="BS58" i="26"/>
  <c r="BT58" i="26"/>
  <c r="BU58" i="26"/>
  <c r="BV58" i="26"/>
  <c r="BW58" i="26"/>
  <c r="BX58" i="26"/>
  <c r="BZ58" i="26"/>
  <c r="CA58" i="26"/>
  <c r="BS59" i="26"/>
  <c r="BT59" i="26"/>
  <c r="BU59" i="26"/>
  <c r="BV59" i="26"/>
  <c r="BW59" i="26"/>
  <c r="BX59" i="26"/>
  <c r="BY59" i="26"/>
  <c r="CA59" i="26"/>
  <c r="BS60" i="26"/>
  <c r="BT60" i="26"/>
  <c r="BU60" i="26"/>
  <c r="BV60" i="26"/>
  <c r="BW60" i="26"/>
  <c r="BX60" i="26"/>
  <c r="BY60" i="26"/>
  <c r="BZ60" i="26"/>
  <c r="E33" i="26" a="1"/>
  <c r="E33" i="26"/>
  <c r="F33" i="26" a="1"/>
  <c r="F33" i="26"/>
  <c r="G33" i="26" a="1"/>
  <c r="H33" i="26" a="1"/>
  <c r="I33" i="26" a="1"/>
  <c r="J33" i="26" a="1"/>
  <c r="K33" i="26" a="1"/>
  <c r="L33" i="26" a="1"/>
  <c r="M33" i="26" a="1"/>
  <c r="N33" i="26" a="1"/>
  <c r="O33" i="26" a="1"/>
  <c r="P33" i="26" a="1"/>
  <c r="Q33" i="26" a="1"/>
  <c r="R33" i="26" a="1"/>
  <c r="S33" i="26" a="1"/>
  <c r="T33" i="26" a="1"/>
  <c r="U33" i="26" a="1"/>
  <c r="V33" i="26" a="1"/>
  <c r="W33" i="26" a="1"/>
  <c r="X33" i="26" a="1"/>
  <c r="Y33" i="26" a="1"/>
  <c r="Z33" i="26" a="1"/>
  <c r="AA33" i="26" a="1"/>
  <c r="AB33" i="26" a="1"/>
  <c r="AC33" i="26" a="1"/>
  <c r="AD33" i="26" a="1"/>
  <c r="AE33" i="26" a="1"/>
  <c r="AF33" i="26" a="1"/>
  <c r="AG33" i="26" a="1"/>
  <c r="AH33" i="26" a="1"/>
  <c r="AI33" i="26" a="1"/>
  <c r="AJ33" i="26" a="1"/>
  <c r="AK33" i="26" a="1"/>
  <c r="AL33" i="26" a="1"/>
  <c r="AM33" i="26" a="1"/>
  <c r="AN33" i="26" a="1"/>
  <c r="AO33" i="26" a="1"/>
  <c r="AP33" i="26" a="1"/>
  <c r="AQ33" i="26" a="1"/>
  <c r="AR33" i="26" a="1"/>
  <c r="AS33" i="26" a="1"/>
  <c r="AT33" i="26" a="1"/>
  <c r="AU33" i="26" a="1"/>
  <c r="AV33" i="26" a="1"/>
  <c r="AW33" i="26" a="1"/>
  <c r="AX33" i="26" a="1"/>
  <c r="AY33" i="26" a="1"/>
  <c r="AZ33" i="26" a="1"/>
  <c r="BA33" i="26" a="1"/>
  <c r="BB33" i="26" a="1"/>
  <c r="BC33" i="26" a="1"/>
  <c r="BD33" i="26" a="1"/>
  <c r="BE33" i="26" a="1"/>
  <c r="BF33" i="26" a="1"/>
  <c r="BG33" i="26" a="1"/>
  <c r="BH33" i="26" a="1"/>
  <c r="BI33" i="26" a="1"/>
  <c r="BJ33" i="26" a="1"/>
  <c r="BK33" i="26" a="1"/>
  <c r="BL33" i="26" a="1"/>
  <c r="BM33" i="26" a="1"/>
  <c r="BN33" i="26" a="1"/>
  <c r="BO33" i="26" a="1"/>
  <c r="BP33" i="26" a="1"/>
  <c r="G33" i="26"/>
  <c r="H33" i="26"/>
  <c r="I33" i="26"/>
  <c r="J33" i="26"/>
  <c r="K33" i="26"/>
  <c r="L33" i="26"/>
  <c r="M33" i="26"/>
  <c r="N33" i="26"/>
  <c r="O33" i="26"/>
  <c r="P33" i="26"/>
  <c r="Q33" i="26"/>
  <c r="R33" i="26"/>
  <c r="S33" i="26"/>
  <c r="T33" i="26"/>
  <c r="U33" i="26"/>
  <c r="V33" i="26"/>
  <c r="W33" i="26"/>
  <c r="X33" i="26"/>
  <c r="Y33" i="26"/>
  <c r="Z33" i="26"/>
  <c r="AA33" i="26"/>
  <c r="AB33" i="26"/>
  <c r="AC33" i="26"/>
  <c r="AD33" i="26"/>
  <c r="AE33" i="26"/>
  <c r="AF33" i="26"/>
  <c r="AG33" i="26"/>
  <c r="AH33" i="26"/>
  <c r="AI33" i="26"/>
  <c r="AJ33" i="26"/>
  <c r="AK33" i="26"/>
  <c r="AL33" i="26"/>
  <c r="AM33" i="26"/>
  <c r="AN33" i="26"/>
  <c r="AO33" i="26"/>
  <c r="AP33" i="26"/>
  <c r="AQ33" i="26"/>
  <c r="AR33" i="26"/>
  <c r="AS33" i="26"/>
  <c r="AT33" i="26"/>
  <c r="AU33" i="26"/>
  <c r="AV33" i="26"/>
  <c r="AW33" i="26"/>
  <c r="AX33" i="26"/>
  <c r="AY33" i="26"/>
  <c r="AZ33" i="26"/>
  <c r="BA33" i="26"/>
  <c r="BB33" i="26"/>
  <c r="BC33" i="26"/>
  <c r="BD33" i="26"/>
  <c r="BE33" i="26"/>
  <c r="BF33" i="26"/>
  <c r="BG33" i="26"/>
  <c r="BH33" i="26"/>
  <c r="BI33" i="26"/>
  <c r="BJ33" i="26"/>
  <c r="BK33" i="26"/>
  <c r="BL33" i="26"/>
  <c r="BM33" i="26"/>
  <c r="BN33" i="26"/>
  <c r="BO33" i="26"/>
  <c r="BP33" i="26"/>
  <c r="AA20" i="26"/>
  <c r="BR41" i="26"/>
  <c r="BS40" i="26"/>
  <c r="BT40" i="26"/>
  <c r="BR30" i="26"/>
  <c r="BT29" i="26"/>
  <c r="BT30" i="26"/>
  <c r="BR31" i="26"/>
  <c r="BS29" i="26"/>
  <c r="BS31" i="26"/>
  <c r="BT41" i="26"/>
  <c r="BU40" i="26"/>
  <c r="BU29" i="26"/>
  <c r="BU30" i="26"/>
  <c r="BR32" i="26"/>
  <c r="BS32" i="26"/>
  <c r="BU41" i="26"/>
  <c r="BV30" i="26"/>
  <c r="BS33" i="26"/>
  <c r="BV41" i="26"/>
  <c r="BW30" i="26"/>
  <c r="BS34" i="26"/>
  <c r="BW41" i="26"/>
  <c r="BX30" i="26"/>
  <c r="BS35" i="26"/>
  <c r="BX41" i="26"/>
  <c r="BY30" i="26"/>
  <c r="BS36" i="26"/>
  <c r="BY41" i="26"/>
  <c r="BZ30" i="26"/>
  <c r="BS37" i="26"/>
  <c r="BZ41" i="26"/>
  <c r="CA30" i="26"/>
  <c r="BS38" i="26"/>
  <c r="CA41" i="26"/>
  <c r="BR42" i="26"/>
  <c r="BS42" i="26"/>
  <c r="BU31" i="26"/>
  <c r="BT32" i="26"/>
  <c r="BU42" i="26"/>
  <c r="BV31" i="26"/>
  <c r="BT33" i="26"/>
  <c r="BV42" i="26"/>
  <c r="BW31" i="26"/>
  <c r="BT34" i="26"/>
  <c r="BW42" i="26"/>
  <c r="BX31" i="26"/>
  <c r="BT35" i="26"/>
  <c r="BX42" i="26"/>
  <c r="BY31" i="26"/>
  <c r="BT36" i="26"/>
  <c r="BY42" i="26"/>
  <c r="BZ31" i="26"/>
  <c r="BT37" i="26"/>
  <c r="BZ42" i="26"/>
  <c r="CA31" i="26"/>
  <c r="BT38" i="26"/>
  <c r="CA42" i="26"/>
  <c r="BR43" i="26"/>
  <c r="BS43" i="26"/>
  <c r="BT43" i="26"/>
  <c r="BV32" i="26"/>
  <c r="BU33" i="26"/>
  <c r="BV43" i="26"/>
  <c r="BW32" i="26"/>
  <c r="BU34" i="26"/>
  <c r="BW43" i="26"/>
  <c r="BX32" i="26"/>
  <c r="BU35" i="26"/>
  <c r="BX43" i="26"/>
  <c r="BY32" i="26"/>
  <c r="BU36" i="26"/>
  <c r="BY43" i="26"/>
  <c r="BZ32" i="26"/>
  <c r="BU37" i="26"/>
  <c r="BZ43" i="26"/>
  <c r="CA32" i="26"/>
  <c r="BU38" i="26"/>
  <c r="CA43" i="26"/>
  <c r="BS44" i="26"/>
  <c r="BT44" i="26"/>
  <c r="BU44" i="26"/>
  <c r="BW33" i="26"/>
  <c r="BV34" i="26"/>
  <c r="BW44" i="26"/>
  <c r="BX33" i="26"/>
  <c r="BV35" i="26"/>
  <c r="BX44" i="26"/>
  <c r="BY33" i="26"/>
  <c r="BV36" i="26"/>
  <c r="BY44" i="26"/>
  <c r="BZ33" i="26"/>
  <c r="BV37" i="26"/>
  <c r="BZ44" i="26"/>
  <c r="CA33" i="26"/>
  <c r="BV38" i="26"/>
  <c r="CA44" i="26"/>
  <c r="BS45" i="26"/>
  <c r="BT45" i="26"/>
  <c r="BU45" i="26"/>
  <c r="BV45" i="26"/>
  <c r="BX34" i="26"/>
  <c r="BW35" i="26"/>
  <c r="BX45" i="26"/>
  <c r="BY34" i="26"/>
  <c r="BW36" i="26"/>
  <c r="BY45" i="26"/>
  <c r="BZ34" i="26"/>
  <c r="BW37" i="26"/>
  <c r="BZ45" i="26"/>
  <c r="CA34" i="26"/>
  <c r="BW38" i="26"/>
  <c r="CA45" i="26"/>
  <c r="BS46" i="26"/>
  <c r="BT46" i="26"/>
  <c r="BU46" i="26"/>
  <c r="BV46" i="26"/>
  <c r="BW46" i="26"/>
  <c r="BY35" i="26"/>
  <c r="BX36" i="26"/>
  <c r="BY46" i="26"/>
  <c r="BZ35" i="26"/>
  <c r="BX37" i="26"/>
  <c r="BZ46" i="26"/>
  <c r="CA35" i="26"/>
  <c r="BX38" i="26"/>
  <c r="CA46" i="26"/>
  <c r="BS47" i="26"/>
  <c r="BT47" i="26"/>
  <c r="BU47" i="26"/>
  <c r="BV47" i="26"/>
  <c r="BW47" i="26"/>
  <c r="BX47" i="26"/>
  <c r="BZ36" i="26"/>
  <c r="BY37" i="26"/>
  <c r="BZ47" i="26"/>
  <c r="CA36" i="26"/>
  <c r="BY38" i="26"/>
  <c r="CA47" i="26"/>
  <c r="BS48" i="26"/>
  <c r="BT48" i="26"/>
  <c r="BU48" i="26"/>
  <c r="BV48" i="26"/>
  <c r="BW48" i="26"/>
  <c r="BX48" i="26"/>
  <c r="BY48" i="26"/>
  <c r="CA37" i="26"/>
  <c r="BZ38" i="26"/>
  <c r="CA48" i="26"/>
  <c r="BS49" i="26"/>
  <c r="BT49" i="26"/>
  <c r="BU49" i="26"/>
  <c r="BV49" i="26"/>
  <c r="BW49" i="26"/>
  <c r="BX49" i="26"/>
  <c r="BY49" i="26"/>
  <c r="BZ49" i="26"/>
  <c r="E44" i="26" a="1"/>
  <c r="E44" i="26"/>
  <c r="F44" i="26" a="1"/>
  <c r="F44" i="26"/>
  <c r="G44" i="26" a="1"/>
  <c r="H44" i="26" a="1"/>
  <c r="I44" i="26" a="1"/>
  <c r="J44" i="26" a="1"/>
  <c r="K44" i="26" a="1"/>
  <c r="L44" i="26" a="1"/>
  <c r="M44" i="26" a="1"/>
  <c r="N44" i="26" a="1"/>
  <c r="O44" i="26" a="1"/>
  <c r="P44" i="26" a="1"/>
  <c r="Q44" i="26" a="1"/>
  <c r="R44" i="26" a="1"/>
  <c r="S44" i="26" a="1"/>
  <c r="T44" i="26" a="1"/>
  <c r="U44" i="26" a="1"/>
  <c r="V44" i="26" a="1"/>
  <c r="W44" i="26" a="1"/>
  <c r="X44" i="26" a="1"/>
  <c r="Y44" i="26" a="1"/>
  <c r="Z44" i="26" a="1"/>
  <c r="AA44" i="26" a="1"/>
  <c r="AB44" i="26" a="1"/>
  <c r="AC44" i="26" a="1"/>
  <c r="AD44" i="26" a="1"/>
  <c r="AE44" i="26" a="1"/>
  <c r="AF44" i="26" a="1"/>
  <c r="AG44" i="26" a="1"/>
  <c r="AH44" i="26" a="1"/>
  <c r="AI44" i="26" a="1"/>
  <c r="AJ44" i="26" a="1"/>
  <c r="AK44" i="26" a="1"/>
  <c r="AL44" i="26" a="1"/>
  <c r="AM44" i="26" a="1"/>
  <c r="AN44" i="26" a="1"/>
  <c r="AO44" i="26" a="1"/>
  <c r="AP44" i="26" a="1"/>
  <c r="AQ44" i="26" a="1"/>
  <c r="AR44" i="26" a="1"/>
  <c r="AS44" i="26" a="1"/>
  <c r="AT44" i="26" a="1"/>
  <c r="AU44" i="26" a="1"/>
  <c r="AV44" i="26" a="1"/>
  <c r="AW44" i="26" a="1"/>
  <c r="AX44" i="26" a="1"/>
  <c r="AY44" i="26" a="1"/>
  <c r="AZ44" i="26" a="1"/>
  <c r="BA44" i="26" a="1"/>
  <c r="BB44" i="26" a="1"/>
  <c r="BC44" i="26" a="1"/>
  <c r="BD44" i="26" a="1"/>
  <c r="BE44" i="26" a="1"/>
  <c r="BF44" i="26" a="1"/>
  <c r="BG44" i="26" a="1"/>
  <c r="BH44" i="26" a="1"/>
  <c r="BI44" i="26" a="1"/>
  <c r="BJ44" i="26" a="1"/>
  <c r="BK44" i="26" a="1"/>
  <c r="BL44" i="26" a="1"/>
  <c r="BM44" i="26" a="1"/>
  <c r="BN44" i="26" a="1"/>
  <c r="BO44" i="26" a="1"/>
  <c r="BP44" i="26" a="1"/>
  <c r="G44" i="26"/>
  <c r="H44" i="26"/>
  <c r="I44" i="26"/>
  <c r="J44" i="26"/>
  <c r="K44" i="26"/>
  <c r="L44" i="26"/>
  <c r="M44" i="26"/>
  <c r="N44" i="26"/>
  <c r="O44" i="26"/>
  <c r="P44" i="26"/>
  <c r="Q44" i="26"/>
  <c r="R44" i="26"/>
  <c r="S44" i="26"/>
  <c r="T44" i="26"/>
  <c r="U44" i="26"/>
  <c r="V44" i="26"/>
  <c r="W44" i="26"/>
  <c r="X44" i="26"/>
  <c r="Y44" i="26"/>
  <c r="Z44" i="26"/>
  <c r="AA44" i="26"/>
  <c r="AB44" i="26"/>
  <c r="AC44" i="26"/>
  <c r="AD44" i="26"/>
  <c r="AE44" i="26"/>
  <c r="AF44" i="26"/>
  <c r="AG44" i="26"/>
  <c r="AH44" i="26"/>
  <c r="AI44" i="26"/>
  <c r="AJ44" i="26"/>
  <c r="AK44" i="26"/>
  <c r="AL44" i="26"/>
  <c r="AM44" i="26"/>
  <c r="AN44" i="26"/>
  <c r="AO44" i="26"/>
  <c r="AP44" i="26"/>
  <c r="AQ44" i="26"/>
  <c r="AR44" i="26"/>
  <c r="AS44" i="26"/>
  <c r="AT44" i="26"/>
  <c r="AU44" i="26"/>
  <c r="AV44" i="26"/>
  <c r="AW44" i="26"/>
  <c r="AX44" i="26"/>
  <c r="AY44" i="26"/>
  <c r="AZ44" i="26"/>
  <c r="BA44" i="26"/>
  <c r="BB44" i="26"/>
  <c r="BC44" i="26"/>
  <c r="BD44" i="26"/>
  <c r="BE44" i="26"/>
  <c r="BF44" i="26"/>
  <c r="BG44" i="26"/>
  <c r="BH44" i="26"/>
  <c r="BI44" i="26"/>
  <c r="BJ44" i="26"/>
  <c r="BK44" i="26"/>
  <c r="BL44" i="26"/>
  <c r="BM44" i="26"/>
  <c r="BN44" i="26"/>
  <c r="BO44" i="26"/>
  <c r="BP44" i="26"/>
  <c r="AB20" i="26"/>
  <c r="E55" i="26" a="1"/>
  <c r="E55" i="26"/>
  <c r="F55" i="26" a="1"/>
  <c r="F55" i="26"/>
  <c r="G55" i="26" a="1"/>
  <c r="H55" i="26" a="1"/>
  <c r="I55" i="26" a="1"/>
  <c r="J55" i="26" a="1"/>
  <c r="K55" i="26" a="1"/>
  <c r="L55" i="26" a="1"/>
  <c r="M55" i="26" a="1"/>
  <c r="N55" i="26" a="1"/>
  <c r="O55" i="26" a="1"/>
  <c r="P55" i="26" a="1"/>
  <c r="Q55" i="26" a="1"/>
  <c r="R55" i="26" a="1"/>
  <c r="S55" i="26" a="1"/>
  <c r="T55" i="26" a="1"/>
  <c r="U55" i="26" a="1"/>
  <c r="V55" i="26" a="1"/>
  <c r="W55" i="26" a="1"/>
  <c r="X55" i="26" a="1"/>
  <c r="Y55" i="26" a="1"/>
  <c r="Z55" i="26" a="1"/>
  <c r="AA55" i="26" a="1"/>
  <c r="AB55" i="26" a="1"/>
  <c r="AC55" i="26" a="1"/>
  <c r="AD55" i="26" a="1"/>
  <c r="AE55" i="26" a="1"/>
  <c r="AF55" i="26" a="1"/>
  <c r="AG55" i="26" a="1"/>
  <c r="AH55" i="26" a="1"/>
  <c r="AI55" i="26" a="1"/>
  <c r="AJ55" i="26" a="1"/>
  <c r="AK55" i="26" a="1"/>
  <c r="AL55" i="26" a="1"/>
  <c r="AM55" i="26" a="1"/>
  <c r="AN55" i="26" a="1"/>
  <c r="AO55" i="26" a="1"/>
  <c r="AP55" i="26" a="1"/>
  <c r="AQ55" i="26" a="1"/>
  <c r="AR55" i="26" a="1"/>
  <c r="AS55" i="26" a="1"/>
  <c r="AT55" i="26" a="1"/>
  <c r="AU55" i="26" a="1"/>
  <c r="AV55" i="26" a="1"/>
  <c r="AW55" i="26" a="1"/>
  <c r="AX55" i="26" a="1"/>
  <c r="AY55" i="26" a="1"/>
  <c r="AZ55" i="26" a="1"/>
  <c r="BA55" i="26" a="1"/>
  <c r="BB55" i="26" a="1"/>
  <c r="BC55" i="26" a="1"/>
  <c r="BD55" i="26" a="1"/>
  <c r="BE55" i="26" a="1"/>
  <c r="BF55" i="26" a="1"/>
  <c r="BG55" i="26" a="1"/>
  <c r="BH55" i="26" a="1"/>
  <c r="BI55" i="26" a="1"/>
  <c r="BJ55" i="26" a="1"/>
  <c r="BK55" i="26" a="1"/>
  <c r="BL55" i="26" a="1"/>
  <c r="BM55" i="26" a="1"/>
  <c r="BN55" i="26" a="1"/>
  <c r="BO55" i="26" a="1"/>
  <c r="BP55" i="26" a="1"/>
  <c r="G55" i="26"/>
  <c r="H55" i="26"/>
  <c r="I55" i="26"/>
  <c r="J55" i="26"/>
  <c r="K55" i="26"/>
  <c r="L55" i="26"/>
  <c r="M55" i="26"/>
  <c r="N55" i="26"/>
  <c r="O55" i="26"/>
  <c r="P55" i="26"/>
  <c r="Q55" i="26"/>
  <c r="R55" i="26"/>
  <c r="S55" i="26"/>
  <c r="T55" i="26"/>
  <c r="U55" i="26"/>
  <c r="V55" i="26"/>
  <c r="W55" i="26"/>
  <c r="X55" i="26"/>
  <c r="Y55" i="26"/>
  <c r="Z55" i="26"/>
  <c r="AA55" i="26"/>
  <c r="AB55" i="26"/>
  <c r="AC55" i="26"/>
  <c r="AD55" i="26"/>
  <c r="AE55" i="26"/>
  <c r="AF55" i="26"/>
  <c r="AG55" i="26"/>
  <c r="AH55" i="26"/>
  <c r="AI55" i="26"/>
  <c r="AJ55" i="26"/>
  <c r="AK55" i="26"/>
  <c r="AL55" i="26"/>
  <c r="AM55" i="26"/>
  <c r="AN55" i="26"/>
  <c r="AO55" i="26"/>
  <c r="AP55" i="26"/>
  <c r="AQ55" i="26"/>
  <c r="AR55" i="26"/>
  <c r="AS55" i="26"/>
  <c r="AT55" i="26"/>
  <c r="AU55" i="26"/>
  <c r="AV55" i="26"/>
  <c r="AW55" i="26"/>
  <c r="AX55" i="26"/>
  <c r="AY55" i="26"/>
  <c r="AZ55" i="26"/>
  <c r="BA55" i="26"/>
  <c r="BB55" i="26"/>
  <c r="BC55" i="26"/>
  <c r="BD55" i="26"/>
  <c r="BE55" i="26"/>
  <c r="BF55" i="26"/>
  <c r="BG55" i="26"/>
  <c r="BH55" i="26"/>
  <c r="BI55" i="26"/>
  <c r="BJ55" i="26"/>
  <c r="BK55" i="26"/>
  <c r="BL55" i="26"/>
  <c r="BM55" i="26"/>
  <c r="BN55" i="26"/>
  <c r="BO55" i="26"/>
  <c r="BP55" i="26"/>
  <c r="AC20" i="26"/>
  <c r="W20" i="26"/>
  <c r="E34" i="26" a="1"/>
  <c r="E34" i="26"/>
  <c r="F34" i="26" a="1"/>
  <c r="F34" i="26"/>
  <c r="G34" i="26" a="1"/>
  <c r="H34" i="26" a="1"/>
  <c r="I34" i="26" a="1"/>
  <c r="J34" i="26" a="1"/>
  <c r="K34" i="26" a="1"/>
  <c r="L34" i="26" a="1"/>
  <c r="M34" i="26" a="1"/>
  <c r="N34" i="26" a="1"/>
  <c r="O34" i="26" a="1"/>
  <c r="P34" i="26" a="1"/>
  <c r="Q34" i="26" a="1"/>
  <c r="R34" i="26" a="1"/>
  <c r="S34" i="26" a="1"/>
  <c r="T34" i="26" a="1"/>
  <c r="U34" i="26" a="1"/>
  <c r="V34" i="26" a="1"/>
  <c r="W34" i="26" a="1"/>
  <c r="X34" i="26" a="1"/>
  <c r="Y34" i="26" a="1"/>
  <c r="Z34" i="26" a="1"/>
  <c r="AA34" i="26" a="1"/>
  <c r="AB34" i="26" a="1"/>
  <c r="AC34" i="26" a="1"/>
  <c r="AD34" i="26" a="1"/>
  <c r="AE34" i="26" a="1"/>
  <c r="AF34" i="26" a="1"/>
  <c r="AG34" i="26" a="1"/>
  <c r="AH34" i="26" a="1"/>
  <c r="AI34" i="26" a="1"/>
  <c r="AJ34" i="26" a="1"/>
  <c r="AK34" i="26" a="1"/>
  <c r="AL34" i="26" a="1"/>
  <c r="AM34" i="26" a="1"/>
  <c r="AN34" i="26" a="1"/>
  <c r="AO34" i="26" a="1"/>
  <c r="AP34" i="26" a="1"/>
  <c r="AQ34" i="26" a="1"/>
  <c r="AR34" i="26" a="1"/>
  <c r="AS34" i="26" a="1"/>
  <c r="AT34" i="26" a="1"/>
  <c r="AU34" i="26" a="1"/>
  <c r="AV34" i="26" a="1"/>
  <c r="AW34" i="26" a="1"/>
  <c r="AX34" i="26" a="1"/>
  <c r="AY34" i="26" a="1"/>
  <c r="AZ34" i="26" a="1"/>
  <c r="BA34" i="26" a="1"/>
  <c r="BB34" i="26" a="1"/>
  <c r="BC34" i="26" a="1"/>
  <c r="BD34" i="26" a="1"/>
  <c r="BE34" i="26" a="1"/>
  <c r="BF34" i="26" a="1"/>
  <c r="BG34" i="26" a="1"/>
  <c r="BH34" i="26" a="1"/>
  <c r="BI34" i="26" a="1"/>
  <c r="BJ34" i="26" a="1"/>
  <c r="BK34" i="26" a="1"/>
  <c r="BL34" i="26" a="1"/>
  <c r="BM34" i="26" a="1"/>
  <c r="BN34" i="26" a="1"/>
  <c r="BO34" i="26" a="1"/>
  <c r="BP34" i="26" a="1"/>
  <c r="G34" i="26"/>
  <c r="H34" i="26"/>
  <c r="I34" i="26"/>
  <c r="J34" i="26"/>
  <c r="K34" i="26"/>
  <c r="L34" i="26"/>
  <c r="M34" i="26"/>
  <c r="N34" i="26"/>
  <c r="O34" i="26"/>
  <c r="P34" i="26"/>
  <c r="Q34" i="26"/>
  <c r="R34" i="26"/>
  <c r="S34" i="26"/>
  <c r="T34" i="26"/>
  <c r="U34" i="26"/>
  <c r="V34" i="26"/>
  <c r="W34" i="26"/>
  <c r="X34" i="26"/>
  <c r="Y34" i="26"/>
  <c r="Z34" i="26"/>
  <c r="AA34" i="26"/>
  <c r="AB34" i="26"/>
  <c r="AC34" i="26"/>
  <c r="AD34" i="26"/>
  <c r="AE34" i="26"/>
  <c r="AF34" i="26"/>
  <c r="AG34" i="26"/>
  <c r="AH34" i="26"/>
  <c r="AI34" i="26"/>
  <c r="AJ34" i="26"/>
  <c r="AK34" i="26"/>
  <c r="AL34" i="26"/>
  <c r="AM34" i="26"/>
  <c r="AN34" i="26"/>
  <c r="AO34" i="26"/>
  <c r="AP34" i="26"/>
  <c r="AQ34" i="26"/>
  <c r="AR34" i="26"/>
  <c r="AS34" i="26"/>
  <c r="AT34" i="26"/>
  <c r="AU34" i="26"/>
  <c r="AV34" i="26"/>
  <c r="AW34" i="26"/>
  <c r="AX34" i="26"/>
  <c r="AY34" i="26"/>
  <c r="AZ34" i="26"/>
  <c r="BA34" i="26"/>
  <c r="BB34" i="26"/>
  <c r="BC34" i="26"/>
  <c r="BD34" i="26"/>
  <c r="BE34" i="26"/>
  <c r="BF34" i="26"/>
  <c r="BG34" i="26"/>
  <c r="BH34" i="26"/>
  <c r="BI34" i="26"/>
  <c r="BJ34" i="26"/>
  <c r="BK34" i="26"/>
  <c r="BL34" i="26"/>
  <c r="BM34" i="26"/>
  <c r="BN34" i="26"/>
  <c r="BO34" i="26"/>
  <c r="BP34" i="26"/>
  <c r="AA21" i="26"/>
  <c r="E45" i="26" a="1"/>
  <c r="E45" i="26"/>
  <c r="F45" i="26" a="1"/>
  <c r="F45" i="26"/>
  <c r="G45" i="26" a="1"/>
  <c r="H45" i="26" a="1"/>
  <c r="I45" i="26" a="1"/>
  <c r="J45" i="26" a="1"/>
  <c r="K45" i="26" a="1"/>
  <c r="L45" i="26" a="1"/>
  <c r="M45" i="26" a="1"/>
  <c r="N45" i="26" a="1"/>
  <c r="O45" i="26" a="1"/>
  <c r="P45" i="26" a="1"/>
  <c r="Q45" i="26" a="1"/>
  <c r="R45" i="26" a="1"/>
  <c r="S45" i="26" a="1"/>
  <c r="T45" i="26" a="1"/>
  <c r="U45" i="26" a="1"/>
  <c r="V45" i="26" a="1"/>
  <c r="W45" i="26" a="1"/>
  <c r="X45" i="26" a="1"/>
  <c r="Y45" i="26" a="1"/>
  <c r="Z45" i="26" a="1"/>
  <c r="AA45" i="26" a="1"/>
  <c r="AB45" i="26" a="1"/>
  <c r="AC45" i="26" a="1"/>
  <c r="AD45" i="26" a="1"/>
  <c r="AE45" i="26" a="1"/>
  <c r="AF45" i="26" a="1"/>
  <c r="AG45" i="26" a="1"/>
  <c r="AH45" i="26" a="1"/>
  <c r="AI45" i="26" a="1"/>
  <c r="AJ45" i="26" a="1"/>
  <c r="AK45" i="26" a="1"/>
  <c r="AL45" i="26" a="1"/>
  <c r="AM45" i="26" a="1"/>
  <c r="AN45" i="26" a="1"/>
  <c r="AO45" i="26" a="1"/>
  <c r="AP45" i="26" a="1"/>
  <c r="AQ45" i="26" a="1"/>
  <c r="AR45" i="26" a="1"/>
  <c r="AS45" i="26" a="1"/>
  <c r="AT45" i="26" a="1"/>
  <c r="AU45" i="26" a="1"/>
  <c r="AV45" i="26" a="1"/>
  <c r="AW45" i="26" a="1"/>
  <c r="AX45" i="26" a="1"/>
  <c r="AY45" i="26" a="1"/>
  <c r="AZ45" i="26" a="1"/>
  <c r="BA45" i="26" a="1"/>
  <c r="BB45" i="26" a="1"/>
  <c r="BC45" i="26" a="1"/>
  <c r="BD45" i="26" a="1"/>
  <c r="BE45" i="26" a="1"/>
  <c r="BF45" i="26" a="1"/>
  <c r="BG45" i="26" a="1"/>
  <c r="BH45" i="26" a="1"/>
  <c r="BI45" i="26" a="1"/>
  <c r="BJ45" i="26" a="1"/>
  <c r="BK45" i="26" a="1"/>
  <c r="BL45" i="26" a="1"/>
  <c r="BM45" i="26" a="1"/>
  <c r="BN45" i="26" a="1"/>
  <c r="BO45" i="26" a="1"/>
  <c r="BP45" i="26" a="1"/>
  <c r="G45" i="26"/>
  <c r="H45" i="26"/>
  <c r="I45" i="26"/>
  <c r="J45" i="26"/>
  <c r="K45" i="26"/>
  <c r="L45" i="26"/>
  <c r="M45" i="26"/>
  <c r="N45" i="26"/>
  <c r="O45" i="26"/>
  <c r="P45" i="26"/>
  <c r="Q45" i="26"/>
  <c r="R45" i="26"/>
  <c r="S45" i="26"/>
  <c r="T45" i="26"/>
  <c r="U45" i="26"/>
  <c r="V45" i="26"/>
  <c r="W45" i="26"/>
  <c r="X45" i="26"/>
  <c r="Y45" i="26"/>
  <c r="Z45" i="26"/>
  <c r="AA45" i="26"/>
  <c r="AB45" i="26"/>
  <c r="AC45" i="26"/>
  <c r="AD45" i="26"/>
  <c r="AE45" i="26"/>
  <c r="AF45" i="26"/>
  <c r="AG45" i="26"/>
  <c r="AH45" i="26"/>
  <c r="AI45" i="26"/>
  <c r="AJ45" i="26"/>
  <c r="AK45" i="26"/>
  <c r="AL45" i="26"/>
  <c r="AM45" i="26"/>
  <c r="AN45" i="26"/>
  <c r="AO45" i="26"/>
  <c r="AP45" i="26"/>
  <c r="AQ45" i="26"/>
  <c r="AR45" i="26"/>
  <c r="AS45" i="26"/>
  <c r="AT45" i="26"/>
  <c r="AU45" i="26"/>
  <c r="AV45" i="26"/>
  <c r="AW45" i="26"/>
  <c r="AX45" i="26"/>
  <c r="AY45" i="26"/>
  <c r="AZ45" i="26"/>
  <c r="BA45" i="26"/>
  <c r="BB45" i="26"/>
  <c r="BC45" i="26"/>
  <c r="BD45" i="26"/>
  <c r="BE45" i="26"/>
  <c r="BF45" i="26"/>
  <c r="BG45" i="26"/>
  <c r="BH45" i="26"/>
  <c r="BI45" i="26"/>
  <c r="BJ45" i="26"/>
  <c r="BK45" i="26"/>
  <c r="BL45" i="26"/>
  <c r="BM45" i="26"/>
  <c r="BN45" i="26"/>
  <c r="BO45" i="26"/>
  <c r="BP45" i="26"/>
  <c r="AB21" i="26"/>
  <c r="E56" i="26" a="1"/>
  <c r="E56" i="26"/>
  <c r="F56" i="26" a="1"/>
  <c r="F56" i="26"/>
  <c r="G56" i="26" a="1"/>
  <c r="H56" i="26" a="1"/>
  <c r="I56" i="26" a="1"/>
  <c r="J56" i="26" a="1"/>
  <c r="K56" i="26" a="1"/>
  <c r="L56" i="26" a="1"/>
  <c r="M56" i="26" a="1"/>
  <c r="N56" i="26" a="1"/>
  <c r="O56" i="26" a="1"/>
  <c r="P56" i="26" a="1"/>
  <c r="Q56" i="26" a="1"/>
  <c r="R56" i="26" a="1"/>
  <c r="S56" i="26" a="1"/>
  <c r="T56" i="26" a="1"/>
  <c r="U56" i="26" a="1"/>
  <c r="V56" i="26" a="1"/>
  <c r="W56" i="26" a="1"/>
  <c r="X56" i="26" a="1"/>
  <c r="Y56" i="26" a="1"/>
  <c r="Z56" i="26" a="1"/>
  <c r="AA56" i="26" a="1"/>
  <c r="AB56" i="26" a="1"/>
  <c r="AC56" i="26" a="1"/>
  <c r="AD56" i="26" a="1"/>
  <c r="AE56" i="26" a="1"/>
  <c r="AF56" i="26" a="1"/>
  <c r="AG56" i="26" a="1"/>
  <c r="AH56" i="26" a="1"/>
  <c r="AI56" i="26" a="1"/>
  <c r="AJ56" i="26" a="1"/>
  <c r="AK56" i="26" a="1"/>
  <c r="AL56" i="26" a="1"/>
  <c r="AM56" i="26" a="1"/>
  <c r="AN56" i="26" a="1"/>
  <c r="AO56" i="26" a="1"/>
  <c r="AP56" i="26" a="1"/>
  <c r="AQ56" i="26" a="1"/>
  <c r="AR56" i="26" a="1"/>
  <c r="AS56" i="26" a="1"/>
  <c r="AT56" i="26" a="1"/>
  <c r="AU56" i="26" a="1"/>
  <c r="AV56" i="26" a="1"/>
  <c r="AW56" i="26" a="1"/>
  <c r="AX56" i="26" a="1"/>
  <c r="AY56" i="26" a="1"/>
  <c r="AZ56" i="26" a="1"/>
  <c r="BA56" i="26" a="1"/>
  <c r="BB56" i="26" a="1"/>
  <c r="BC56" i="26" a="1"/>
  <c r="BD56" i="26" a="1"/>
  <c r="BE56" i="26" a="1"/>
  <c r="BF56" i="26" a="1"/>
  <c r="BG56" i="26" a="1"/>
  <c r="BH56" i="26" a="1"/>
  <c r="BI56" i="26" a="1"/>
  <c r="BJ56" i="26" a="1"/>
  <c r="BK56" i="26" a="1"/>
  <c r="BL56" i="26" a="1"/>
  <c r="BM56" i="26" a="1"/>
  <c r="BN56" i="26" a="1"/>
  <c r="BO56" i="26" a="1"/>
  <c r="BP56" i="26" a="1"/>
  <c r="G56" i="26"/>
  <c r="H56" i="26"/>
  <c r="I56" i="26"/>
  <c r="J56" i="26"/>
  <c r="K56" i="26"/>
  <c r="L56" i="26"/>
  <c r="M56" i="26"/>
  <c r="N56" i="26"/>
  <c r="O56" i="26"/>
  <c r="P56" i="26"/>
  <c r="Q56" i="26"/>
  <c r="R56" i="26"/>
  <c r="S56" i="26"/>
  <c r="T56" i="26"/>
  <c r="U56" i="26"/>
  <c r="V56" i="26"/>
  <c r="W56" i="26"/>
  <c r="X56" i="26"/>
  <c r="Y56" i="26"/>
  <c r="Z56" i="26"/>
  <c r="AA56" i="26"/>
  <c r="AB56" i="26"/>
  <c r="AC56" i="26"/>
  <c r="AD56" i="26"/>
  <c r="AE56" i="26"/>
  <c r="AF56" i="26"/>
  <c r="AG56" i="26"/>
  <c r="AH56" i="26"/>
  <c r="AI56" i="26"/>
  <c r="AJ56" i="26"/>
  <c r="AK56" i="26"/>
  <c r="AL56" i="26"/>
  <c r="AM56" i="26"/>
  <c r="AN56" i="26"/>
  <c r="AO56" i="26"/>
  <c r="AP56" i="26"/>
  <c r="AQ56" i="26"/>
  <c r="AR56" i="26"/>
  <c r="AS56" i="26"/>
  <c r="AT56" i="26"/>
  <c r="AU56" i="26"/>
  <c r="AV56" i="26"/>
  <c r="AW56" i="26"/>
  <c r="AX56" i="26"/>
  <c r="AY56" i="26"/>
  <c r="AZ56" i="26"/>
  <c r="BA56" i="26"/>
  <c r="BB56" i="26"/>
  <c r="BC56" i="26"/>
  <c r="BD56" i="26"/>
  <c r="BE56" i="26"/>
  <c r="BF56" i="26"/>
  <c r="BG56" i="26"/>
  <c r="BH56" i="26"/>
  <c r="BI56" i="26"/>
  <c r="BJ56" i="26"/>
  <c r="BK56" i="26"/>
  <c r="BL56" i="26"/>
  <c r="BM56" i="26"/>
  <c r="BN56" i="26"/>
  <c r="BO56" i="26"/>
  <c r="BP56" i="26"/>
  <c r="AC21" i="26"/>
  <c r="W21" i="26"/>
  <c r="E35" i="26" a="1"/>
  <c r="E35" i="26"/>
  <c r="F35" i="26" a="1"/>
  <c r="F35" i="26"/>
  <c r="G35" i="26" a="1"/>
  <c r="H35" i="26" a="1"/>
  <c r="I35" i="26" a="1"/>
  <c r="J35" i="26" a="1"/>
  <c r="K35" i="26" a="1"/>
  <c r="L35" i="26" a="1"/>
  <c r="M35" i="26" a="1"/>
  <c r="N35" i="26" a="1"/>
  <c r="O35" i="26" a="1"/>
  <c r="P35" i="26" a="1"/>
  <c r="Q35" i="26" a="1"/>
  <c r="R35" i="26" a="1"/>
  <c r="S35" i="26" a="1"/>
  <c r="T35" i="26" a="1"/>
  <c r="U35" i="26" a="1"/>
  <c r="V35" i="26" a="1"/>
  <c r="W35" i="26" a="1"/>
  <c r="X35" i="26" a="1"/>
  <c r="Y35" i="26" a="1"/>
  <c r="Z35" i="26" a="1"/>
  <c r="AA35" i="26" a="1"/>
  <c r="AB35" i="26" a="1"/>
  <c r="AC35" i="26" a="1"/>
  <c r="AD35" i="26" a="1"/>
  <c r="AE35" i="26" a="1"/>
  <c r="AF35" i="26" a="1"/>
  <c r="AG35" i="26" a="1"/>
  <c r="AH35" i="26" a="1"/>
  <c r="AI35" i="26" a="1"/>
  <c r="AJ35" i="26" a="1"/>
  <c r="AK35" i="26" a="1"/>
  <c r="AL35" i="26" a="1"/>
  <c r="AM35" i="26" a="1"/>
  <c r="AN35" i="26" a="1"/>
  <c r="AO35" i="26" a="1"/>
  <c r="AP35" i="26" a="1"/>
  <c r="AQ35" i="26" a="1"/>
  <c r="AR35" i="26" a="1"/>
  <c r="AS35" i="26" a="1"/>
  <c r="AT35" i="26" a="1"/>
  <c r="AU35" i="26" a="1"/>
  <c r="AV35" i="26" a="1"/>
  <c r="AW35" i="26" a="1"/>
  <c r="AX35" i="26" a="1"/>
  <c r="AY35" i="26" a="1"/>
  <c r="AZ35" i="26" a="1"/>
  <c r="BA35" i="26" a="1"/>
  <c r="BB35" i="26" a="1"/>
  <c r="BC35" i="26" a="1"/>
  <c r="BD35" i="26" a="1"/>
  <c r="BE35" i="26" a="1"/>
  <c r="BF35" i="26" a="1"/>
  <c r="BG35" i="26" a="1"/>
  <c r="BH35" i="26" a="1"/>
  <c r="BI35" i="26" a="1"/>
  <c r="BJ35" i="26" a="1"/>
  <c r="BK35" i="26" a="1"/>
  <c r="BL35" i="26" a="1"/>
  <c r="BM35" i="26" a="1"/>
  <c r="BN35" i="26" a="1"/>
  <c r="BO35" i="26" a="1"/>
  <c r="BP35" i="26" a="1"/>
  <c r="G35" i="26"/>
  <c r="H35" i="26"/>
  <c r="I35" i="26"/>
  <c r="J35" i="26"/>
  <c r="K35" i="26"/>
  <c r="L35" i="26"/>
  <c r="M35" i="26"/>
  <c r="N35" i="26"/>
  <c r="O35" i="26"/>
  <c r="P35" i="26"/>
  <c r="Q35" i="26"/>
  <c r="R35" i="26"/>
  <c r="S35" i="26"/>
  <c r="T35" i="26"/>
  <c r="U35" i="26"/>
  <c r="V35" i="26"/>
  <c r="W35" i="26"/>
  <c r="X35" i="26"/>
  <c r="Y35" i="26"/>
  <c r="Z35" i="26"/>
  <c r="AA35" i="26"/>
  <c r="AB35" i="26"/>
  <c r="AC35" i="26"/>
  <c r="AD35" i="26"/>
  <c r="AE35" i="26"/>
  <c r="AF35" i="26"/>
  <c r="AG35" i="26"/>
  <c r="AH35" i="26"/>
  <c r="AI35" i="26"/>
  <c r="AJ35" i="26"/>
  <c r="AK35" i="26"/>
  <c r="AL35" i="26"/>
  <c r="AM35" i="26"/>
  <c r="AN35" i="26"/>
  <c r="AO35" i="26"/>
  <c r="AP35" i="26"/>
  <c r="AQ35" i="26"/>
  <c r="AR35" i="26"/>
  <c r="AS35" i="26"/>
  <c r="AT35" i="26"/>
  <c r="AU35" i="26"/>
  <c r="AV35" i="26"/>
  <c r="AW35" i="26"/>
  <c r="AX35" i="26"/>
  <c r="AY35" i="26"/>
  <c r="AZ35" i="26"/>
  <c r="BA35" i="26"/>
  <c r="BB35" i="26"/>
  <c r="BC35" i="26"/>
  <c r="BD35" i="26"/>
  <c r="BE35" i="26"/>
  <c r="BF35" i="26"/>
  <c r="BG35" i="26"/>
  <c r="BH35" i="26"/>
  <c r="BI35" i="26"/>
  <c r="BJ35" i="26"/>
  <c r="BK35" i="26"/>
  <c r="BL35" i="26"/>
  <c r="BM35" i="26"/>
  <c r="BN35" i="26"/>
  <c r="BO35" i="26"/>
  <c r="BP35" i="26"/>
  <c r="AA22" i="26"/>
  <c r="E46" i="26" a="1"/>
  <c r="E46" i="26"/>
  <c r="F46" i="26" a="1"/>
  <c r="F46" i="26"/>
  <c r="G46" i="26" a="1"/>
  <c r="H46" i="26" a="1"/>
  <c r="I46" i="26" a="1"/>
  <c r="J46" i="26" a="1"/>
  <c r="K46" i="26" a="1"/>
  <c r="L46" i="26" a="1"/>
  <c r="M46" i="26" a="1"/>
  <c r="N46" i="26" a="1"/>
  <c r="O46" i="26" a="1"/>
  <c r="P46" i="26" a="1"/>
  <c r="Q46" i="26" a="1"/>
  <c r="R46" i="26" a="1"/>
  <c r="S46" i="26" a="1"/>
  <c r="T46" i="26" a="1"/>
  <c r="U46" i="26" a="1"/>
  <c r="V46" i="26" a="1"/>
  <c r="W46" i="26" a="1"/>
  <c r="X46" i="26" a="1"/>
  <c r="Y46" i="26" a="1"/>
  <c r="Z46" i="26" a="1"/>
  <c r="AA46" i="26" a="1"/>
  <c r="AB46" i="26" a="1"/>
  <c r="AC46" i="26" a="1"/>
  <c r="AD46" i="26" a="1"/>
  <c r="AE46" i="26" a="1"/>
  <c r="AF46" i="26" a="1"/>
  <c r="AG46" i="26" a="1"/>
  <c r="AH46" i="26" a="1"/>
  <c r="AI46" i="26" a="1"/>
  <c r="AJ46" i="26" a="1"/>
  <c r="AK46" i="26" a="1"/>
  <c r="AL46" i="26" a="1"/>
  <c r="AM46" i="26" a="1"/>
  <c r="AN46" i="26" a="1"/>
  <c r="AO46" i="26" a="1"/>
  <c r="AP46" i="26" a="1"/>
  <c r="AQ46" i="26" a="1"/>
  <c r="AR46" i="26" a="1"/>
  <c r="AS46" i="26" a="1"/>
  <c r="AT46" i="26" a="1"/>
  <c r="AU46" i="26" a="1"/>
  <c r="AV46" i="26" a="1"/>
  <c r="AW46" i="26" a="1"/>
  <c r="AX46" i="26" a="1"/>
  <c r="AY46" i="26" a="1"/>
  <c r="AZ46" i="26" a="1"/>
  <c r="BA46" i="26" a="1"/>
  <c r="BB46" i="26" a="1"/>
  <c r="BC46" i="26" a="1"/>
  <c r="BD46" i="26" a="1"/>
  <c r="BE46" i="26" a="1"/>
  <c r="BF46" i="26" a="1"/>
  <c r="BG46" i="26" a="1"/>
  <c r="BH46" i="26" a="1"/>
  <c r="BI46" i="26" a="1"/>
  <c r="BJ46" i="26" a="1"/>
  <c r="BK46" i="26" a="1"/>
  <c r="BL46" i="26" a="1"/>
  <c r="BM46" i="26" a="1"/>
  <c r="BN46" i="26" a="1"/>
  <c r="BO46" i="26" a="1"/>
  <c r="BP46" i="26" a="1"/>
  <c r="G46" i="26"/>
  <c r="H46" i="26"/>
  <c r="I46" i="26"/>
  <c r="J46" i="26"/>
  <c r="K46" i="26"/>
  <c r="L46" i="26"/>
  <c r="M46" i="26"/>
  <c r="N46" i="26"/>
  <c r="O46" i="26"/>
  <c r="P46" i="26"/>
  <c r="Q46" i="26"/>
  <c r="R46" i="26"/>
  <c r="S46" i="26"/>
  <c r="T46" i="26"/>
  <c r="U46" i="26"/>
  <c r="V46" i="26"/>
  <c r="W46" i="26"/>
  <c r="X46" i="26"/>
  <c r="Y46" i="26"/>
  <c r="Z46" i="26"/>
  <c r="AA46" i="26"/>
  <c r="AB46" i="26"/>
  <c r="AC46" i="26"/>
  <c r="AD46" i="26"/>
  <c r="AE46" i="26"/>
  <c r="AF46" i="26"/>
  <c r="AG46" i="26"/>
  <c r="AH46" i="26"/>
  <c r="AI46" i="26"/>
  <c r="AJ46" i="26"/>
  <c r="AK46" i="26"/>
  <c r="AL46" i="26"/>
  <c r="AM46" i="26"/>
  <c r="AN46" i="26"/>
  <c r="AO46" i="26"/>
  <c r="AP46" i="26"/>
  <c r="AQ46" i="26"/>
  <c r="AR46" i="26"/>
  <c r="AS46" i="26"/>
  <c r="AT46" i="26"/>
  <c r="AU46" i="26"/>
  <c r="AV46" i="26"/>
  <c r="AW46" i="26"/>
  <c r="AX46" i="26"/>
  <c r="AY46" i="26"/>
  <c r="AZ46" i="26"/>
  <c r="BA46" i="26"/>
  <c r="BB46" i="26"/>
  <c r="BC46" i="26"/>
  <c r="BD46" i="26"/>
  <c r="BE46" i="26"/>
  <c r="BF46" i="26"/>
  <c r="BG46" i="26"/>
  <c r="BH46" i="26"/>
  <c r="BI46" i="26"/>
  <c r="BJ46" i="26"/>
  <c r="BK46" i="26"/>
  <c r="BL46" i="26"/>
  <c r="BM46" i="26"/>
  <c r="BN46" i="26"/>
  <c r="BO46" i="26"/>
  <c r="BP46" i="26"/>
  <c r="AB22" i="26"/>
  <c r="E57" i="26" a="1"/>
  <c r="E57" i="26"/>
  <c r="F57" i="26" a="1"/>
  <c r="F57" i="26"/>
  <c r="G57" i="26" a="1"/>
  <c r="H57" i="26" a="1"/>
  <c r="I57" i="26" a="1"/>
  <c r="J57" i="26" a="1"/>
  <c r="K57" i="26" a="1"/>
  <c r="L57" i="26" a="1"/>
  <c r="M57" i="26" a="1"/>
  <c r="N57" i="26" a="1"/>
  <c r="O57" i="26" a="1"/>
  <c r="P57" i="26" a="1"/>
  <c r="Q57" i="26" a="1"/>
  <c r="R57" i="26" a="1"/>
  <c r="S57" i="26" a="1"/>
  <c r="T57" i="26" a="1"/>
  <c r="U57" i="26" a="1"/>
  <c r="V57" i="26" a="1"/>
  <c r="W57" i="26" a="1"/>
  <c r="X57" i="26" a="1"/>
  <c r="Y57" i="26" a="1"/>
  <c r="Z57" i="26" a="1"/>
  <c r="AA57" i="26" a="1"/>
  <c r="AB57" i="26" a="1"/>
  <c r="AC57" i="26" a="1"/>
  <c r="AD57" i="26" a="1"/>
  <c r="AE57" i="26" a="1"/>
  <c r="AF57" i="26" a="1"/>
  <c r="AG57" i="26" a="1"/>
  <c r="AH57" i="26" a="1"/>
  <c r="AI57" i="26" a="1"/>
  <c r="AJ57" i="26" a="1"/>
  <c r="AK57" i="26" a="1"/>
  <c r="AL57" i="26" a="1"/>
  <c r="AM57" i="26" a="1"/>
  <c r="AN57" i="26" a="1"/>
  <c r="AO57" i="26" a="1"/>
  <c r="AP57" i="26" a="1"/>
  <c r="AQ57" i="26" a="1"/>
  <c r="AR57" i="26" a="1"/>
  <c r="AS57" i="26" a="1"/>
  <c r="AT57" i="26" a="1"/>
  <c r="AU57" i="26" a="1"/>
  <c r="AV57" i="26" a="1"/>
  <c r="AW57" i="26" a="1"/>
  <c r="AX57" i="26" a="1"/>
  <c r="AY57" i="26" a="1"/>
  <c r="AZ57" i="26" a="1"/>
  <c r="BA57" i="26" a="1"/>
  <c r="BB57" i="26" a="1"/>
  <c r="BC57" i="26" a="1"/>
  <c r="BD57" i="26" a="1"/>
  <c r="BE57" i="26" a="1"/>
  <c r="BF57" i="26" a="1"/>
  <c r="BG57" i="26" a="1"/>
  <c r="BH57" i="26" a="1"/>
  <c r="BI57" i="26" a="1"/>
  <c r="BJ57" i="26" a="1"/>
  <c r="BK57" i="26" a="1"/>
  <c r="BL57" i="26" a="1"/>
  <c r="BM57" i="26" a="1"/>
  <c r="BN57" i="26" a="1"/>
  <c r="BO57" i="26" a="1"/>
  <c r="BP57" i="26" a="1"/>
  <c r="G57" i="26"/>
  <c r="H57" i="26"/>
  <c r="I57" i="26"/>
  <c r="J57" i="26"/>
  <c r="K57" i="26"/>
  <c r="L57" i="26"/>
  <c r="M57" i="26"/>
  <c r="N57" i="26"/>
  <c r="O57" i="26"/>
  <c r="P57" i="26"/>
  <c r="Q57" i="26"/>
  <c r="R57" i="26"/>
  <c r="S57" i="26"/>
  <c r="T57" i="26"/>
  <c r="U57" i="26"/>
  <c r="V57" i="26"/>
  <c r="W57" i="26"/>
  <c r="X57" i="26"/>
  <c r="Y57" i="26"/>
  <c r="Z57" i="26"/>
  <c r="AA57" i="26"/>
  <c r="AB57" i="26"/>
  <c r="AC57" i="26"/>
  <c r="AD57" i="26"/>
  <c r="AE57" i="26"/>
  <c r="AF57" i="26"/>
  <c r="AG57" i="26"/>
  <c r="AH57" i="26"/>
  <c r="AI57" i="26"/>
  <c r="AJ57" i="26"/>
  <c r="AK57" i="26"/>
  <c r="AL57" i="26"/>
  <c r="AM57" i="26"/>
  <c r="AN57" i="26"/>
  <c r="AO57" i="26"/>
  <c r="AP57" i="26"/>
  <c r="AQ57" i="26"/>
  <c r="AR57" i="26"/>
  <c r="AS57" i="26"/>
  <c r="AT57" i="26"/>
  <c r="AU57" i="26"/>
  <c r="AV57" i="26"/>
  <c r="AW57" i="26"/>
  <c r="AX57" i="26"/>
  <c r="AY57" i="26"/>
  <c r="AZ57" i="26"/>
  <c r="BA57" i="26"/>
  <c r="BB57" i="26"/>
  <c r="BC57" i="26"/>
  <c r="BD57" i="26"/>
  <c r="BE57" i="26"/>
  <c r="BF57" i="26"/>
  <c r="BG57" i="26"/>
  <c r="BH57" i="26"/>
  <c r="BI57" i="26"/>
  <c r="BJ57" i="26"/>
  <c r="BK57" i="26"/>
  <c r="BL57" i="26"/>
  <c r="BM57" i="26"/>
  <c r="BN57" i="26"/>
  <c r="BO57" i="26"/>
  <c r="BP57" i="26"/>
  <c r="AC22" i="26"/>
  <c r="W22" i="26"/>
  <c r="X17" i="26"/>
  <c r="X18" i="26"/>
  <c r="X19" i="26"/>
  <c r="X20" i="26"/>
  <c r="X21" i="26"/>
  <c r="X22" i="26"/>
  <c r="X23" i="26"/>
  <c r="X24" i="26"/>
  <c r="X25" i="26"/>
  <c r="E4" i="26"/>
  <c r="E5" i="26"/>
  <c r="E6" i="26"/>
  <c r="E7" i="26"/>
  <c r="E8" i="26"/>
  <c r="E9" i="26"/>
  <c r="E10" i="26"/>
  <c r="E11" i="26"/>
  <c r="E12" i="26"/>
  <c r="AO12" i="26"/>
  <c r="AO4" i="26"/>
  <c r="AO5" i="26"/>
  <c r="AO6" i="26"/>
  <c r="AO7" i="26"/>
  <c r="AO8" i="26"/>
  <c r="AO9" i="26"/>
  <c r="AO10" i="26"/>
  <c r="AO11" i="26"/>
  <c r="AP12" i="26"/>
  <c r="AP4" i="26"/>
  <c r="AP5" i="26"/>
  <c r="AP6" i="26"/>
  <c r="AP7" i="26"/>
  <c r="AP8" i="26"/>
  <c r="AP9" i="26"/>
  <c r="AP10" i="26"/>
  <c r="AP11" i="26"/>
  <c r="AM12" i="26"/>
  <c r="Q4" i="26"/>
  <c r="AG3" i="26"/>
  <c r="AG12" i="26"/>
  <c r="AI12" i="26"/>
  <c r="AG4" i="26"/>
  <c r="AI4" i="26"/>
  <c r="AG5" i="26"/>
  <c r="AI5" i="26"/>
  <c r="AG6" i="26"/>
  <c r="AI6" i="26"/>
  <c r="AG7" i="26"/>
  <c r="AI7" i="26"/>
  <c r="AG8" i="26"/>
  <c r="AI8" i="26"/>
  <c r="AG9" i="26"/>
  <c r="AI9" i="26"/>
  <c r="AG10" i="26"/>
  <c r="AI10" i="26"/>
  <c r="AG11" i="26"/>
  <c r="AI11" i="26"/>
  <c r="AJ12" i="26"/>
  <c r="AJ4" i="26"/>
  <c r="AJ5" i="26"/>
  <c r="AJ6" i="26"/>
  <c r="AJ7" i="26"/>
  <c r="AJ8" i="26"/>
  <c r="AJ9" i="26"/>
  <c r="AJ10" i="26"/>
  <c r="AJ11" i="26"/>
  <c r="AK12" i="26"/>
  <c r="AK4" i="26"/>
  <c r="AK5" i="26"/>
  <c r="AK6" i="26"/>
  <c r="AK7" i="26"/>
  <c r="AK8" i="26"/>
  <c r="AK9" i="26"/>
  <c r="AK10" i="26"/>
  <c r="AK11" i="26"/>
  <c r="AH12" i="26"/>
  <c r="P4" i="26"/>
  <c r="AB3" i="26"/>
  <c r="AB12" i="26"/>
  <c r="AD12" i="26"/>
  <c r="AB4" i="26"/>
  <c r="AD4" i="26"/>
  <c r="AB5" i="26"/>
  <c r="AD5" i="26"/>
  <c r="AB6" i="26"/>
  <c r="AD6" i="26"/>
  <c r="AB7" i="26"/>
  <c r="AD7" i="26"/>
  <c r="AB8" i="26"/>
  <c r="AD8" i="26"/>
  <c r="AB9" i="26"/>
  <c r="AD9" i="26"/>
  <c r="AB10" i="26"/>
  <c r="AD10" i="26"/>
  <c r="AB11" i="26"/>
  <c r="AD11" i="26"/>
  <c r="AE12" i="26"/>
  <c r="AE4" i="26"/>
  <c r="AE5" i="26"/>
  <c r="AE6" i="26"/>
  <c r="AE7" i="26"/>
  <c r="AE8" i="26"/>
  <c r="AE9" i="26"/>
  <c r="AE10" i="26"/>
  <c r="AE11" i="26"/>
  <c r="AF12" i="26"/>
  <c r="AF4" i="26"/>
  <c r="AF5" i="26"/>
  <c r="AF6" i="26"/>
  <c r="AF7" i="26"/>
  <c r="AF8" i="26"/>
  <c r="AF9" i="26"/>
  <c r="AF10" i="26"/>
  <c r="AF11" i="26"/>
  <c r="AC12" i="26"/>
  <c r="O4" i="26"/>
  <c r="W3" i="26"/>
  <c r="W12" i="26"/>
  <c r="Y12" i="26"/>
  <c r="W4" i="26"/>
  <c r="Y4" i="26"/>
  <c r="W5" i="26"/>
  <c r="Y5" i="26"/>
  <c r="W6" i="26"/>
  <c r="Y6" i="26"/>
  <c r="W7" i="26"/>
  <c r="Y7" i="26"/>
  <c r="W8" i="26"/>
  <c r="Y8" i="26"/>
  <c r="W9" i="26"/>
  <c r="Y9" i="26"/>
  <c r="W10" i="26"/>
  <c r="Y10" i="26"/>
  <c r="W11" i="26"/>
  <c r="Y11" i="26"/>
  <c r="Z12" i="26"/>
  <c r="Z4" i="26"/>
  <c r="Z5" i="26"/>
  <c r="Z6" i="26"/>
  <c r="Z7" i="26"/>
  <c r="Z8" i="26"/>
  <c r="Z9" i="26"/>
  <c r="Z10" i="26"/>
  <c r="Z11" i="26"/>
  <c r="AA12" i="26"/>
  <c r="AA4" i="26"/>
  <c r="AA5" i="26"/>
  <c r="AA6" i="26"/>
  <c r="AA7" i="26"/>
  <c r="AA8" i="26"/>
  <c r="AA9" i="26"/>
  <c r="AA10" i="26"/>
  <c r="AA11" i="26"/>
  <c r="X12" i="26"/>
  <c r="AM11" i="26"/>
  <c r="AH11" i="26"/>
  <c r="AC11" i="26"/>
  <c r="X11" i="26"/>
  <c r="AM10" i="26"/>
  <c r="AH10" i="26"/>
  <c r="AC10" i="26"/>
  <c r="X10" i="26"/>
  <c r="AM9" i="26"/>
  <c r="AH9" i="26"/>
  <c r="AC9" i="26"/>
  <c r="X9" i="26"/>
  <c r="AM8" i="26"/>
  <c r="AH8" i="26"/>
  <c r="AC8" i="26"/>
  <c r="X8" i="26"/>
  <c r="AM7" i="26"/>
  <c r="AH7" i="26"/>
  <c r="AC7" i="26"/>
  <c r="X7" i="26"/>
  <c r="AM6" i="26"/>
  <c r="AH6" i="26"/>
  <c r="AC6" i="26"/>
  <c r="X6" i="26"/>
  <c r="AM5" i="26"/>
  <c r="AH5" i="26"/>
  <c r="AC5" i="26"/>
  <c r="X5" i="26"/>
  <c r="AM4" i="26"/>
  <c r="AH4" i="26"/>
  <c r="AC4" i="26"/>
  <c r="X4" i="26"/>
  <c r="AA64" i="48"/>
  <c r="AE64" i="48"/>
  <c r="AA65" i="48"/>
  <c r="AE65" i="48"/>
  <c r="AA66" i="48"/>
  <c r="AE66" i="48"/>
  <c r="AA67" i="48"/>
  <c r="AE67" i="48"/>
  <c r="AA68" i="48"/>
  <c r="AE68" i="48"/>
  <c r="AA69" i="48"/>
  <c r="AE69" i="48"/>
  <c r="AA70" i="48"/>
  <c r="AE70" i="48"/>
  <c r="AA71" i="48"/>
  <c r="AE71" i="48"/>
  <c r="AA72" i="48"/>
  <c r="AE72" i="48"/>
  <c r="AA73" i="48"/>
  <c r="AE73" i="48"/>
  <c r="AA74" i="48"/>
  <c r="AE74" i="48"/>
  <c r="AA75" i="48"/>
  <c r="AE75" i="48"/>
  <c r="AA76" i="48"/>
  <c r="AE76" i="48"/>
  <c r="AA77" i="48"/>
  <c r="AE77" i="48"/>
  <c r="AA78" i="48"/>
  <c r="AE78" i="48"/>
  <c r="AA79" i="48"/>
  <c r="AE79" i="48"/>
  <c r="AA80" i="48"/>
  <c r="AE80" i="48"/>
  <c r="AA81" i="48"/>
  <c r="AE81" i="48"/>
  <c r="AA82" i="48"/>
  <c r="AE82" i="48"/>
  <c r="AA83" i="48"/>
  <c r="AE83" i="48"/>
  <c r="AA84" i="48"/>
  <c r="AE84" i="48"/>
  <c r="AA85" i="48"/>
  <c r="AE85" i="48"/>
  <c r="AA86" i="48"/>
  <c r="AE86" i="48"/>
  <c r="AA87" i="48"/>
  <c r="AE87" i="48"/>
  <c r="AA88" i="48"/>
  <c r="AE88" i="48"/>
  <c r="AA89" i="48"/>
  <c r="AE89" i="48"/>
  <c r="AA90" i="48"/>
  <c r="AE90" i="48"/>
  <c r="AA91" i="48"/>
  <c r="AE91" i="48"/>
  <c r="AA92" i="48"/>
  <c r="AE92" i="48"/>
  <c r="AA93" i="48"/>
  <c r="AE93" i="48"/>
  <c r="AA94" i="48"/>
  <c r="AE94" i="48"/>
  <c r="AA95" i="48"/>
  <c r="AE95" i="48"/>
  <c r="AA96" i="48"/>
  <c r="AE96" i="48"/>
  <c r="AA97" i="48"/>
  <c r="AE97" i="48"/>
  <c r="AA98" i="48"/>
  <c r="AE98" i="48"/>
  <c r="AA99" i="48"/>
  <c r="AE99" i="48"/>
  <c r="AA100" i="48"/>
  <c r="AE100" i="48"/>
  <c r="AA101" i="48"/>
  <c r="AE101" i="48"/>
  <c r="AA102" i="48"/>
  <c r="AE102" i="48"/>
  <c r="AA103" i="48"/>
  <c r="AE103" i="48"/>
  <c r="AA104" i="48"/>
  <c r="AE104" i="48"/>
  <c r="AA105" i="48"/>
  <c r="AE105" i="48"/>
  <c r="AA106" i="48"/>
  <c r="AE106" i="48"/>
  <c r="AA107" i="48"/>
  <c r="AE107" i="48"/>
  <c r="AA108" i="48"/>
  <c r="AE108" i="48"/>
  <c r="AF64" i="48"/>
  <c r="AF65" i="48"/>
  <c r="AF66" i="48"/>
  <c r="AF67" i="48"/>
  <c r="AF68" i="48"/>
  <c r="AF69" i="48"/>
  <c r="AF70" i="48"/>
  <c r="AF71" i="48"/>
  <c r="AF72" i="48"/>
  <c r="AF73" i="48"/>
  <c r="AF74" i="48"/>
  <c r="AF75" i="48"/>
  <c r="AF76" i="48"/>
  <c r="AF77" i="48"/>
  <c r="AF78" i="48"/>
  <c r="AF79" i="48"/>
  <c r="AF80" i="48"/>
  <c r="AF81" i="48"/>
  <c r="AF82" i="48"/>
  <c r="AF83" i="48"/>
  <c r="AF84" i="48"/>
  <c r="AF85" i="48"/>
  <c r="AF86" i="48"/>
  <c r="AF87" i="48"/>
  <c r="AF88" i="48"/>
  <c r="AF89" i="48"/>
  <c r="AF90" i="48"/>
  <c r="AF91" i="48"/>
  <c r="AF92" i="48"/>
  <c r="AF93" i="48"/>
  <c r="AF94" i="48"/>
  <c r="AF95" i="48"/>
  <c r="AF96" i="48"/>
  <c r="AF97" i="48"/>
  <c r="AF98" i="48"/>
  <c r="AF99" i="48"/>
  <c r="AF100" i="48"/>
  <c r="AF101" i="48"/>
  <c r="AF102" i="48"/>
  <c r="AF103" i="48"/>
  <c r="AF104" i="48"/>
  <c r="AF105" i="48"/>
  <c r="AF106" i="48"/>
  <c r="AF107" i="48"/>
  <c r="AF108" i="48"/>
  <c r="J4" i="48"/>
  <c r="K17" i="48"/>
  <c r="G4" i="48"/>
  <c r="H4" i="48"/>
  <c r="I4" i="48"/>
  <c r="J17" i="48"/>
  <c r="H17" i="48"/>
  <c r="L17" i="48"/>
  <c r="J5" i="48"/>
  <c r="K18" i="48"/>
  <c r="G5" i="48"/>
  <c r="H5" i="48"/>
  <c r="I5" i="48"/>
  <c r="J18" i="48"/>
  <c r="H18" i="48"/>
  <c r="L18" i="48"/>
  <c r="J6" i="48"/>
  <c r="K19" i="48"/>
  <c r="G6" i="48"/>
  <c r="H6" i="48"/>
  <c r="I6" i="48"/>
  <c r="J19" i="48"/>
  <c r="H19" i="48"/>
  <c r="L19" i="48"/>
  <c r="J7" i="48"/>
  <c r="K20" i="48"/>
  <c r="G7" i="48"/>
  <c r="H7" i="48"/>
  <c r="I7" i="48"/>
  <c r="J20" i="48"/>
  <c r="H20" i="48"/>
  <c r="L20" i="48"/>
  <c r="J8" i="48"/>
  <c r="K21" i="48"/>
  <c r="G8" i="48"/>
  <c r="H8" i="48"/>
  <c r="I8" i="48"/>
  <c r="J21" i="48"/>
  <c r="H21" i="48"/>
  <c r="L21" i="48"/>
  <c r="J9" i="48"/>
  <c r="K22" i="48"/>
  <c r="G9" i="48"/>
  <c r="H9" i="48"/>
  <c r="I9" i="48"/>
  <c r="J22" i="48"/>
  <c r="H22" i="48"/>
  <c r="L22" i="48"/>
  <c r="J10" i="48"/>
  <c r="K23" i="48"/>
  <c r="G10" i="48"/>
  <c r="H10" i="48"/>
  <c r="I10" i="48"/>
  <c r="J23" i="48"/>
  <c r="H23" i="48"/>
  <c r="L23" i="48"/>
  <c r="J11" i="48"/>
  <c r="K24" i="48"/>
  <c r="G11" i="48"/>
  <c r="H11" i="48"/>
  <c r="I11" i="48"/>
  <c r="J24" i="48"/>
  <c r="H24" i="48"/>
  <c r="L24" i="48"/>
  <c r="J12" i="48"/>
  <c r="K25" i="48"/>
  <c r="G12" i="48"/>
  <c r="H12" i="48"/>
  <c r="I12" i="48"/>
  <c r="J25" i="48"/>
  <c r="H25" i="48"/>
  <c r="L25" i="48"/>
  <c r="M17" i="48"/>
  <c r="N17" i="48" a="1"/>
  <c r="N17" i="48"/>
  <c r="C17" i="48"/>
  <c r="O17" i="48"/>
  <c r="M18" i="48"/>
  <c r="N18" i="48" a="1"/>
  <c r="N18" i="48"/>
  <c r="C18" i="48"/>
  <c r="O18" i="48"/>
  <c r="M19" i="48"/>
  <c r="N19" i="48" a="1"/>
  <c r="N19" i="48"/>
  <c r="C19" i="48"/>
  <c r="O19" i="48"/>
  <c r="M20" i="48"/>
  <c r="N20" i="48" a="1"/>
  <c r="N20" i="48"/>
  <c r="O20" i="48"/>
  <c r="M21" i="48"/>
  <c r="N21" i="48" a="1"/>
  <c r="N21" i="48"/>
  <c r="O21" i="48"/>
  <c r="M22" i="48"/>
  <c r="N22" i="48" a="1"/>
  <c r="N22" i="48"/>
  <c r="O22" i="48"/>
  <c r="M23" i="48"/>
  <c r="N23" i="48" a="1"/>
  <c r="N23" i="48"/>
  <c r="O23" i="48"/>
  <c r="M24" i="48"/>
  <c r="N24" i="48" a="1"/>
  <c r="N24" i="48"/>
  <c r="O24" i="48"/>
  <c r="M25" i="48"/>
  <c r="N25" i="48" a="1"/>
  <c r="N25" i="48"/>
  <c r="O25" i="48"/>
  <c r="O3" i="48"/>
  <c r="P17" i="48"/>
  <c r="P18" i="48"/>
  <c r="P19" i="48"/>
  <c r="P20" i="48"/>
  <c r="P21" i="48"/>
  <c r="P22" i="48"/>
  <c r="P23" i="48"/>
  <c r="P24" i="48"/>
  <c r="P25" i="48"/>
  <c r="P3" i="48"/>
  <c r="Q17" i="48"/>
  <c r="Q18" i="48"/>
  <c r="Q19" i="48"/>
  <c r="Q20" i="48"/>
  <c r="Q21" i="48"/>
  <c r="Q22" i="48"/>
  <c r="Q23" i="48"/>
  <c r="Q24" i="48"/>
  <c r="Q25" i="48"/>
  <c r="Q3" i="48"/>
  <c r="R17" i="48"/>
  <c r="R18" i="48"/>
  <c r="R19" i="48"/>
  <c r="R20" i="48"/>
  <c r="R21" i="48"/>
  <c r="R22" i="48"/>
  <c r="R23" i="48"/>
  <c r="R24" i="48"/>
  <c r="R25" i="48"/>
  <c r="R3" i="48"/>
  <c r="S17" i="48"/>
  <c r="S18" i="48"/>
  <c r="S19" i="48"/>
  <c r="S20" i="48"/>
  <c r="S21" i="48"/>
  <c r="S22" i="48"/>
  <c r="S23" i="48"/>
  <c r="S24" i="48"/>
  <c r="S25" i="48"/>
  <c r="S3" i="48"/>
  <c r="T17" i="48"/>
  <c r="T18" i="48"/>
  <c r="T19" i="48"/>
  <c r="T20" i="48"/>
  <c r="T21" i="48"/>
  <c r="T22" i="48"/>
  <c r="T23" i="48"/>
  <c r="T24" i="48"/>
  <c r="T25" i="48"/>
  <c r="T3" i="48"/>
  <c r="U17" i="48"/>
  <c r="U18" i="48"/>
  <c r="U19" i="48"/>
  <c r="U20" i="48"/>
  <c r="U21" i="48"/>
  <c r="U22" i="48"/>
  <c r="U23" i="48"/>
  <c r="U24" i="48"/>
  <c r="U25" i="48"/>
  <c r="U3" i="48"/>
  <c r="V17" i="48"/>
  <c r="V18" i="48"/>
  <c r="V19" i="48"/>
  <c r="V20" i="48"/>
  <c r="V21" i="48"/>
  <c r="V22" i="48"/>
  <c r="V23" i="48"/>
  <c r="V24" i="48"/>
  <c r="V25" i="48"/>
  <c r="V3" i="48"/>
  <c r="R4" i="48"/>
  <c r="AL3" i="48"/>
  <c r="AL12" i="48"/>
  <c r="AN12" i="48"/>
  <c r="AL4" i="48"/>
  <c r="AN4" i="48"/>
  <c r="AL5" i="48"/>
  <c r="AN5" i="48"/>
  <c r="AL6" i="48"/>
  <c r="AN6" i="48"/>
  <c r="AL7" i="48"/>
  <c r="AN7" i="48"/>
  <c r="AL8" i="48"/>
  <c r="AN8" i="48"/>
  <c r="AL9" i="48"/>
  <c r="AN9" i="48"/>
  <c r="AL10" i="48"/>
  <c r="AN10" i="48"/>
  <c r="AL11" i="48"/>
  <c r="AN11" i="48"/>
  <c r="BR52" i="48"/>
  <c r="BS51" i="48"/>
  <c r="BT51" i="48"/>
  <c r="BT52" i="48"/>
  <c r="BU51" i="48"/>
  <c r="BU52" i="48"/>
  <c r="BV52" i="48"/>
  <c r="BW52" i="48"/>
  <c r="BX52" i="48"/>
  <c r="BY52" i="48"/>
  <c r="BZ52" i="48"/>
  <c r="CA52" i="48"/>
  <c r="BR53" i="48"/>
  <c r="BS53" i="48"/>
  <c r="BU53" i="48"/>
  <c r="BV53" i="48"/>
  <c r="BW53" i="48"/>
  <c r="BX53" i="48"/>
  <c r="BY53" i="48"/>
  <c r="BZ53" i="48"/>
  <c r="CA53" i="48"/>
  <c r="BR54" i="48"/>
  <c r="BS54" i="48"/>
  <c r="BT54" i="48"/>
  <c r="BV54" i="48"/>
  <c r="BW54" i="48"/>
  <c r="BX54" i="48"/>
  <c r="BY54" i="48"/>
  <c r="BZ54" i="48"/>
  <c r="CA54" i="48"/>
  <c r="BS55" i="48"/>
  <c r="BT55" i="48"/>
  <c r="BU55" i="48"/>
  <c r="BW55" i="48"/>
  <c r="BX55" i="48"/>
  <c r="BY55" i="48"/>
  <c r="BZ55" i="48"/>
  <c r="CA55" i="48"/>
  <c r="BS56" i="48"/>
  <c r="BT56" i="48"/>
  <c r="BU56" i="48"/>
  <c r="BV56" i="48"/>
  <c r="BX56" i="48"/>
  <c r="BY56" i="48"/>
  <c r="BZ56" i="48"/>
  <c r="CA56" i="48"/>
  <c r="BS57" i="48"/>
  <c r="BT57" i="48"/>
  <c r="BU57" i="48"/>
  <c r="BV57" i="48"/>
  <c r="BW57" i="48"/>
  <c r="BY57" i="48"/>
  <c r="BZ57" i="48"/>
  <c r="CA57" i="48"/>
  <c r="BS58" i="48"/>
  <c r="BT58" i="48"/>
  <c r="BU58" i="48"/>
  <c r="BV58" i="48"/>
  <c r="BW58" i="48"/>
  <c r="BX58" i="48"/>
  <c r="BZ58" i="48"/>
  <c r="CA58" i="48"/>
  <c r="BS59" i="48"/>
  <c r="BT59" i="48"/>
  <c r="BU59" i="48"/>
  <c r="BV59" i="48"/>
  <c r="BW59" i="48"/>
  <c r="BX59" i="48"/>
  <c r="BY59" i="48"/>
  <c r="CA59" i="48"/>
  <c r="BS60" i="48"/>
  <c r="BT60" i="48"/>
  <c r="BU60" i="48"/>
  <c r="BV60" i="48"/>
  <c r="BW60" i="48"/>
  <c r="BX60" i="48"/>
  <c r="BY60" i="48"/>
  <c r="BZ60" i="48"/>
  <c r="E30" i="48" a="1"/>
  <c r="E30" i="48"/>
  <c r="F30" i="48" a="1"/>
  <c r="F30" i="48"/>
  <c r="G30" i="48" a="1"/>
  <c r="H30" i="48" a="1"/>
  <c r="I30" i="48" a="1"/>
  <c r="J30" i="48" a="1"/>
  <c r="K30" i="48" a="1"/>
  <c r="L30" i="48" a="1"/>
  <c r="M30" i="48" a="1"/>
  <c r="N30" i="48" a="1"/>
  <c r="O30" i="48" a="1"/>
  <c r="P30" i="48" a="1"/>
  <c r="Q30" i="48" a="1"/>
  <c r="R30" i="48" a="1"/>
  <c r="S30" i="48" a="1"/>
  <c r="T30" i="48" a="1"/>
  <c r="U30" i="48" a="1"/>
  <c r="V30" i="48" a="1"/>
  <c r="W30" i="48" a="1"/>
  <c r="X30" i="48" a="1"/>
  <c r="Y30" i="48" a="1"/>
  <c r="Z30" i="48" a="1"/>
  <c r="AA30" i="48" a="1"/>
  <c r="AB30" i="48" a="1"/>
  <c r="AC30" i="48" a="1"/>
  <c r="AD30" i="48" a="1"/>
  <c r="AE30" i="48" a="1"/>
  <c r="AF30" i="48" a="1"/>
  <c r="AG30" i="48" a="1"/>
  <c r="AH30" i="48" a="1"/>
  <c r="AI30" i="48" a="1"/>
  <c r="AJ30" i="48" a="1"/>
  <c r="AK30" i="48" a="1"/>
  <c r="AL30" i="48" a="1"/>
  <c r="AM30" i="48" a="1"/>
  <c r="AN30" i="48" a="1"/>
  <c r="AO30" i="48" a="1"/>
  <c r="AP30" i="48" a="1"/>
  <c r="AQ30" i="48" a="1"/>
  <c r="AR30" i="48" a="1"/>
  <c r="AS30" i="48" a="1"/>
  <c r="AT30" i="48" a="1"/>
  <c r="AU30" i="48" a="1"/>
  <c r="AV30" i="48" a="1"/>
  <c r="AW30" i="48" a="1"/>
  <c r="AX30" i="48" a="1"/>
  <c r="AY30" i="48" a="1"/>
  <c r="AZ30" i="48" a="1"/>
  <c r="BA30" i="48" a="1"/>
  <c r="BB30" i="48" a="1"/>
  <c r="BC30" i="48" a="1"/>
  <c r="BD30" i="48" a="1"/>
  <c r="BE30" i="48" a="1"/>
  <c r="BF30" i="48" a="1"/>
  <c r="BG30" i="48" a="1"/>
  <c r="BH30" i="48" a="1"/>
  <c r="BI30" i="48" a="1"/>
  <c r="BJ30" i="48" a="1"/>
  <c r="BK30" i="48" a="1"/>
  <c r="BL30" i="48" a="1"/>
  <c r="BM30" i="48" a="1"/>
  <c r="BN30" i="48" a="1"/>
  <c r="BO30" i="48" a="1"/>
  <c r="BP30" i="48" a="1"/>
  <c r="G30" i="48"/>
  <c r="H30" i="48"/>
  <c r="I30" i="48"/>
  <c r="J30" i="48"/>
  <c r="K30" i="48"/>
  <c r="L30" i="48"/>
  <c r="M30" i="48"/>
  <c r="N30" i="48"/>
  <c r="O30" i="48"/>
  <c r="P30" i="48"/>
  <c r="Q30" i="48"/>
  <c r="R30" i="48"/>
  <c r="S30" i="48"/>
  <c r="T30" i="48"/>
  <c r="U30" i="48"/>
  <c r="V30" i="48"/>
  <c r="W30" i="48"/>
  <c r="X30" i="48"/>
  <c r="Y30" i="48"/>
  <c r="Z30" i="48"/>
  <c r="AA30" i="48"/>
  <c r="AB30" i="48"/>
  <c r="AC30" i="48"/>
  <c r="AD30" i="48"/>
  <c r="AE30" i="48"/>
  <c r="AF30" i="48"/>
  <c r="AG30" i="48"/>
  <c r="AH30" i="48"/>
  <c r="AI30" i="48"/>
  <c r="AJ30" i="48"/>
  <c r="AK30" i="48"/>
  <c r="AL30" i="48"/>
  <c r="AM30" i="48"/>
  <c r="AN30" i="48"/>
  <c r="AO30" i="48"/>
  <c r="AP30" i="48"/>
  <c r="AQ30" i="48"/>
  <c r="AR30" i="48"/>
  <c r="AS30" i="48"/>
  <c r="AT30" i="48"/>
  <c r="AU30" i="48"/>
  <c r="AV30" i="48"/>
  <c r="AW30" i="48"/>
  <c r="AX30" i="48"/>
  <c r="AY30" i="48"/>
  <c r="AZ30" i="48"/>
  <c r="BA30" i="48"/>
  <c r="BB30" i="48"/>
  <c r="BC30" i="48"/>
  <c r="BD30" i="48"/>
  <c r="BE30" i="48"/>
  <c r="BF30" i="48"/>
  <c r="BG30" i="48"/>
  <c r="BH30" i="48"/>
  <c r="BI30" i="48"/>
  <c r="BJ30" i="48"/>
  <c r="BK30" i="48"/>
  <c r="BL30" i="48"/>
  <c r="BM30" i="48"/>
  <c r="BN30" i="48"/>
  <c r="BO30" i="48"/>
  <c r="BP30" i="48"/>
  <c r="AA17" i="48"/>
  <c r="BR41" i="48"/>
  <c r="BS40" i="48"/>
  <c r="BT40" i="48"/>
  <c r="BR30" i="48"/>
  <c r="BT29" i="48"/>
  <c r="BT30" i="48"/>
  <c r="BR31" i="48"/>
  <c r="BS29" i="48"/>
  <c r="BS31" i="48"/>
  <c r="BT41" i="48"/>
  <c r="BU40" i="48"/>
  <c r="BU29" i="48"/>
  <c r="BU30" i="48"/>
  <c r="BR32" i="48"/>
  <c r="BS32" i="48"/>
  <c r="BU41" i="48"/>
  <c r="BV30" i="48"/>
  <c r="BS33" i="48"/>
  <c r="BV41" i="48"/>
  <c r="BW30" i="48"/>
  <c r="BS34" i="48"/>
  <c r="BW41" i="48"/>
  <c r="BX30" i="48"/>
  <c r="BS35" i="48"/>
  <c r="BX41" i="48"/>
  <c r="BY30" i="48"/>
  <c r="BS36" i="48"/>
  <c r="BY41" i="48"/>
  <c r="BZ30" i="48"/>
  <c r="BS37" i="48"/>
  <c r="BZ41" i="48"/>
  <c r="CA30" i="48"/>
  <c r="BS38" i="48"/>
  <c r="CA41" i="48"/>
  <c r="BR42" i="48"/>
  <c r="BS42" i="48"/>
  <c r="BU31" i="48"/>
  <c r="BT32" i="48"/>
  <c r="BU42" i="48"/>
  <c r="BV31" i="48"/>
  <c r="BT33" i="48"/>
  <c r="BV42" i="48"/>
  <c r="BW31" i="48"/>
  <c r="BT34" i="48"/>
  <c r="BW42" i="48"/>
  <c r="BX31" i="48"/>
  <c r="BT35" i="48"/>
  <c r="BX42" i="48"/>
  <c r="BY31" i="48"/>
  <c r="BT36" i="48"/>
  <c r="BY42" i="48"/>
  <c r="BZ31" i="48"/>
  <c r="BT37" i="48"/>
  <c r="BZ42" i="48"/>
  <c r="CA31" i="48"/>
  <c r="BT38" i="48"/>
  <c r="CA42" i="48"/>
  <c r="BR43" i="48"/>
  <c r="BS43" i="48"/>
  <c r="BT43" i="48"/>
  <c r="BV32" i="48"/>
  <c r="BU33" i="48"/>
  <c r="BV43" i="48"/>
  <c r="BW32" i="48"/>
  <c r="BU34" i="48"/>
  <c r="BW43" i="48"/>
  <c r="BX32" i="48"/>
  <c r="BU35" i="48"/>
  <c r="BX43" i="48"/>
  <c r="BY32" i="48"/>
  <c r="BU36" i="48"/>
  <c r="BY43" i="48"/>
  <c r="BZ32" i="48"/>
  <c r="BU37" i="48"/>
  <c r="BZ43" i="48"/>
  <c r="CA32" i="48"/>
  <c r="BU38" i="48"/>
  <c r="CA43" i="48"/>
  <c r="BS44" i="48"/>
  <c r="BT44" i="48"/>
  <c r="BU44" i="48"/>
  <c r="BW33" i="48"/>
  <c r="BV34" i="48"/>
  <c r="BW44" i="48"/>
  <c r="BX33" i="48"/>
  <c r="BV35" i="48"/>
  <c r="BX44" i="48"/>
  <c r="BY33" i="48"/>
  <c r="BV36" i="48"/>
  <c r="BY44" i="48"/>
  <c r="BZ33" i="48"/>
  <c r="BV37" i="48"/>
  <c r="BZ44" i="48"/>
  <c r="CA33" i="48"/>
  <c r="BV38" i="48"/>
  <c r="CA44" i="48"/>
  <c r="BS45" i="48"/>
  <c r="BT45" i="48"/>
  <c r="BU45" i="48"/>
  <c r="BV45" i="48"/>
  <c r="BX34" i="48"/>
  <c r="BW35" i="48"/>
  <c r="BX45" i="48"/>
  <c r="BY34" i="48"/>
  <c r="BW36" i="48"/>
  <c r="BY45" i="48"/>
  <c r="BZ34" i="48"/>
  <c r="BW37" i="48"/>
  <c r="BZ45" i="48"/>
  <c r="CA34" i="48"/>
  <c r="BW38" i="48"/>
  <c r="CA45" i="48"/>
  <c r="BS46" i="48"/>
  <c r="BT46" i="48"/>
  <c r="BU46" i="48"/>
  <c r="BV46" i="48"/>
  <c r="BW46" i="48"/>
  <c r="BY35" i="48"/>
  <c r="BX36" i="48"/>
  <c r="BY46" i="48"/>
  <c r="BZ35" i="48"/>
  <c r="BX37" i="48"/>
  <c r="BZ46" i="48"/>
  <c r="CA35" i="48"/>
  <c r="BX38" i="48"/>
  <c r="CA46" i="48"/>
  <c r="BS47" i="48"/>
  <c r="BT47" i="48"/>
  <c r="BU47" i="48"/>
  <c r="BV47" i="48"/>
  <c r="BW47" i="48"/>
  <c r="BX47" i="48"/>
  <c r="BZ36" i="48"/>
  <c r="BY37" i="48"/>
  <c r="BZ47" i="48"/>
  <c r="CA36" i="48"/>
  <c r="BY38" i="48"/>
  <c r="CA47" i="48"/>
  <c r="BS48" i="48"/>
  <c r="BT48" i="48"/>
  <c r="BU48" i="48"/>
  <c r="BV48" i="48"/>
  <c r="BW48" i="48"/>
  <c r="BX48" i="48"/>
  <c r="BY48" i="48"/>
  <c r="CA37" i="48"/>
  <c r="BZ38" i="48"/>
  <c r="CA48" i="48"/>
  <c r="BS49" i="48"/>
  <c r="BT49" i="48"/>
  <c r="BU49" i="48"/>
  <c r="BV49" i="48"/>
  <c r="BW49" i="48"/>
  <c r="BX49" i="48"/>
  <c r="BY49" i="48"/>
  <c r="BZ49" i="48"/>
  <c r="E41" i="48" a="1"/>
  <c r="E41" i="48"/>
  <c r="F41" i="48" a="1"/>
  <c r="F41" i="48"/>
  <c r="G41" i="48" a="1"/>
  <c r="H41" i="48" a="1"/>
  <c r="I41" i="48" a="1"/>
  <c r="J41" i="48" a="1"/>
  <c r="K41" i="48" a="1"/>
  <c r="L41" i="48" a="1"/>
  <c r="M41" i="48" a="1"/>
  <c r="N41" i="48" a="1"/>
  <c r="O41" i="48" a="1"/>
  <c r="P41" i="48" a="1"/>
  <c r="Q41" i="48" a="1"/>
  <c r="R41" i="48" a="1"/>
  <c r="S41" i="48" a="1"/>
  <c r="T41" i="48" a="1"/>
  <c r="U41" i="48" a="1"/>
  <c r="V41" i="48" a="1"/>
  <c r="W41" i="48" a="1"/>
  <c r="X41" i="48" a="1"/>
  <c r="Y41" i="48" a="1"/>
  <c r="Z41" i="48" a="1"/>
  <c r="AA41" i="48" a="1"/>
  <c r="AB41" i="48" a="1"/>
  <c r="AC41" i="48" a="1"/>
  <c r="AD41" i="48" a="1"/>
  <c r="AE41" i="48" a="1"/>
  <c r="AF41" i="48" a="1"/>
  <c r="AG41" i="48" a="1"/>
  <c r="AH41" i="48" a="1"/>
  <c r="AI41" i="48" a="1"/>
  <c r="AJ41" i="48" a="1"/>
  <c r="AK41" i="48" a="1"/>
  <c r="AL41" i="48" a="1"/>
  <c r="AM41" i="48" a="1"/>
  <c r="AN41" i="48" a="1"/>
  <c r="AO41" i="48" a="1"/>
  <c r="AP41" i="48" a="1"/>
  <c r="AQ41" i="48" a="1"/>
  <c r="AR41" i="48" a="1"/>
  <c r="AS41" i="48" a="1"/>
  <c r="AT41" i="48" a="1"/>
  <c r="AU41" i="48" a="1"/>
  <c r="AV41" i="48" a="1"/>
  <c r="AW41" i="48" a="1"/>
  <c r="AX41" i="48" a="1"/>
  <c r="AY41" i="48" a="1"/>
  <c r="AZ41" i="48" a="1"/>
  <c r="BA41" i="48" a="1"/>
  <c r="BB41" i="48" a="1"/>
  <c r="BC41" i="48" a="1"/>
  <c r="BD41" i="48" a="1"/>
  <c r="BE41" i="48" a="1"/>
  <c r="BF41" i="48" a="1"/>
  <c r="BG41" i="48" a="1"/>
  <c r="BH41" i="48" a="1"/>
  <c r="BI41" i="48" a="1"/>
  <c r="BJ41" i="48" a="1"/>
  <c r="BK41" i="48" a="1"/>
  <c r="BL41" i="48" a="1"/>
  <c r="BM41" i="48" a="1"/>
  <c r="BN41" i="48" a="1"/>
  <c r="BO41" i="48" a="1"/>
  <c r="BP41" i="48" a="1"/>
  <c r="G41" i="48"/>
  <c r="H41" i="48"/>
  <c r="I41" i="48"/>
  <c r="J41" i="48"/>
  <c r="K41" i="48"/>
  <c r="L41" i="48"/>
  <c r="M41" i="48"/>
  <c r="N41" i="48"/>
  <c r="O41" i="48"/>
  <c r="P41" i="48"/>
  <c r="Q41" i="48"/>
  <c r="R41" i="48"/>
  <c r="S41" i="48"/>
  <c r="T41" i="48"/>
  <c r="U41" i="48"/>
  <c r="V41" i="48"/>
  <c r="W41" i="48"/>
  <c r="X41" i="48"/>
  <c r="Y41" i="48"/>
  <c r="Z41" i="48"/>
  <c r="AA41" i="48"/>
  <c r="AB41" i="48"/>
  <c r="AC41" i="48"/>
  <c r="AD41" i="48"/>
  <c r="AE41" i="48"/>
  <c r="AF41" i="48"/>
  <c r="AG41" i="48"/>
  <c r="AH41" i="48"/>
  <c r="AI41" i="48"/>
  <c r="AJ41" i="48"/>
  <c r="AK41" i="48"/>
  <c r="AL41" i="48"/>
  <c r="AM41" i="48"/>
  <c r="AN41" i="48"/>
  <c r="AO41" i="48"/>
  <c r="AP41" i="48"/>
  <c r="AQ41" i="48"/>
  <c r="AR41" i="48"/>
  <c r="AS41" i="48"/>
  <c r="AT41" i="48"/>
  <c r="AU41" i="48"/>
  <c r="AV41" i="48"/>
  <c r="AW41" i="48"/>
  <c r="AX41" i="48"/>
  <c r="AY41" i="48"/>
  <c r="AZ41" i="48"/>
  <c r="BA41" i="48"/>
  <c r="BB41" i="48"/>
  <c r="BC41" i="48"/>
  <c r="BD41" i="48"/>
  <c r="BE41" i="48"/>
  <c r="BF41" i="48"/>
  <c r="BG41" i="48"/>
  <c r="BH41" i="48"/>
  <c r="BI41" i="48"/>
  <c r="BJ41" i="48"/>
  <c r="BK41" i="48"/>
  <c r="BL41" i="48"/>
  <c r="BM41" i="48"/>
  <c r="BN41" i="48"/>
  <c r="BO41" i="48"/>
  <c r="BP41" i="48"/>
  <c r="AB17" i="48"/>
  <c r="E52" i="48" a="1"/>
  <c r="E52" i="48"/>
  <c r="F52" i="48" a="1"/>
  <c r="F52" i="48"/>
  <c r="G52" i="48" a="1"/>
  <c r="H52" i="48" a="1"/>
  <c r="I52" i="48" a="1"/>
  <c r="J52" i="48" a="1"/>
  <c r="K52" i="48" a="1"/>
  <c r="L52" i="48" a="1"/>
  <c r="M52" i="48" a="1"/>
  <c r="N52" i="48" a="1"/>
  <c r="O52" i="48" a="1"/>
  <c r="P52" i="48" a="1"/>
  <c r="Q52" i="48" a="1"/>
  <c r="R52" i="48" a="1"/>
  <c r="S52" i="48" a="1"/>
  <c r="T52" i="48" a="1"/>
  <c r="U52" i="48" a="1"/>
  <c r="V52" i="48" a="1"/>
  <c r="W52" i="48" a="1"/>
  <c r="X52" i="48" a="1"/>
  <c r="Y52" i="48" a="1"/>
  <c r="Z52" i="48" a="1"/>
  <c r="AA52" i="48" a="1"/>
  <c r="AB52" i="48" a="1"/>
  <c r="AC52" i="48" a="1"/>
  <c r="AD52" i="48" a="1"/>
  <c r="AE52" i="48" a="1"/>
  <c r="AF52" i="48" a="1"/>
  <c r="AG52" i="48" a="1"/>
  <c r="AH52" i="48" a="1"/>
  <c r="AI52" i="48" a="1"/>
  <c r="AJ52" i="48" a="1"/>
  <c r="AK52" i="48" a="1"/>
  <c r="AL52" i="48" a="1"/>
  <c r="AM52" i="48" a="1"/>
  <c r="AN52" i="48" a="1"/>
  <c r="AO52" i="48" a="1"/>
  <c r="AP52" i="48" a="1"/>
  <c r="AQ52" i="48" a="1"/>
  <c r="AR52" i="48" a="1"/>
  <c r="AS52" i="48" a="1"/>
  <c r="AT52" i="48" a="1"/>
  <c r="AU52" i="48" a="1"/>
  <c r="AV52" i="48" a="1"/>
  <c r="AW52" i="48" a="1"/>
  <c r="AX52" i="48" a="1"/>
  <c r="AY52" i="48" a="1"/>
  <c r="AZ52" i="48" a="1"/>
  <c r="BA52" i="48" a="1"/>
  <c r="BB52" i="48" a="1"/>
  <c r="BC52" i="48" a="1"/>
  <c r="BD52" i="48" a="1"/>
  <c r="BE52" i="48" a="1"/>
  <c r="BF52" i="48" a="1"/>
  <c r="BG52" i="48" a="1"/>
  <c r="BH52" i="48" a="1"/>
  <c r="BI52" i="48" a="1"/>
  <c r="BJ52" i="48" a="1"/>
  <c r="BK52" i="48" a="1"/>
  <c r="BL52" i="48" a="1"/>
  <c r="BM52" i="48" a="1"/>
  <c r="BN52" i="48" a="1"/>
  <c r="BO52" i="48" a="1"/>
  <c r="BP52" i="48" a="1"/>
  <c r="G52" i="48"/>
  <c r="H52" i="48"/>
  <c r="I52" i="48"/>
  <c r="J52" i="48"/>
  <c r="K52" i="48"/>
  <c r="L52" i="48"/>
  <c r="M52" i="48"/>
  <c r="N52" i="48"/>
  <c r="O52" i="48"/>
  <c r="P52" i="48"/>
  <c r="Q52" i="48"/>
  <c r="R52" i="48"/>
  <c r="S52" i="48"/>
  <c r="T52" i="48"/>
  <c r="U52" i="48"/>
  <c r="V52" i="48"/>
  <c r="W52" i="48"/>
  <c r="X52" i="48"/>
  <c r="Y52" i="48"/>
  <c r="Z52" i="48"/>
  <c r="AA52" i="48"/>
  <c r="AB52" i="48"/>
  <c r="AC52" i="48"/>
  <c r="AD52" i="48"/>
  <c r="AE52" i="48"/>
  <c r="AF52" i="48"/>
  <c r="AG52" i="48"/>
  <c r="AH52" i="48"/>
  <c r="AI52" i="48"/>
  <c r="AJ52" i="48"/>
  <c r="AK52" i="48"/>
  <c r="AL52" i="48"/>
  <c r="AM52" i="48"/>
  <c r="AN52" i="48"/>
  <c r="AO52" i="48"/>
  <c r="AP52" i="48"/>
  <c r="AQ52" i="48"/>
  <c r="AR52" i="48"/>
  <c r="AS52" i="48"/>
  <c r="AT52" i="48"/>
  <c r="AU52" i="48"/>
  <c r="AV52" i="48"/>
  <c r="AW52" i="48"/>
  <c r="AX52" i="48"/>
  <c r="AY52" i="48"/>
  <c r="AZ52" i="48"/>
  <c r="BA52" i="48"/>
  <c r="BB52" i="48"/>
  <c r="BC52" i="48"/>
  <c r="BD52" i="48"/>
  <c r="BE52" i="48"/>
  <c r="BF52" i="48"/>
  <c r="BG52" i="48"/>
  <c r="BH52" i="48"/>
  <c r="BI52" i="48"/>
  <c r="BJ52" i="48"/>
  <c r="BK52" i="48"/>
  <c r="BL52" i="48"/>
  <c r="BM52" i="48"/>
  <c r="BN52" i="48"/>
  <c r="BO52" i="48"/>
  <c r="BP52" i="48"/>
  <c r="AC17" i="48"/>
  <c r="W17" i="48"/>
  <c r="E31" i="48" a="1"/>
  <c r="E31" i="48"/>
  <c r="F31" i="48" a="1"/>
  <c r="F31" i="48"/>
  <c r="G31" i="48" a="1"/>
  <c r="H31" i="48" a="1"/>
  <c r="I31" i="48" a="1"/>
  <c r="J31" i="48" a="1"/>
  <c r="K31" i="48" a="1"/>
  <c r="L31" i="48" a="1"/>
  <c r="M31" i="48" a="1"/>
  <c r="N31" i="48" a="1"/>
  <c r="O31" i="48" a="1"/>
  <c r="P31" i="48" a="1"/>
  <c r="Q31" i="48" a="1"/>
  <c r="R31" i="48" a="1"/>
  <c r="S31" i="48" a="1"/>
  <c r="T31" i="48" a="1"/>
  <c r="U31" i="48" a="1"/>
  <c r="V31" i="48" a="1"/>
  <c r="W31" i="48" a="1"/>
  <c r="X31" i="48" a="1"/>
  <c r="Y31" i="48" a="1"/>
  <c r="Z31" i="48" a="1"/>
  <c r="AA31" i="48" a="1"/>
  <c r="AB31" i="48" a="1"/>
  <c r="AC31" i="48" a="1"/>
  <c r="AD31" i="48" a="1"/>
  <c r="AE31" i="48" a="1"/>
  <c r="AF31" i="48" a="1"/>
  <c r="AG31" i="48" a="1"/>
  <c r="AH31" i="48" a="1"/>
  <c r="AI31" i="48" a="1"/>
  <c r="AJ31" i="48" a="1"/>
  <c r="AK31" i="48" a="1"/>
  <c r="AL31" i="48" a="1"/>
  <c r="AM31" i="48" a="1"/>
  <c r="AN31" i="48" a="1"/>
  <c r="AO31" i="48" a="1"/>
  <c r="AP31" i="48" a="1"/>
  <c r="AQ31" i="48" a="1"/>
  <c r="AR31" i="48" a="1"/>
  <c r="AS31" i="48" a="1"/>
  <c r="AT31" i="48" a="1"/>
  <c r="AU31" i="48" a="1"/>
  <c r="AV31" i="48" a="1"/>
  <c r="AW31" i="48" a="1"/>
  <c r="AX31" i="48" a="1"/>
  <c r="AY31" i="48" a="1"/>
  <c r="AZ31" i="48" a="1"/>
  <c r="BA31" i="48" a="1"/>
  <c r="BB31" i="48" a="1"/>
  <c r="BC31" i="48" a="1"/>
  <c r="BD31" i="48" a="1"/>
  <c r="BE31" i="48" a="1"/>
  <c r="BF31" i="48" a="1"/>
  <c r="BG31" i="48" a="1"/>
  <c r="BH31" i="48" a="1"/>
  <c r="BI31" i="48" a="1"/>
  <c r="BJ31" i="48" a="1"/>
  <c r="BK31" i="48" a="1"/>
  <c r="BL31" i="48" a="1"/>
  <c r="BM31" i="48" a="1"/>
  <c r="BN31" i="48" a="1"/>
  <c r="BO31" i="48" a="1"/>
  <c r="BP31" i="48" a="1"/>
  <c r="G31" i="48"/>
  <c r="H31" i="48"/>
  <c r="I31" i="48"/>
  <c r="J31" i="48"/>
  <c r="K31" i="48"/>
  <c r="L31" i="48"/>
  <c r="M31" i="48"/>
  <c r="N31" i="48"/>
  <c r="O31" i="48"/>
  <c r="P31" i="48"/>
  <c r="Q31" i="48"/>
  <c r="R31" i="48"/>
  <c r="S31" i="48"/>
  <c r="T31" i="48"/>
  <c r="U31" i="48"/>
  <c r="V31" i="48"/>
  <c r="W31" i="48"/>
  <c r="X31" i="48"/>
  <c r="Y31" i="48"/>
  <c r="Z31" i="48"/>
  <c r="AA31" i="48"/>
  <c r="AB31" i="48"/>
  <c r="AC31" i="48"/>
  <c r="AD31" i="48"/>
  <c r="AE31" i="48"/>
  <c r="AF31" i="48"/>
  <c r="AG31" i="48"/>
  <c r="AH31" i="48"/>
  <c r="AI31" i="48"/>
  <c r="AJ31" i="48"/>
  <c r="AK31" i="48"/>
  <c r="AL31" i="48"/>
  <c r="AM31" i="48"/>
  <c r="AN31" i="48"/>
  <c r="AO31" i="48"/>
  <c r="AP31" i="48"/>
  <c r="AQ31" i="48"/>
  <c r="AR31" i="48"/>
  <c r="AS31" i="48"/>
  <c r="AT31" i="48"/>
  <c r="AU31" i="48"/>
  <c r="AV31" i="48"/>
  <c r="AW31" i="48"/>
  <c r="AX31" i="48"/>
  <c r="AY31" i="48"/>
  <c r="AZ31" i="48"/>
  <c r="BA31" i="48"/>
  <c r="BB31" i="48"/>
  <c r="BC31" i="48"/>
  <c r="BD31" i="48"/>
  <c r="BE31" i="48"/>
  <c r="BF31" i="48"/>
  <c r="BG31" i="48"/>
  <c r="BH31" i="48"/>
  <c r="BI31" i="48"/>
  <c r="BJ31" i="48"/>
  <c r="BK31" i="48"/>
  <c r="BL31" i="48"/>
  <c r="BM31" i="48"/>
  <c r="BN31" i="48"/>
  <c r="BO31" i="48"/>
  <c r="BP31" i="48"/>
  <c r="AA18" i="48"/>
  <c r="E42" i="48" a="1"/>
  <c r="E42" i="48"/>
  <c r="F42" i="48" a="1"/>
  <c r="F42" i="48"/>
  <c r="G42" i="48" a="1"/>
  <c r="H42" i="48" a="1"/>
  <c r="I42" i="48" a="1"/>
  <c r="J42" i="48" a="1"/>
  <c r="K42" i="48" a="1"/>
  <c r="L42" i="48" a="1"/>
  <c r="M42" i="48" a="1"/>
  <c r="N42" i="48" a="1"/>
  <c r="O42" i="48" a="1"/>
  <c r="P42" i="48" a="1"/>
  <c r="Q42" i="48" a="1"/>
  <c r="R42" i="48" a="1"/>
  <c r="S42" i="48" a="1"/>
  <c r="T42" i="48" a="1"/>
  <c r="U42" i="48" a="1"/>
  <c r="V42" i="48" a="1"/>
  <c r="W42" i="48" a="1"/>
  <c r="X42" i="48" a="1"/>
  <c r="Y42" i="48" a="1"/>
  <c r="Z42" i="48" a="1"/>
  <c r="AA42" i="48" a="1"/>
  <c r="AB42" i="48" a="1"/>
  <c r="AC42" i="48" a="1"/>
  <c r="AD42" i="48" a="1"/>
  <c r="AE42" i="48" a="1"/>
  <c r="AF42" i="48" a="1"/>
  <c r="AG42" i="48" a="1"/>
  <c r="AH42" i="48" a="1"/>
  <c r="AI42" i="48" a="1"/>
  <c r="AJ42" i="48" a="1"/>
  <c r="AK42" i="48" a="1"/>
  <c r="AL42" i="48" a="1"/>
  <c r="AM42" i="48" a="1"/>
  <c r="AN42" i="48" a="1"/>
  <c r="AO42" i="48" a="1"/>
  <c r="AP42" i="48" a="1"/>
  <c r="AQ42" i="48" a="1"/>
  <c r="AR42" i="48" a="1"/>
  <c r="AS42" i="48" a="1"/>
  <c r="AT42" i="48" a="1"/>
  <c r="AU42" i="48" a="1"/>
  <c r="AV42" i="48" a="1"/>
  <c r="AW42" i="48" a="1"/>
  <c r="AX42" i="48" a="1"/>
  <c r="AY42" i="48" a="1"/>
  <c r="AZ42" i="48" a="1"/>
  <c r="BA42" i="48" a="1"/>
  <c r="BB42" i="48" a="1"/>
  <c r="BC42" i="48" a="1"/>
  <c r="BD42" i="48" a="1"/>
  <c r="BE42" i="48" a="1"/>
  <c r="BF42" i="48" a="1"/>
  <c r="BG42" i="48" a="1"/>
  <c r="BH42" i="48" a="1"/>
  <c r="BI42" i="48" a="1"/>
  <c r="BJ42" i="48" a="1"/>
  <c r="BK42" i="48" a="1"/>
  <c r="BL42" i="48" a="1"/>
  <c r="BM42" i="48" a="1"/>
  <c r="BN42" i="48" a="1"/>
  <c r="BO42" i="48" a="1"/>
  <c r="BP42" i="48" a="1"/>
  <c r="G42" i="48"/>
  <c r="H42" i="48"/>
  <c r="I42" i="48"/>
  <c r="J42" i="48"/>
  <c r="K42" i="48"/>
  <c r="L42" i="48"/>
  <c r="M42" i="48"/>
  <c r="N42" i="48"/>
  <c r="O42" i="48"/>
  <c r="P42" i="48"/>
  <c r="Q42" i="48"/>
  <c r="R42" i="48"/>
  <c r="S42" i="48"/>
  <c r="T42" i="48"/>
  <c r="U42" i="48"/>
  <c r="V42" i="48"/>
  <c r="W42" i="48"/>
  <c r="X42" i="48"/>
  <c r="Y42" i="48"/>
  <c r="Z42" i="48"/>
  <c r="AA42" i="48"/>
  <c r="AB42" i="48"/>
  <c r="AC42" i="48"/>
  <c r="AD42" i="48"/>
  <c r="AE42" i="48"/>
  <c r="AF42" i="48"/>
  <c r="AG42" i="48"/>
  <c r="AH42" i="48"/>
  <c r="AI42" i="48"/>
  <c r="AJ42" i="48"/>
  <c r="AK42" i="48"/>
  <c r="AL42" i="48"/>
  <c r="AM42" i="48"/>
  <c r="AN42" i="48"/>
  <c r="AO42" i="48"/>
  <c r="AP42" i="48"/>
  <c r="AQ42" i="48"/>
  <c r="AR42" i="48"/>
  <c r="AS42" i="48"/>
  <c r="AT42" i="48"/>
  <c r="AU42" i="48"/>
  <c r="AV42" i="48"/>
  <c r="AW42" i="48"/>
  <c r="AX42" i="48"/>
  <c r="AY42" i="48"/>
  <c r="AZ42" i="48"/>
  <c r="BA42" i="48"/>
  <c r="BB42" i="48"/>
  <c r="BC42" i="48"/>
  <c r="BD42" i="48"/>
  <c r="BE42" i="48"/>
  <c r="BF42" i="48"/>
  <c r="BG42" i="48"/>
  <c r="BH42" i="48"/>
  <c r="BI42" i="48"/>
  <c r="BJ42" i="48"/>
  <c r="BK42" i="48"/>
  <c r="BL42" i="48"/>
  <c r="BM42" i="48"/>
  <c r="BN42" i="48"/>
  <c r="BO42" i="48"/>
  <c r="BP42" i="48"/>
  <c r="AB18" i="48"/>
  <c r="E53" i="48" a="1"/>
  <c r="E53" i="48"/>
  <c r="F53" i="48" a="1"/>
  <c r="F53" i="48"/>
  <c r="G53" i="48" a="1"/>
  <c r="H53" i="48" a="1"/>
  <c r="I53" i="48" a="1"/>
  <c r="J53" i="48" a="1"/>
  <c r="K53" i="48" a="1"/>
  <c r="L53" i="48" a="1"/>
  <c r="M53" i="48" a="1"/>
  <c r="N53" i="48" a="1"/>
  <c r="O53" i="48" a="1"/>
  <c r="P53" i="48" a="1"/>
  <c r="Q53" i="48" a="1"/>
  <c r="R53" i="48" a="1"/>
  <c r="S53" i="48" a="1"/>
  <c r="T53" i="48" a="1"/>
  <c r="U53" i="48" a="1"/>
  <c r="V53" i="48" a="1"/>
  <c r="W53" i="48" a="1"/>
  <c r="X53" i="48" a="1"/>
  <c r="Y53" i="48" a="1"/>
  <c r="Z53" i="48" a="1"/>
  <c r="AA53" i="48" a="1"/>
  <c r="AB53" i="48" a="1"/>
  <c r="AC53" i="48" a="1"/>
  <c r="AD53" i="48" a="1"/>
  <c r="AE53" i="48" a="1"/>
  <c r="AF53" i="48" a="1"/>
  <c r="AG53" i="48" a="1"/>
  <c r="AH53" i="48" a="1"/>
  <c r="AI53" i="48" a="1"/>
  <c r="AJ53" i="48" a="1"/>
  <c r="AK53" i="48" a="1"/>
  <c r="AL53" i="48" a="1"/>
  <c r="AM53" i="48" a="1"/>
  <c r="AN53" i="48" a="1"/>
  <c r="AO53" i="48" a="1"/>
  <c r="AP53" i="48" a="1"/>
  <c r="AQ53" i="48" a="1"/>
  <c r="AR53" i="48" a="1"/>
  <c r="AS53" i="48" a="1"/>
  <c r="AT53" i="48" a="1"/>
  <c r="AU53" i="48" a="1"/>
  <c r="AV53" i="48" a="1"/>
  <c r="AW53" i="48" a="1"/>
  <c r="AX53" i="48" a="1"/>
  <c r="AY53" i="48" a="1"/>
  <c r="AZ53" i="48" a="1"/>
  <c r="BA53" i="48" a="1"/>
  <c r="BB53" i="48" a="1"/>
  <c r="BC53" i="48" a="1"/>
  <c r="BD53" i="48" a="1"/>
  <c r="BE53" i="48" a="1"/>
  <c r="BF53" i="48" a="1"/>
  <c r="BG53" i="48" a="1"/>
  <c r="BH53" i="48" a="1"/>
  <c r="BI53" i="48" a="1"/>
  <c r="BJ53" i="48" a="1"/>
  <c r="BK53" i="48" a="1"/>
  <c r="BL53" i="48" a="1"/>
  <c r="BM53" i="48" a="1"/>
  <c r="BN53" i="48" a="1"/>
  <c r="BO53" i="48" a="1"/>
  <c r="BP53" i="48" a="1"/>
  <c r="G53" i="48"/>
  <c r="H53" i="48"/>
  <c r="I53" i="48"/>
  <c r="J53" i="48"/>
  <c r="K53" i="48"/>
  <c r="L53" i="48"/>
  <c r="M53" i="48"/>
  <c r="N53" i="48"/>
  <c r="O53" i="48"/>
  <c r="P53" i="48"/>
  <c r="Q53" i="48"/>
  <c r="R53" i="48"/>
  <c r="S53" i="48"/>
  <c r="T53" i="48"/>
  <c r="U53" i="48"/>
  <c r="V53" i="48"/>
  <c r="W53" i="48"/>
  <c r="X53" i="48"/>
  <c r="Y53" i="48"/>
  <c r="Z53" i="48"/>
  <c r="AA53" i="48"/>
  <c r="AB53" i="48"/>
  <c r="AC53" i="48"/>
  <c r="AD53" i="48"/>
  <c r="AE53" i="48"/>
  <c r="AF53" i="48"/>
  <c r="AG53" i="48"/>
  <c r="AH53" i="48"/>
  <c r="AI53" i="48"/>
  <c r="AJ53" i="48"/>
  <c r="AK53" i="48"/>
  <c r="AL53" i="48"/>
  <c r="AM53" i="48"/>
  <c r="AN53" i="48"/>
  <c r="AO53" i="48"/>
  <c r="AP53" i="48"/>
  <c r="AQ53" i="48"/>
  <c r="AR53" i="48"/>
  <c r="AS53" i="48"/>
  <c r="AT53" i="48"/>
  <c r="AU53" i="48"/>
  <c r="AV53" i="48"/>
  <c r="AW53" i="48"/>
  <c r="AX53" i="48"/>
  <c r="AY53" i="48"/>
  <c r="AZ53" i="48"/>
  <c r="BA53" i="48"/>
  <c r="BB53" i="48"/>
  <c r="BC53" i="48"/>
  <c r="BD53" i="48"/>
  <c r="BE53" i="48"/>
  <c r="BF53" i="48"/>
  <c r="BG53" i="48"/>
  <c r="BH53" i="48"/>
  <c r="BI53" i="48"/>
  <c r="BJ53" i="48"/>
  <c r="BK53" i="48"/>
  <c r="BL53" i="48"/>
  <c r="BM53" i="48"/>
  <c r="BN53" i="48"/>
  <c r="BO53" i="48"/>
  <c r="BP53" i="48"/>
  <c r="AC18" i="48"/>
  <c r="W18" i="48"/>
  <c r="E32" i="48" a="1"/>
  <c r="E32" i="48"/>
  <c r="F32" i="48" a="1"/>
  <c r="F32" i="48"/>
  <c r="G32" i="48" a="1"/>
  <c r="H32" i="48" a="1"/>
  <c r="I32" i="48" a="1"/>
  <c r="J32" i="48" a="1"/>
  <c r="K32" i="48" a="1"/>
  <c r="L32" i="48" a="1"/>
  <c r="M32" i="48" a="1"/>
  <c r="N32" i="48" a="1"/>
  <c r="O32" i="48" a="1"/>
  <c r="P32" i="48" a="1"/>
  <c r="Q32" i="48" a="1"/>
  <c r="R32" i="48" a="1"/>
  <c r="S32" i="48" a="1"/>
  <c r="T32" i="48" a="1"/>
  <c r="U32" i="48" a="1"/>
  <c r="V32" i="48" a="1"/>
  <c r="W32" i="48" a="1"/>
  <c r="X32" i="48" a="1"/>
  <c r="Y32" i="48" a="1"/>
  <c r="Z32" i="48" a="1"/>
  <c r="AA32" i="48" a="1"/>
  <c r="AB32" i="48" a="1"/>
  <c r="AC32" i="48" a="1"/>
  <c r="AD32" i="48" a="1"/>
  <c r="AE32" i="48" a="1"/>
  <c r="AF32" i="48" a="1"/>
  <c r="AG32" i="48" a="1"/>
  <c r="AH32" i="48" a="1"/>
  <c r="AI32" i="48" a="1"/>
  <c r="AJ32" i="48" a="1"/>
  <c r="AK32" i="48" a="1"/>
  <c r="AL32" i="48" a="1"/>
  <c r="AM32" i="48" a="1"/>
  <c r="AN32" i="48" a="1"/>
  <c r="AO32" i="48" a="1"/>
  <c r="AP32" i="48" a="1"/>
  <c r="AQ32" i="48" a="1"/>
  <c r="AR32" i="48" a="1"/>
  <c r="AS32" i="48" a="1"/>
  <c r="AT32" i="48" a="1"/>
  <c r="AU32" i="48" a="1"/>
  <c r="AV32" i="48" a="1"/>
  <c r="AW32" i="48" a="1"/>
  <c r="AX32" i="48" a="1"/>
  <c r="AY32" i="48" a="1"/>
  <c r="AZ32" i="48" a="1"/>
  <c r="BA32" i="48" a="1"/>
  <c r="BB32" i="48" a="1"/>
  <c r="BC32" i="48" a="1"/>
  <c r="BD32" i="48" a="1"/>
  <c r="BE32" i="48" a="1"/>
  <c r="BF32" i="48" a="1"/>
  <c r="BG32" i="48" a="1"/>
  <c r="BH32" i="48" a="1"/>
  <c r="BI32" i="48" a="1"/>
  <c r="BJ32" i="48" a="1"/>
  <c r="BK32" i="48" a="1"/>
  <c r="BL32" i="48" a="1"/>
  <c r="BM32" i="48" a="1"/>
  <c r="BN32" i="48" a="1"/>
  <c r="BO32" i="48" a="1"/>
  <c r="BP32" i="48" a="1"/>
  <c r="G32" i="48"/>
  <c r="H32" i="48"/>
  <c r="I32" i="48"/>
  <c r="J32" i="48"/>
  <c r="K32" i="48"/>
  <c r="L32" i="48"/>
  <c r="M32" i="48"/>
  <c r="N32" i="48"/>
  <c r="O32" i="48"/>
  <c r="P32" i="48"/>
  <c r="Q32" i="48"/>
  <c r="R32" i="48"/>
  <c r="S32" i="48"/>
  <c r="T32" i="48"/>
  <c r="U32" i="48"/>
  <c r="V32" i="48"/>
  <c r="W32" i="48"/>
  <c r="X32" i="48"/>
  <c r="Y32" i="48"/>
  <c r="Z32" i="48"/>
  <c r="AA32" i="48"/>
  <c r="AB32" i="48"/>
  <c r="AC32" i="48"/>
  <c r="AD32" i="48"/>
  <c r="AE32" i="48"/>
  <c r="AF32" i="48"/>
  <c r="AG32" i="48"/>
  <c r="AH32" i="48"/>
  <c r="AI32" i="48"/>
  <c r="AJ32" i="48"/>
  <c r="AK32" i="48"/>
  <c r="AL32" i="48"/>
  <c r="AM32" i="48"/>
  <c r="AN32" i="48"/>
  <c r="AO32" i="48"/>
  <c r="AP32" i="48"/>
  <c r="AQ32" i="48"/>
  <c r="AR32" i="48"/>
  <c r="AS32" i="48"/>
  <c r="AT32" i="48"/>
  <c r="AU32" i="48"/>
  <c r="AV32" i="48"/>
  <c r="AW32" i="48"/>
  <c r="AX32" i="48"/>
  <c r="AY32" i="48"/>
  <c r="AZ32" i="48"/>
  <c r="BA32" i="48"/>
  <c r="BB32" i="48"/>
  <c r="BC32" i="48"/>
  <c r="BD32" i="48"/>
  <c r="BE32" i="48"/>
  <c r="BF32" i="48"/>
  <c r="BG32" i="48"/>
  <c r="BH32" i="48"/>
  <c r="BI32" i="48"/>
  <c r="BJ32" i="48"/>
  <c r="BK32" i="48"/>
  <c r="BL32" i="48"/>
  <c r="BM32" i="48"/>
  <c r="BN32" i="48"/>
  <c r="BO32" i="48"/>
  <c r="BP32" i="48"/>
  <c r="AA19" i="48"/>
  <c r="E43" i="48" a="1"/>
  <c r="E43" i="48"/>
  <c r="F43" i="48" a="1"/>
  <c r="F43" i="48"/>
  <c r="G43" i="48" a="1"/>
  <c r="H43" i="48" a="1"/>
  <c r="I43" i="48" a="1"/>
  <c r="J43" i="48" a="1"/>
  <c r="K43" i="48" a="1"/>
  <c r="L43" i="48" a="1"/>
  <c r="M43" i="48" a="1"/>
  <c r="N43" i="48" a="1"/>
  <c r="O43" i="48" a="1"/>
  <c r="P43" i="48" a="1"/>
  <c r="Q43" i="48" a="1"/>
  <c r="R43" i="48" a="1"/>
  <c r="S43" i="48" a="1"/>
  <c r="T43" i="48" a="1"/>
  <c r="U43" i="48" a="1"/>
  <c r="V43" i="48" a="1"/>
  <c r="W43" i="48" a="1"/>
  <c r="X43" i="48" a="1"/>
  <c r="Y43" i="48" a="1"/>
  <c r="Z43" i="48" a="1"/>
  <c r="AA43" i="48" a="1"/>
  <c r="AB43" i="48" a="1"/>
  <c r="AC43" i="48" a="1"/>
  <c r="AD43" i="48" a="1"/>
  <c r="AE43" i="48" a="1"/>
  <c r="AF43" i="48" a="1"/>
  <c r="AG43" i="48" a="1"/>
  <c r="AH43" i="48" a="1"/>
  <c r="AI43" i="48" a="1"/>
  <c r="AJ43" i="48" a="1"/>
  <c r="AK43" i="48" a="1"/>
  <c r="AL43" i="48" a="1"/>
  <c r="AM43" i="48" a="1"/>
  <c r="AN43" i="48" a="1"/>
  <c r="AO43" i="48" a="1"/>
  <c r="AP43" i="48" a="1"/>
  <c r="AQ43" i="48" a="1"/>
  <c r="AR43" i="48" a="1"/>
  <c r="AS43" i="48" a="1"/>
  <c r="AT43" i="48" a="1"/>
  <c r="AU43" i="48" a="1"/>
  <c r="AV43" i="48" a="1"/>
  <c r="AW43" i="48" a="1"/>
  <c r="AX43" i="48" a="1"/>
  <c r="AY43" i="48" a="1"/>
  <c r="AZ43" i="48" a="1"/>
  <c r="BA43" i="48" a="1"/>
  <c r="BB43" i="48" a="1"/>
  <c r="BC43" i="48" a="1"/>
  <c r="BD43" i="48" a="1"/>
  <c r="BE43" i="48" a="1"/>
  <c r="BF43" i="48" a="1"/>
  <c r="BG43" i="48" a="1"/>
  <c r="BH43" i="48" a="1"/>
  <c r="BI43" i="48" a="1"/>
  <c r="BJ43" i="48" a="1"/>
  <c r="BK43" i="48" a="1"/>
  <c r="BL43" i="48" a="1"/>
  <c r="BM43" i="48" a="1"/>
  <c r="BN43" i="48" a="1"/>
  <c r="BO43" i="48" a="1"/>
  <c r="BP43" i="48" a="1"/>
  <c r="G43" i="48"/>
  <c r="H43" i="48"/>
  <c r="I43" i="48"/>
  <c r="J43" i="48"/>
  <c r="K43" i="48"/>
  <c r="L43" i="48"/>
  <c r="M43" i="48"/>
  <c r="N43" i="48"/>
  <c r="O43" i="48"/>
  <c r="P43" i="48"/>
  <c r="Q43" i="48"/>
  <c r="R43" i="48"/>
  <c r="S43" i="48"/>
  <c r="T43" i="48"/>
  <c r="U43" i="48"/>
  <c r="V43" i="48"/>
  <c r="W43" i="48"/>
  <c r="X43" i="48"/>
  <c r="Y43" i="48"/>
  <c r="Z43" i="48"/>
  <c r="AA43" i="48"/>
  <c r="AB43" i="48"/>
  <c r="AC43" i="48"/>
  <c r="AD43" i="48"/>
  <c r="AE43" i="48"/>
  <c r="AF43" i="48"/>
  <c r="AG43" i="48"/>
  <c r="AH43" i="48"/>
  <c r="AI43" i="48"/>
  <c r="AJ43" i="48"/>
  <c r="AK43" i="48"/>
  <c r="AL43" i="48"/>
  <c r="AM43" i="48"/>
  <c r="AN43" i="48"/>
  <c r="AO43" i="48"/>
  <c r="AP43" i="48"/>
  <c r="AQ43" i="48"/>
  <c r="AR43" i="48"/>
  <c r="AS43" i="48"/>
  <c r="AT43" i="48"/>
  <c r="AU43" i="48"/>
  <c r="AV43" i="48"/>
  <c r="AW43" i="48"/>
  <c r="AX43" i="48"/>
  <c r="AY43" i="48"/>
  <c r="AZ43" i="48"/>
  <c r="BA43" i="48"/>
  <c r="BB43" i="48"/>
  <c r="BC43" i="48"/>
  <c r="BD43" i="48"/>
  <c r="BE43" i="48"/>
  <c r="BF43" i="48"/>
  <c r="BG43" i="48"/>
  <c r="BH43" i="48"/>
  <c r="BI43" i="48"/>
  <c r="BJ43" i="48"/>
  <c r="BK43" i="48"/>
  <c r="BL43" i="48"/>
  <c r="BM43" i="48"/>
  <c r="BN43" i="48"/>
  <c r="BO43" i="48"/>
  <c r="BP43" i="48"/>
  <c r="AB19" i="48"/>
  <c r="E54" i="48" a="1"/>
  <c r="E54" i="48"/>
  <c r="F54" i="48" a="1"/>
  <c r="F54" i="48"/>
  <c r="G54" i="48" a="1"/>
  <c r="H54" i="48" a="1"/>
  <c r="I54" i="48" a="1"/>
  <c r="J54" i="48" a="1"/>
  <c r="K54" i="48" a="1"/>
  <c r="L54" i="48" a="1"/>
  <c r="M54" i="48" a="1"/>
  <c r="N54" i="48" a="1"/>
  <c r="O54" i="48" a="1"/>
  <c r="P54" i="48" a="1"/>
  <c r="Q54" i="48" a="1"/>
  <c r="R54" i="48" a="1"/>
  <c r="S54" i="48" a="1"/>
  <c r="T54" i="48" a="1"/>
  <c r="U54" i="48" a="1"/>
  <c r="V54" i="48" a="1"/>
  <c r="W54" i="48" a="1"/>
  <c r="X54" i="48" a="1"/>
  <c r="Y54" i="48" a="1"/>
  <c r="Z54" i="48" a="1"/>
  <c r="AA54" i="48" a="1"/>
  <c r="AB54" i="48" a="1"/>
  <c r="AC54" i="48" a="1"/>
  <c r="AD54" i="48" a="1"/>
  <c r="AE54" i="48" a="1"/>
  <c r="AF54" i="48" a="1"/>
  <c r="AG54" i="48" a="1"/>
  <c r="AH54" i="48" a="1"/>
  <c r="AI54" i="48" a="1"/>
  <c r="AJ54" i="48" a="1"/>
  <c r="AK54" i="48" a="1"/>
  <c r="AL54" i="48" a="1"/>
  <c r="AM54" i="48" a="1"/>
  <c r="AN54" i="48" a="1"/>
  <c r="AO54" i="48" a="1"/>
  <c r="AP54" i="48" a="1"/>
  <c r="AQ54" i="48" a="1"/>
  <c r="AR54" i="48" a="1"/>
  <c r="AS54" i="48" a="1"/>
  <c r="AT54" i="48" a="1"/>
  <c r="AU54" i="48" a="1"/>
  <c r="AV54" i="48" a="1"/>
  <c r="AW54" i="48" a="1"/>
  <c r="AX54" i="48" a="1"/>
  <c r="AY54" i="48" a="1"/>
  <c r="AZ54" i="48" a="1"/>
  <c r="BA54" i="48" a="1"/>
  <c r="BB54" i="48" a="1"/>
  <c r="BC54" i="48" a="1"/>
  <c r="BD54" i="48" a="1"/>
  <c r="BE54" i="48" a="1"/>
  <c r="BF54" i="48" a="1"/>
  <c r="BG54" i="48" a="1"/>
  <c r="BH54" i="48" a="1"/>
  <c r="BI54" i="48" a="1"/>
  <c r="BJ54" i="48" a="1"/>
  <c r="BK54" i="48" a="1"/>
  <c r="BL54" i="48" a="1"/>
  <c r="BM54" i="48" a="1"/>
  <c r="BN54" i="48" a="1"/>
  <c r="BO54" i="48" a="1"/>
  <c r="BP54" i="48" a="1"/>
  <c r="G54" i="48"/>
  <c r="H54" i="48"/>
  <c r="I54" i="48"/>
  <c r="J54" i="48"/>
  <c r="K54" i="48"/>
  <c r="L54" i="48"/>
  <c r="M54" i="48"/>
  <c r="N54" i="48"/>
  <c r="O54" i="48"/>
  <c r="P54" i="48"/>
  <c r="Q54" i="48"/>
  <c r="R54" i="48"/>
  <c r="S54" i="48"/>
  <c r="T54" i="48"/>
  <c r="U54" i="48"/>
  <c r="V54" i="48"/>
  <c r="W54" i="48"/>
  <c r="X54" i="48"/>
  <c r="Y54" i="48"/>
  <c r="Z54" i="48"/>
  <c r="AA54" i="48"/>
  <c r="AB54" i="48"/>
  <c r="AC54" i="48"/>
  <c r="AD54" i="48"/>
  <c r="AE54" i="48"/>
  <c r="AF54" i="48"/>
  <c r="AG54" i="48"/>
  <c r="AH54" i="48"/>
  <c r="AI54" i="48"/>
  <c r="AJ54" i="48"/>
  <c r="AK54" i="48"/>
  <c r="AL54" i="48"/>
  <c r="AM54" i="48"/>
  <c r="AN54" i="48"/>
  <c r="AO54" i="48"/>
  <c r="AP54" i="48"/>
  <c r="AQ54" i="48"/>
  <c r="AR54" i="48"/>
  <c r="AS54" i="48"/>
  <c r="AT54" i="48"/>
  <c r="AU54" i="48"/>
  <c r="AV54" i="48"/>
  <c r="AW54" i="48"/>
  <c r="AX54" i="48"/>
  <c r="AY54" i="48"/>
  <c r="AZ54" i="48"/>
  <c r="BA54" i="48"/>
  <c r="BB54" i="48"/>
  <c r="BC54" i="48"/>
  <c r="BD54" i="48"/>
  <c r="BE54" i="48"/>
  <c r="BF54" i="48"/>
  <c r="BG54" i="48"/>
  <c r="BH54" i="48"/>
  <c r="BI54" i="48"/>
  <c r="BJ54" i="48"/>
  <c r="BK54" i="48"/>
  <c r="BL54" i="48"/>
  <c r="BM54" i="48"/>
  <c r="BN54" i="48"/>
  <c r="BO54" i="48"/>
  <c r="BP54" i="48"/>
  <c r="AC19" i="48"/>
  <c r="W19" i="48"/>
  <c r="X17" i="48"/>
  <c r="X18" i="48"/>
  <c r="X19" i="48"/>
  <c r="X20" i="48"/>
  <c r="X21" i="48"/>
  <c r="X22" i="48"/>
  <c r="X23" i="48"/>
  <c r="X24" i="48"/>
  <c r="X25" i="48"/>
  <c r="E4" i="48"/>
  <c r="E5" i="48"/>
  <c r="E6" i="48"/>
  <c r="E7" i="48"/>
  <c r="E8" i="48"/>
  <c r="E9" i="48"/>
  <c r="E10" i="48"/>
  <c r="E11" i="48"/>
  <c r="E12" i="48"/>
  <c r="AO12" i="48"/>
  <c r="AO4" i="48"/>
  <c r="AO5" i="48"/>
  <c r="AO6" i="48"/>
  <c r="AO7" i="48"/>
  <c r="AO8" i="48"/>
  <c r="AO9" i="48"/>
  <c r="AO10" i="48"/>
  <c r="AO11" i="48"/>
  <c r="AP12" i="48"/>
  <c r="AP4" i="48"/>
  <c r="AP5" i="48"/>
  <c r="AP6" i="48"/>
  <c r="AP7" i="48"/>
  <c r="AP8" i="48"/>
  <c r="AP9" i="48"/>
  <c r="AP10" i="48"/>
  <c r="AP11" i="48"/>
  <c r="AM12" i="48"/>
  <c r="Q4" i="48"/>
  <c r="AG3" i="48"/>
  <c r="AG12" i="48"/>
  <c r="AI12" i="48"/>
  <c r="AG4" i="48"/>
  <c r="AI4" i="48"/>
  <c r="AG5" i="48"/>
  <c r="AI5" i="48"/>
  <c r="AG6" i="48"/>
  <c r="AI6" i="48"/>
  <c r="AG7" i="48"/>
  <c r="AI7" i="48"/>
  <c r="AG8" i="48"/>
  <c r="AI8" i="48"/>
  <c r="AG9" i="48"/>
  <c r="AI9" i="48"/>
  <c r="AG10" i="48"/>
  <c r="AI10" i="48"/>
  <c r="AG11" i="48"/>
  <c r="AI11" i="48"/>
  <c r="AJ12" i="48"/>
  <c r="AJ4" i="48"/>
  <c r="AJ5" i="48"/>
  <c r="AJ6" i="48"/>
  <c r="AJ7" i="48"/>
  <c r="AJ8" i="48"/>
  <c r="AJ9" i="48"/>
  <c r="AJ10" i="48"/>
  <c r="AJ11" i="48"/>
  <c r="AK12" i="48"/>
  <c r="AK4" i="48"/>
  <c r="AK5" i="48"/>
  <c r="AK6" i="48"/>
  <c r="AK7" i="48"/>
  <c r="AK8" i="48"/>
  <c r="AK9" i="48"/>
  <c r="AK10" i="48"/>
  <c r="AK11" i="48"/>
  <c r="AH12" i="48"/>
  <c r="P4" i="48"/>
  <c r="AB3" i="48"/>
  <c r="AB12" i="48"/>
  <c r="AD12" i="48"/>
  <c r="AB4" i="48"/>
  <c r="AD4" i="48"/>
  <c r="AB5" i="48"/>
  <c r="AD5" i="48"/>
  <c r="AB6" i="48"/>
  <c r="AD6" i="48"/>
  <c r="AB7" i="48"/>
  <c r="AD7" i="48"/>
  <c r="AB8" i="48"/>
  <c r="AD8" i="48"/>
  <c r="AB9" i="48"/>
  <c r="AD9" i="48"/>
  <c r="AB10" i="48"/>
  <c r="AD10" i="48"/>
  <c r="AB11" i="48"/>
  <c r="AD11" i="48"/>
  <c r="AE12" i="48"/>
  <c r="AE4" i="48"/>
  <c r="AE5" i="48"/>
  <c r="AE6" i="48"/>
  <c r="AE7" i="48"/>
  <c r="AE8" i="48"/>
  <c r="AE9" i="48"/>
  <c r="AE10" i="48"/>
  <c r="AE11" i="48"/>
  <c r="AF12" i="48"/>
  <c r="AF4" i="48"/>
  <c r="AF5" i="48"/>
  <c r="AF6" i="48"/>
  <c r="AF7" i="48"/>
  <c r="AF8" i="48"/>
  <c r="AF9" i="48"/>
  <c r="AF10" i="48"/>
  <c r="AF11" i="48"/>
  <c r="AC12" i="48"/>
  <c r="O4" i="48"/>
  <c r="W3" i="48"/>
  <c r="W12" i="48"/>
  <c r="Y12" i="48"/>
  <c r="W4" i="48"/>
  <c r="Y4" i="48"/>
  <c r="W5" i="48"/>
  <c r="Y5" i="48"/>
  <c r="W6" i="48"/>
  <c r="Y6" i="48"/>
  <c r="W7" i="48"/>
  <c r="Y7" i="48"/>
  <c r="W8" i="48"/>
  <c r="Y8" i="48"/>
  <c r="W9" i="48"/>
  <c r="Y9" i="48"/>
  <c r="W10" i="48"/>
  <c r="Y10" i="48"/>
  <c r="W11" i="48"/>
  <c r="Y11" i="48"/>
  <c r="Z12" i="48"/>
  <c r="Z4" i="48"/>
  <c r="Z5" i="48"/>
  <c r="Z6" i="48"/>
  <c r="Z7" i="48"/>
  <c r="Z8" i="48"/>
  <c r="Z9" i="48"/>
  <c r="Z10" i="48"/>
  <c r="Z11" i="48"/>
  <c r="AA12" i="48"/>
  <c r="AA4" i="48"/>
  <c r="AA5" i="48"/>
  <c r="AA6" i="48"/>
  <c r="AA7" i="48"/>
  <c r="AA8" i="48"/>
  <c r="AA9" i="48"/>
  <c r="AA10" i="48"/>
  <c r="AA11" i="48"/>
  <c r="X12" i="48"/>
  <c r="AM11" i="48"/>
  <c r="AH11" i="48"/>
  <c r="AC11" i="48"/>
  <c r="X11" i="48"/>
  <c r="AM10" i="48"/>
  <c r="AH10" i="48"/>
  <c r="AC10" i="48"/>
  <c r="X10" i="48"/>
  <c r="AM9" i="48"/>
  <c r="AH9" i="48"/>
  <c r="AC9" i="48"/>
  <c r="X9" i="48"/>
  <c r="AM8" i="48"/>
  <c r="AH8" i="48"/>
  <c r="AC8" i="48"/>
  <c r="X8" i="48"/>
  <c r="AM7" i="48"/>
  <c r="AH7" i="48"/>
  <c r="AC7" i="48"/>
  <c r="X7" i="48"/>
  <c r="AM6" i="48"/>
  <c r="AH6" i="48"/>
  <c r="AC6" i="48"/>
  <c r="X6" i="48"/>
  <c r="AM5" i="48"/>
  <c r="AH5" i="48"/>
  <c r="AC5" i="48"/>
  <c r="X5" i="48"/>
  <c r="AM4" i="48"/>
  <c r="AH4" i="48"/>
  <c r="AC4" i="48"/>
  <c r="X4" i="48"/>
  <c r="M20" i="47"/>
  <c r="N20" i="47" a="1"/>
  <c r="N20" i="47"/>
  <c r="O20" i="47"/>
  <c r="M21" i="47"/>
  <c r="N21" i="47" a="1"/>
  <c r="N21" i="47"/>
  <c r="O21" i="47"/>
  <c r="M22" i="47"/>
  <c r="N22" i="47" a="1"/>
  <c r="N22" i="47"/>
  <c r="O22" i="47"/>
  <c r="M23" i="47"/>
  <c r="N23" i="47" a="1"/>
  <c r="N23" i="47"/>
  <c r="O23" i="47"/>
  <c r="M24" i="47"/>
  <c r="N24" i="47" a="1"/>
  <c r="N24" i="47"/>
  <c r="O24" i="47"/>
  <c r="M25" i="47"/>
  <c r="N25" i="47" a="1"/>
  <c r="N25" i="47"/>
  <c r="O25" i="47"/>
  <c r="O3" i="47"/>
  <c r="P20" i="47"/>
  <c r="P21" i="47"/>
  <c r="P22" i="47"/>
  <c r="P23" i="47"/>
  <c r="P24" i="47"/>
  <c r="P25" i="47"/>
  <c r="P3" i="47"/>
  <c r="Q20" i="47"/>
  <c r="Q21" i="47"/>
  <c r="Q22" i="47"/>
  <c r="Q23" i="47"/>
  <c r="Q24" i="47"/>
  <c r="Q25" i="47"/>
  <c r="Q3" i="47"/>
  <c r="R20" i="47"/>
  <c r="R21" i="47"/>
  <c r="R22" i="47"/>
  <c r="R23" i="47"/>
  <c r="R24" i="47"/>
  <c r="R25" i="47"/>
  <c r="R3" i="47"/>
  <c r="S20" i="47"/>
  <c r="S21" i="47"/>
  <c r="S22" i="47"/>
  <c r="S23" i="47"/>
  <c r="S24" i="47"/>
  <c r="S25" i="47"/>
  <c r="S3" i="47"/>
  <c r="T20" i="47"/>
  <c r="T21" i="47"/>
  <c r="T22" i="47"/>
  <c r="T23" i="47"/>
  <c r="T24" i="47"/>
  <c r="T25" i="47"/>
  <c r="T3" i="47"/>
  <c r="U20" i="47"/>
  <c r="U21" i="47"/>
  <c r="U22" i="47"/>
  <c r="U23" i="47"/>
  <c r="U24" i="47"/>
  <c r="U25" i="47"/>
  <c r="U3" i="47"/>
  <c r="V20" i="47"/>
  <c r="V21" i="47"/>
  <c r="V22" i="47"/>
  <c r="V23" i="47"/>
  <c r="V24" i="47"/>
  <c r="V25" i="47"/>
  <c r="V3" i="47"/>
  <c r="R4" i="47"/>
  <c r="AL3" i="47"/>
  <c r="AL12" i="47"/>
  <c r="AN12" i="47"/>
  <c r="AL4" i="47"/>
  <c r="AN4" i="47"/>
  <c r="AL5" i="47"/>
  <c r="AN5" i="47"/>
  <c r="AL6" i="47"/>
  <c r="AN6" i="47"/>
  <c r="AL7" i="47"/>
  <c r="AN7" i="47"/>
  <c r="AL8" i="47"/>
  <c r="AN8" i="47"/>
  <c r="AL9" i="47"/>
  <c r="AN9" i="47"/>
  <c r="AL10" i="47"/>
  <c r="AN10" i="47"/>
  <c r="AL11" i="47"/>
  <c r="AN11" i="47"/>
  <c r="AO12" i="47"/>
  <c r="AO4" i="47"/>
  <c r="AO5" i="47"/>
  <c r="AO6" i="47"/>
  <c r="AO7" i="47"/>
  <c r="AO8" i="47"/>
  <c r="AO9" i="47"/>
  <c r="AO10" i="47"/>
  <c r="AO11" i="47"/>
  <c r="AP12" i="47"/>
  <c r="AP4" i="47"/>
  <c r="AP5" i="47"/>
  <c r="AP6" i="47"/>
  <c r="AP7" i="47"/>
  <c r="AP8" i="47"/>
  <c r="AP9" i="47"/>
  <c r="AP10" i="47"/>
  <c r="AP11" i="47"/>
  <c r="AM12" i="47"/>
  <c r="Q4" i="47"/>
  <c r="AG3" i="47"/>
  <c r="AG12" i="47"/>
  <c r="AI12" i="47"/>
  <c r="AG4" i="47"/>
  <c r="AI4" i="47"/>
  <c r="AG5" i="47"/>
  <c r="AI5" i="47"/>
  <c r="AG6" i="47"/>
  <c r="AI6" i="47"/>
  <c r="AG7" i="47"/>
  <c r="AI7" i="47"/>
  <c r="AG8" i="47"/>
  <c r="AI8" i="47"/>
  <c r="AG9" i="47"/>
  <c r="AI9" i="47"/>
  <c r="AG10" i="47"/>
  <c r="AI10" i="47"/>
  <c r="AG11" i="47"/>
  <c r="AI11" i="47"/>
  <c r="AJ12" i="47"/>
  <c r="AJ4" i="47"/>
  <c r="AJ5" i="47"/>
  <c r="AJ6" i="47"/>
  <c r="AJ7" i="47"/>
  <c r="AJ8" i="47"/>
  <c r="AJ9" i="47"/>
  <c r="AJ10" i="47"/>
  <c r="AJ11" i="47"/>
  <c r="AK12" i="47"/>
  <c r="AK4" i="47"/>
  <c r="AK5" i="47"/>
  <c r="AK6" i="47"/>
  <c r="AK7" i="47"/>
  <c r="AK8" i="47"/>
  <c r="AK9" i="47"/>
  <c r="AK10" i="47"/>
  <c r="AK11" i="47"/>
  <c r="AH12" i="47"/>
  <c r="P4" i="47"/>
  <c r="AB3" i="47"/>
  <c r="AB12" i="47"/>
  <c r="AD12" i="47"/>
  <c r="AB4" i="47"/>
  <c r="AD4" i="47"/>
  <c r="AB5" i="47"/>
  <c r="AD5" i="47"/>
  <c r="AB6" i="47"/>
  <c r="AD6" i="47"/>
  <c r="AB7" i="47"/>
  <c r="AD7" i="47"/>
  <c r="AB8" i="47"/>
  <c r="AD8" i="47"/>
  <c r="AB9" i="47"/>
  <c r="AD9" i="47"/>
  <c r="AB10" i="47"/>
  <c r="AD10" i="47"/>
  <c r="AB11" i="47"/>
  <c r="AD11" i="47"/>
  <c r="AE12" i="47"/>
  <c r="AE4" i="47"/>
  <c r="AE5" i="47"/>
  <c r="AE6" i="47"/>
  <c r="AE7" i="47"/>
  <c r="AE8" i="47"/>
  <c r="AE9" i="47"/>
  <c r="AE10" i="47"/>
  <c r="AE11" i="47"/>
  <c r="AF12" i="47"/>
  <c r="AF4" i="47"/>
  <c r="AF5" i="47"/>
  <c r="AF6" i="47"/>
  <c r="AF7" i="47"/>
  <c r="AF8" i="47"/>
  <c r="AF9" i="47"/>
  <c r="AF10" i="47"/>
  <c r="AF11" i="47"/>
  <c r="AC12" i="47"/>
  <c r="O4" i="47"/>
  <c r="W3" i="47"/>
  <c r="W12" i="47"/>
  <c r="Y12" i="47"/>
  <c r="W4" i="47"/>
  <c r="Y4" i="47"/>
  <c r="W5" i="47"/>
  <c r="Y5" i="47"/>
  <c r="W6" i="47"/>
  <c r="Y6" i="47"/>
  <c r="W7" i="47"/>
  <c r="Y7" i="47"/>
  <c r="W8" i="47"/>
  <c r="Y8" i="47"/>
  <c r="W9" i="47"/>
  <c r="Y9" i="47"/>
  <c r="W10" i="47"/>
  <c r="Y10" i="47"/>
  <c r="W11" i="47"/>
  <c r="Y11" i="47"/>
  <c r="Z12" i="47"/>
  <c r="Z4" i="47"/>
  <c r="Z5" i="47"/>
  <c r="Z6" i="47"/>
  <c r="Z7" i="47"/>
  <c r="Z8" i="47"/>
  <c r="Z9" i="47"/>
  <c r="Z10" i="47"/>
  <c r="Z11" i="47"/>
  <c r="AA12" i="47"/>
  <c r="AA4" i="47"/>
  <c r="AA5" i="47"/>
  <c r="AA6" i="47"/>
  <c r="AA7" i="47"/>
  <c r="AA8" i="47"/>
  <c r="AA9" i="47"/>
  <c r="AA10" i="47"/>
  <c r="AA11" i="47"/>
  <c r="X12" i="47"/>
  <c r="AM11" i="47"/>
  <c r="AH11" i="47"/>
  <c r="AC11" i="47"/>
  <c r="X11" i="47"/>
  <c r="AM10" i="47"/>
  <c r="AH10" i="47"/>
  <c r="AC10" i="47"/>
  <c r="X10" i="47"/>
  <c r="AM9" i="47"/>
  <c r="AH9" i="47"/>
  <c r="AC9" i="47"/>
  <c r="X9" i="47"/>
  <c r="AM8" i="47"/>
  <c r="AH8" i="47"/>
  <c r="AC8" i="47"/>
  <c r="X8" i="47"/>
  <c r="AM7" i="47"/>
  <c r="AH7" i="47"/>
  <c r="AC7" i="47"/>
  <c r="X7" i="47"/>
  <c r="AM6" i="47"/>
  <c r="AH6" i="47"/>
  <c r="AC6" i="47"/>
  <c r="X6" i="47"/>
  <c r="AM5" i="47"/>
  <c r="AH5" i="47"/>
  <c r="AC5" i="47"/>
  <c r="X5" i="47"/>
  <c r="AM4" i="47"/>
  <c r="AH4" i="47"/>
  <c r="AC4" i="47"/>
  <c r="X4" i="47"/>
  <c r="M20" i="46"/>
  <c r="N20" i="46" a="1"/>
  <c r="N20" i="46"/>
  <c r="O20" i="46"/>
  <c r="M21" i="46"/>
  <c r="N21" i="46" a="1"/>
  <c r="N21" i="46"/>
  <c r="O21" i="46"/>
  <c r="M22" i="46"/>
  <c r="N22" i="46" a="1"/>
  <c r="N22" i="46"/>
  <c r="O22" i="46"/>
  <c r="M23" i="46"/>
  <c r="N23" i="46" a="1"/>
  <c r="N23" i="46"/>
  <c r="O23" i="46"/>
  <c r="M24" i="46"/>
  <c r="N24" i="46" a="1"/>
  <c r="N24" i="46"/>
  <c r="O24" i="46"/>
  <c r="M25" i="46"/>
  <c r="N25" i="46" a="1"/>
  <c r="N25" i="46"/>
  <c r="O25" i="46"/>
  <c r="O3" i="46"/>
  <c r="P20" i="46"/>
  <c r="P21" i="46"/>
  <c r="P22" i="46"/>
  <c r="P23" i="46"/>
  <c r="P24" i="46"/>
  <c r="P25" i="46"/>
  <c r="P3" i="46"/>
  <c r="Q20" i="46"/>
  <c r="Q21" i="46"/>
  <c r="Q22" i="46"/>
  <c r="Q23" i="46"/>
  <c r="Q24" i="46"/>
  <c r="Q25" i="46"/>
  <c r="Q3" i="46"/>
  <c r="R20" i="46"/>
  <c r="R21" i="46"/>
  <c r="R22" i="46"/>
  <c r="R23" i="46"/>
  <c r="R24" i="46"/>
  <c r="R25" i="46"/>
  <c r="R3" i="46"/>
  <c r="S20" i="46"/>
  <c r="S21" i="46"/>
  <c r="S22" i="46"/>
  <c r="S23" i="46"/>
  <c r="S24" i="46"/>
  <c r="S25" i="46"/>
  <c r="S3" i="46"/>
  <c r="T20" i="46"/>
  <c r="T21" i="46"/>
  <c r="T22" i="46"/>
  <c r="T23" i="46"/>
  <c r="T24" i="46"/>
  <c r="T25" i="46"/>
  <c r="T3" i="46"/>
  <c r="U20" i="46"/>
  <c r="U21" i="46"/>
  <c r="U22" i="46"/>
  <c r="U23" i="46"/>
  <c r="U24" i="46"/>
  <c r="U25" i="46"/>
  <c r="U3" i="46"/>
  <c r="V20" i="46"/>
  <c r="V21" i="46"/>
  <c r="V22" i="46"/>
  <c r="V23" i="46"/>
  <c r="V24" i="46"/>
  <c r="V25" i="46"/>
  <c r="V3" i="46"/>
  <c r="R4" i="46"/>
  <c r="AL3" i="46"/>
  <c r="AL12" i="46"/>
  <c r="AN12" i="46"/>
  <c r="AL4" i="46"/>
  <c r="AN4" i="46"/>
  <c r="AL5" i="46"/>
  <c r="AN5" i="46"/>
  <c r="AL6" i="46"/>
  <c r="AN6" i="46"/>
  <c r="AL7" i="46"/>
  <c r="AN7" i="46"/>
  <c r="AL8" i="46"/>
  <c r="AN8" i="46"/>
  <c r="AL9" i="46"/>
  <c r="AN9" i="46"/>
  <c r="AL10" i="46"/>
  <c r="AN10" i="46"/>
  <c r="AL11" i="46"/>
  <c r="AN11" i="46"/>
  <c r="AO12" i="46"/>
  <c r="AO4" i="46"/>
  <c r="AO5" i="46"/>
  <c r="AO6" i="46"/>
  <c r="AO7" i="46"/>
  <c r="AO8" i="46"/>
  <c r="AO9" i="46"/>
  <c r="AO10" i="46"/>
  <c r="AO11" i="46"/>
  <c r="AP12" i="46"/>
  <c r="AP4" i="46"/>
  <c r="AP5" i="46"/>
  <c r="AP6" i="46"/>
  <c r="AP7" i="46"/>
  <c r="AP8" i="46"/>
  <c r="AP9" i="46"/>
  <c r="AP10" i="46"/>
  <c r="AP11" i="46"/>
  <c r="AM12" i="46"/>
  <c r="Q4" i="46"/>
  <c r="AG3" i="46"/>
  <c r="AG12" i="46"/>
  <c r="AI12" i="46"/>
  <c r="AG4" i="46"/>
  <c r="AI4" i="46"/>
  <c r="AG5" i="46"/>
  <c r="AI5" i="46"/>
  <c r="AG6" i="46"/>
  <c r="AI6" i="46"/>
  <c r="AG7" i="46"/>
  <c r="AI7" i="46"/>
  <c r="AG8" i="46"/>
  <c r="AI8" i="46"/>
  <c r="AG9" i="46"/>
  <c r="AI9" i="46"/>
  <c r="AG10" i="46"/>
  <c r="AI10" i="46"/>
  <c r="AG11" i="46"/>
  <c r="AI11" i="46"/>
  <c r="AJ12" i="46"/>
  <c r="AJ4" i="46"/>
  <c r="AJ5" i="46"/>
  <c r="AJ6" i="46"/>
  <c r="AJ7" i="46"/>
  <c r="AJ8" i="46"/>
  <c r="AJ9" i="46"/>
  <c r="AJ10" i="46"/>
  <c r="AJ11" i="46"/>
  <c r="AK12" i="46"/>
  <c r="AK4" i="46"/>
  <c r="AK5" i="46"/>
  <c r="AK6" i="46"/>
  <c r="AK7" i="46"/>
  <c r="AK8" i="46"/>
  <c r="AK9" i="46"/>
  <c r="AK10" i="46"/>
  <c r="AK11" i="46"/>
  <c r="AH12" i="46"/>
  <c r="P4" i="46"/>
  <c r="AB3" i="46"/>
  <c r="AB12" i="46"/>
  <c r="AD12" i="46"/>
  <c r="AB4" i="46"/>
  <c r="AD4" i="46"/>
  <c r="AB5" i="46"/>
  <c r="AD5" i="46"/>
  <c r="AB6" i="46"/>
  <c r="AD6" i="46"/>
  <c r="AB7" i="46"/>
  <c r="AD7" i="46"/>
  <c r="AB8" i="46"/>
  <c r="AD8" i="46"/>
  <c r="AB9" i="46"/>
  <c r="AD9" i="46"/>
  <c r="AB10" i="46"/>
  <c r="AD10" i="46"/>
  <c r="AB11" i="46"/>
  <c r="AD11" i="46"/>
  <c r="AE12" i="46"/>
  <c r="AE4" i="46"/>
  <c r="AE5" i="46"/>
  <c r="AE6" i="46"/>
  <c r="AE7" i="46"/>
  <c r="AE8" i="46"/>
  <c r="AE9" i="46"/>
  <c r="AE10" i="46"/>
  <c r="AE11" i="46"/>
  <c r="AF12" i="46"/>
  <c r="AF4" i="46"/>
  <c r="AF5" i="46"/>
  <c r="AF6" i="46"/>
  <c r="AF7" i="46"/>
  <c r="AF8" i="46"/>
  <c r="AF9" i="46"/>
  <c r="AF10" i="46"/>
  <c r="AF11" i="46"/>
  <c r="AC12" i="46"/>
  <c r="O4" i="46"/>
  <c r="W3" i="46"/>
  <c r="W12" i="46"/>
  <c r="Y12" i="46"/>
  <c r="W4" i="46"/>
  <c r="Y4" i="46"/>
  <c r="W5" i="46"/>
  <c r="Y5" i="46"/>
  <c r="W6" i="46"/>
  <c r="Y6" i="46"/>
  <c r="W7" i="46"/>
  <c r="Y7" i="46"/>
  <c r="W8" i="46"/>
  <c r="Y8" i="46"/>
  <c r="W9" i="46"/>
  <c r="Y9" i="46"/>
  <c r="W10" i="46"/>
  <c r="Y10" i="46"/>
  <c r="W11" i="46"/>
  <c r="Y11" i="46"/>
  <c r="Z12" i="46"/>
  <c r="Z4" i="46"/>
  <c r="Z5" i="46"/>
  <c r="Z6" i="46"/>
  <c r="Z7" i="46"/>
  <c r="Z8" i="46"/>
  <c r="Z9" i="46"/>
  <c r="Z10" i="46"/>
  <c r="Z11" i="46"/>
  <c r="AA12" i="46"/>
  <c r="AA4" i="46"/>
  <c r="AA5" i="46"/>
  <c r="AA6" i="46"/>
  <c r="AA7" i="46"/>
  <c r="AA8" i="46"/>
  <c r="AA9" i="46"/>
  <c r="AA10" i="46"/>
  <c r="AA11" i="46"/>
  <c r="X12" i="46"/>
  <c r="AM11" i="46"/>
  <c r="AH11" i="46"/>
  <c r="AC11" i="46"/>
  <c r="X11" i="46"/>
  <c r="AM10" i="46"/>
  <c r="AH10" i="46"/>
  <c r="AC10" i="46"/>
  <c r="X10" i="46"/>
  <c r="AM9" i="46"/>
  <c r="AH9" i="46"/>
  <c r="AC9" i="46"/>
  <c r="X9" i="46"/>
  <c r="AM8" i="46"/>
  <c r="AH8" i="46"/>
  <c r="AC8" i="46"/>
  <c r="X8" i="46"/>
  <c r="AM7" i="46"/>
  <c r="AH7" i="46"/>
  <c r="AC7" i="46"/>
  <c r="X7" i="46"/>
  <c r="AM6" i="46"/>
  <c r="AH6" i="46"/>
  <c r="AC6" i="46"/>
  <c r="X6" i="46"/>
  <c r="AM5" i="46"/>
  <c r="AH5" i="46"/>
  <c r="AC5" i="46"/>
  <c r="X5" i="46"/>
  <c r="AM4" i="46"/>
  <c r="AH4" i="46"/>
  <c r="AC4" i="46"/>
  <c r="X4" i="46"/>
  <c r="M20" i="33"/>
  <c r="N20" i="33" a="1"/>
  <c r="N20" i="33"/>
  <c r="O20" i="33"/>
  <c r="M21" i="33"/>
  <c r="N21" i="33" a="1"/>
  <c r="N21" i="33"/>
  <c r="O21" i="33"/>
  <c r="M22" i="33"/>
  <c r="N22" i="33" a="1"/>
  <c r="N22" i="33"/>
  <c r="O22" i="33"/>
  <c r="M23" i="33"/>
  <c r="N23" i="33" a="1"/>
  <c r="N23" i="33"/>
  <c r="O23" i="33"/>
  <c r="M24" i="33"/>
  <c r="N24" i="33" a="1"/>
  <c r="N24" i="33"/>
  <c r="O24" i="33"/>
  <c r="M25" i="33"/>
  <c r="N25" i="33" a="1"/>
  <c r="N25" i="33"/>
  <c r="O25" i="33"/>
  <c r="O3" i="33"/>
  <c r="P20" i="33"/>
  <c r="P21" i="33"/>
  <c r="P22" i="33"/>
  <c r="P23" i="33"/>
  <c r="P24" i="33"/>
  <c r="P25" i="33"/>
  <c r="P3" i="33"/>
  <c r="Q20" i="33"/>
  <c r="Q21" i="33"/>
  <c r="Q22" i="33"/>
  <c r="Q23" i="33"/>
  <c r="Q24" i="33"/>
  <c r="Q25" i="33"/>
  <c r="Q3" i="33"/>
  <c r="R20" i="33"/>
  <c r="R21" i="33"/>
  <c r="R22" i="33"/>
  <c r="R23" i="33"/>
  <c r="R24" i="33"/>
  <c r="R25" i="33"/>
  <c r="R3" i="33"/>
  <c r="S20" i="33"/>
  <c r="S21" i="33"/>
  <c r="S22" i="33"/>
  <c r="S23" i="33"/>
  <c r="S24" i="33"/>
  <c r="S25" i="33"/>
  <c r="S3" i="33"/>
  <c r="T20" i="33"/>
  <c r="T21" i="33"/>
  <c r="T22" i="33"/>
  <c r="T23" i="33"/>
  <c r="T24" i="33"/>
  <c r="T25" i="33"/>
  <c r="T3" i="33"/>
  <c r="U20" i="33"/>
  <c r="U21" i="33"/>
  <c r="U22" i="33"/>
  <c r="U23" i="33"/>
  <c r="U24" i="33"/>
  <c r="U25" i="33"/>
  <c r="U3" i="33"/>
  <c r="V20" i="33"/>
  <c r="V21" i="33"/>
  <c r="V22" i="33"/>
  <c r="V23" i="33"/>
  <c r="V24" i="33"/>
  <c r="V25" i="33"/>
  <c r="V3" i="33"/>
  <c r="R4" i="33"/>
  <c r="AL3" i="33"/>
  <c r="AL12" i="33"/>
  <c r="AN12" i="33"/>
  <c r="AL4" i="33"/>
  <c r="AN4" i="33"/>
  <c r="AL5" i="33"/>
  <c r="AN5" i="33"/>
  <c r="AL6" i="33"/>
  <c r="AN6" i="33"/>
  <c r="AL7" i="33"/>
  <c r="AN7" i="33"/>
  <c r="AL8" i="33"/>
  <c r="AN8" i="33"/>
  <c r="AL9" i="33"/>
  <c r="AN9" i="33"/>
  <c r="AL10" i="33"/>
  <c r="AN10" i="33"/>
  <c r="AL11" i="33"/>
  <c r="AN11" i="33"/>
  <c r="AO12" i="33"/>
  <c r="AO4" i="33"/>
  <c r="AO5" i="33"/>
  <c r="AO6" i="33"/>
  <c r="AO7" i="33"/>
  <c r="AO8" i="33"/>
  <c r="AO9" i="33"/>
  <c r="AO10" i="33"/>
  <c r="AO11" i="33"/>
  <c r="AP12" i="33"/>
  <c r="AP4" i="33"/>
  <c r="AP5" i="33"/>
  <c r="AP6" i="33"/>
  <c r="AP7" i="33"/>
  <c r="AP8" i="33"/>
  <c r="AP9" i="33"/>
  <c r="AP10" i="33"/>
  <c r="AP11" i="33"/>
  <c r="AM12" i="33"/>
  <c r="Q4" i="33"/>
  <c r="AG3" i="33"/>
  <c r="AG12" i="33"/>
  <c r="AI12" i="33"/>
  <c r="AG4" i="33"/>
  <c r="AI4" i="33"/>
  <c r="AG5" i="33"/>
  <c r="AI5" i="33"/>
  <c r="AG6" i="33"/>
  <c r="AI6" i="33"/>
  <c r="AG7" i="33"/>
  <c r="AI7" i="33"/>
  <c r="AG8" i="33"/>
  <c r="AI8" i="33"/>
  <c r="AG9" i="33"/>
  <c r="AI9" i="33"/>
  <c r="AG10" i="33"/>
  <c r="AI10" i="33"/>
  <c r="AG11" i="33"/>
  <c r="AI11" i="33"/>
  <c r="AJ12" i="33"/>
  <c r="AJ4" i="33"/>
  <c r="AJ5" i="33"/>
  <c r="AJ6" i="33"/>
  <c r="AJ7" i="33"/>
  <c r="AJ8" i="33"/>
  <c r="AJ9" i="33"/>
  <c r="AJ10" i="33"/>
  <c r="AJ11" i="33"/>
  <c r="AK12" i="33"/>
  <c r="AK4" i="33"/>
  <c r="AK5" i="33"/>
  <c r="AK6" i="33"/>
  <c r="AK7" i="33"/>
  <c r="AK8" i="33"/>
  <c r="AK9" i="33"/>
  <c r="AK10" i="33"/>
  <c r="AK11" i="33"/>
  <c r="AH12" i="33"/>
  <c r="P4" i="33"/>
  <c r="AB3" i="33"/>
  <c r="AB12" i="33"/>
  <c r="AD12" i="33"/>
  <c r="AB4" i="33"/>
  <c r="AD4" i="33"/>
  <c r="AB5" i="33"/>
  <c r="AD5" i="33"/>
  <c r="AB6" i="33"/>
  <c r="AD6" i="33"/>
  <c r="AB7" i="33"/>
  <c r="AD7" i="33"/>
  <c r="AB8" i="33"/>
  <c r="AD8" i="33"/>
  <c r="AB9" i="33"/>
  <c r="AD9" i="33"/>
  <c r="AB10" i="33"/>
  <c r="AD10" i="33"/>
  <c r="AB11" i="33"/>
  <c r="AD11" i="33"/>
  <c r="AE12" i="33"/>
  <c r="AE4" i="33"/>
  <c r="AE5" i="33"/>
  <c r="AE6" i="33"/>
  <c r="AE7" i="33"/>
  <c r="AE8" i="33"/>
  <c r="AE9" i="33"/>
  <c r="AE10" i="33"/>
  <c r="AE11" i="33"/>
  <c r="AF12" i="33"/>
  <c r="AF4" i="33"/>
  <c r="AF5" i="33"/>
  <c r="AF6" i="33"/>
  <c r="AF7" i="33"/>
  <c r="AF8" i="33"/>
  <c r="AF9" i="33"/>
  <c r="AF10" i="33"/>
  <c r="AF11" i="33"/>
  <c r="AC12" i="33"/>
  <c r="O4" i="33"/>
  <c r="W3" i="33"/>
  <c r="W12" i="33"/>
  <c r="Y12" i="33"/>
  <c r="W4" i="33"/>
  <c r="Y4" i="33"/>
  <c r="W5" i="33"/>
  <c r="Y5" i="33"/>
  <c r="W6" i="33"/>
  <c r="Y6" i="33"/>
  <c r="W7" i="33"/>
  <c r="Y7" i="33"/>
  <c r="W8" i="33"/>
  <c r="Y8" i="33"/>
  <c r="W9" i="33"/>
  <c r="Y9" i="33"/>
  <c r="W10" i="33"/>
  <c r="Y10" i="33"/>
  <c r="W11" i="33"/>
  <c r="Y11" i="33"/>
  <c r="Z12" i="33"/>
  <c r="Z4" i="33"/>
  <c r="Z5" i="33"/>
  <c r="Z6" i="33"/>
  <c r="Z7" i="33"/>
  <c r="Z8" i="33"/>
  <c r="Z9" i="33"/>
  <c r="Z10" i="33"/>
  <c r="Z11" i="33"/>
  <c r="AA12" i="33"/>
  <c r="AA4" i="33"/>
  <c r="AA5" i="33"/>
  <c r="AA6" i="33"/>
  <c r="AA7" i="33"/>
  <c r="AA8" i="33"/>
  <c r="AA9" i="33"/>
  <c r="AA10" i="33"/>
  <c r="AA11" i="33"/>
  <c r="X12" i="33"/>
  <c r="AM11" i="33"/>
  <c r="AH11" i="33"/>
  <c r="AC11" i="33"/>
  <c r="X11" i="33"/>
  <c r="AM10" i="33"/>
  <c r="AH10" i="33"/>
  <c r="AC10" i="33"/>
  <c r="X10" i="33"/>
  <c r="AM9" i="33"/>
  <c r="AH9" i="33"/>
  <c r="AC9" i="33"/>
  <c r="X9" i="33"/>
  <c r="AM8" i="33"/>
  <c r="AH8" i="33"/>
  <c r="AC8" i="33"/>
  <c r="X8" i="33"/>
  <c r="AM7" i="33"/>
  <c r="AH7" i="33"/>
  <c r="AC7" i="33"/>
  <c r="X7" i="33"/>
  <c r="AM6" i="33"/>
  <c r="AH6" i="33"/>
  <c r="AC6" i="33"/>
  <c r="X6" i="33"/>
  <c r="AM5" i="33"/>
  <c r="AH5" i="33"/>
  <c r="AC5" i="33"/>
  <c r="X5" i="33"/>
  <c r="AM4" i="33"/>
  <c r="AH4" i="33"/>
  <c r="AC4" i="33"/>
  <c r="X4" i="33"/>
  <c r="M20" i="37"/>
  <c r="N20" i="37" a="1"/>
  <c r="N20" i="37"/>
  <c r="O20" i="37"/>
  <c r="M21" i="37"/>
  <c r="N21" i="37" a="1"/>
  <c r="N21" i="37"/>
  <c r="O21" i="37"/>
  <c r="M22" i="37"/>
  <c r="N22" i="37" a="1"/>
  <c r="N22" i="37"/>
  <c r="O22" i="37"/>
  <c r="M23" i="37"/>
  <c r="N23" i="37" a="1"/>
  <c r="N23" i="37"/>
  <c r="O23" i="37"/>
  <c r="M24" i="37"/>
  <c r="N24" i="37" a="1"/>
  <c r="N24" i="37"/>
  <c r="O24" i="37"/>
  <c r="M25" i="37"/>
  <c r="N25" i="37" a="1"/>
  <c r="N25" i="37"/>
  <c r="O25" i="37"/>
  <c r="O3" i="37"/>
  <c r="P20" i="37"/>
  <c r="P21" i="37"/>
  <c r="P22" i="37"/>
  <c r="P23" i="37"/>
  <c r="P24" i="37"/>
  <c r="P25" i="37"/>
  <c r="P3" i="37"/>
  <c r="Q20" i="37"/>
  <c r="Q21" i="37"/>
  <c r="Q22" i="37"/>
  <c r="Q23" i="37"/>
  <c r="Q24" i="37"/>
  <c r="Q25" i="37"/>
  <c r="Q3" i="37"/>
  <c r="R20" i="37"/>
  <c r="R21" i="37"/>
  <c r="R22" i="37"/>
  <c r="R23" i="37"/>
  <c r="R24" i="37"/>
  <c r="R25" i="37"/>
  <c r="R3" i="37"/>
  <c r="S20" i="37"/>
  <c r="S21" i="37"/>
  <c r="S22" i="37"/>
  <c r="S23" i="37"/>
  <c r="S24" i="37"/>
  <c r="S25" i="37"/>
  <c r="S3" i="37"/>
  <c r="T20" i="37"/>
  <c r="T21" i="37"/>
  <c r="T22" i="37"/>
  <c r="T23" i="37"/>
  <c r="T24" i="37"/>
  <c r="T25" i="37"/>
  <c r="T3" i="37"/>
  <c r="U20" i="37"/>
  <c r="U21" i="37"/>
  <c r="U22" i="37"/>
  <c r="U23" i="37"/>
  <c r="U24" i="37"/>
  <c r="U25" i="37"/>
  <c r="U3" i="37"/>
  <c r="V20" i="37"/>
  <c r="V21" i="37"/>
  <c r="V22" i="37"/>
  <c r="V23" i="37"/>
  <c r="V24" i="37"/>
  <c r="V25" i="37"/>
  <c r="V3" i="37"/>
  <c r="R4" i="37"/>
  <c r="AL3" i="37"/>
  <c r="AL12" i="37"/>
  <c r="AN12" i="37"/>
  <c r="AL4" i="37"/>
  <c r="AN4" i="37"/>
  <c r="AL5" i="37"/>
  <c r="AN5" i="37"/>
  <c r="AL6" i="37"/>
  <c r="AN6" i="37"/>
  <c r="AL7" i="37"/>
  <c r="AN7" i="37"/>
  <c r="AL8" i="37"/>
  <c r="AN8" i="37"/>
  <c r="AL9" i="37"/>
  <c r="AN9" i="37"/>
  <c r="AL10" i="37"/>
  <c r="AN10" i="37"/>
  <c r="AL11" i="37"/>
  <c r="AN11" i="37"/>
  <c r="AO12" i="37"/>
  <c r="AO4" i="37"/>
  <c r="AO5" i="37"/>
  <c r="AO6" i="37"/>
  <c r="AO7" i="37"/>
  <c r="AO8" i="37"/>
  <c r="AO9" i="37"/>
  <c r="AO10" i="37"/>
  <c r="AO11" i="37"/>
  <c r="AP12" i="37"/>
  <c r="AP4" i="37"/>
  <c r="AP5" i="37"/>
  <c r="AP6" i="37"/>
  <c r="AP7" i="37"/>
  <c r="AP8" i="37"/>
  <c r="AP9" i="37"/>
  <c r="AP10" i="37"/>
  <c r="AP11" i="37"/>
  <c r="AM12" i="37"/>
  <c r="Q4" i="37"/>
  <c r="AG3" i="37"/>
  <c r="AG12" i="37"/>
  <c r="AI12" i="37"/>
  <c r="AG4" i="37"/>
  <c r="AI4" i="37"/>
  <c r="AG5" i="37"/>
  <c r="AI5" i="37"/>
  <c r="AG6" i="37"/>
  <c r="AI6" i="37"/>
  <c r="AG7" i="37"/>
  <c r="AI7" i="37"/>
  <c r="AG8" i="37"/>
  <c r="AI8" i="37"/>
  <c r="AG9" i="37"/>
  <c r="AI9" i="37"/>
  <c r="AG10" i="37"/>
  <c r="AI10" i="37"/>
  <c r="AG11" i="37"/>
  <c r="AI11" i="37"/>
  <c r="AJ12" i="37"/>
  <c r="AJ4" i="37"/>
  <c r="AJ5" i="37"/>
  <c r="AJ6" i="37"/>
  <c r="AJ7" i="37"/>
  <c r="AJ8" i="37"/>
  <c r="AJ9" i="37"/>
  <c r="AJ10" i="37"/>
  <c r="AJ11" i="37"/>
  <c r="AK12" i="37"/>
  <c r="AK4" i="37"/>
  <c r="AK5" i="37"/>
  <c r="AK6" i="37"/>
  <c r="AK7" i="37"/>
  <c r="AK8" i="37"/>
  <c r="AK9" i="37"/>
  <c r="AK10" i="37"/>
  <c r="AK11" i="37"/>
  <c r="AH12" i="37"/>
  <c r="P4" i="37"/>
  <c r="AB3" i="37"/>
  <c r="AB12" i="37"/>
  <c r="AD12" i="37"/>
  <c r="AB4" i="37"/>
  <c r="AD4" i="37"/>
  <c r="AB5" i="37"/>
  <c r="AD5" i="37"/>
  <c r="AB6" i="37"/>
  <c r="AD6" i="37"/>
  <c r="AB7" i="37"/>
  <c r="AD7" i="37"/>
  <c r="AB8" i="37"/>
  <c r="AD8" i="37"/>
  <c r="AB9" i="37"/>
  <c r="AD9" i="37"/>
  <c r="AB10" i="37"/>
  <c r="AD10" i="37"/>
  <c r="AB11" i="37"/>
  <c r="AD11" i="37"/>
  <c r="AE12" i="37"/>
  <c r="AE4" i="37"/>
  <c r="AE5" i="37"/>
  <c r="AE6" i="37"/>
  <c r="AE7" i="37"/>
  <c r="AE8" i="37"/>
  <c r="AE9" i="37"/>
  <c r="AE10" i="37"/>
  <c r="AE11" i="37"/>
  <c r="AF12" i="37"/>
  <c r="AF4" i="37"/>
  <c r="AF5" i="37"/>
  <c r="AF6" i="37"/>
  <c r="AF7" i="37"/>
  <c r="AF8" i="37"/>
  <c r="AF9" i="37"/>
  <c r="AF10" i="37"/>
  <c r="AF11" i="37"/>
  <c r="AC12" i="37"/>
  <c r="O4" i="37"/>
  <c r="W3" i="37"/>
  <c r="W12" i="37"/>
  <c r="Y12" i="37"/>
  <c r="W4" i="37"/>
  <c r="Y4" i="37"/>
  <c r="W5" i="37"/>
  <c r="Y5" i="37"/>
  <c r="W6" i="37"/>
  <c r="Y6" i="37"/>
  <c r="W7" i="37"/>
  <c r="Y7" i="37"/>
  <c r="W8" i="37"/>
  <c r="Y8" i="37"/>
  <c r="W9" i="37"/>
  <c r="Y9" i="37"/>
  <c r="W10" i="37"/>
  <c r="Y10" i="37"/>
  <c r="W11" i="37"/>
  <c r="Y11" i="37"/>
  <c r="Z12" i="37"/>
  <c r="Z4" i="37"/>
  <c r="Z5" i="37"/>
  <c r="Z6" i="37"/>
  <c r="Z7" i="37"/>
  <c r="Z8" i="37"/>
  <c r="Z9" i="37"/>
  <c r="Z10" i="37"/>
  <c r="Z11" i="37"/>
  <c r="AA12" i="37"/>
  <c r="AA4" i="37"/>
  <c r="AA5" i="37"/>
  <c r="AA6" i="37"/>
  <c r="AA7" i="37"/>
  <c r="AA8" i="37"/>
  <c r="AA9" i="37"/>
  <c r="AA10" i="37"/>
  <c r="AA11" i="37"/>
  <c r="X12" i="37"/>
  <c r="AM11" i="37"/>
  <c r="AH11" i="37"/>
  <c r="AC11" i="37"/>
  <c r="X11" i="37"/>
  <c r="AM10" i="37"/>
  <c r="AH10" i="37"/>
  <c r="AC10" i="37"/>
  <c r="X10" i="37"/>
  <c r="AM9" i="37"/>
  <c r="AH9" i="37"/>
  <c r="AC9" i="37"/>
  <c r="X9" i="37"/>
  <c r="AM8" i="37"/>
  <c r="AH8" i="37"/>
  <c r="AC8" i="37"/>
  <c r="X8" i="37"/>
  <c r="AM7" i="37"/>
  <c r="AH7" i="37"/>
  <c r="AC7" i="37"/>
  <c r="X7" i="37"/>
  <c r="AM6" i="37"/>
  <c r="AH6" i="37"/>
  <c r="AC6" i="37"/>
  <c r="X6" i="37"/>
  <c r="AM5" i="37"/>
  <c r="AH5" i="37"/>
  <c r="AC5" i="37"/>
  <c r="X5" i="37"/>
  <c r="AM4" i="37"/>
  <c r="AH4" i="37"/>
  <c r="AC4" i="37"/>
  <c r="X4" i="37"/>
  <c r="M20" i="45"/>
  <c r="N20" i="45" a="1"/>
  <c r="N20" i="45"/>
  <c r="O20" i="45"/>
  <c r="M21" i="45"/>
  <c r="N21" i="45" a="1"/>
  <c r="N21" i="45"/>
  <c r="O21" i="45"/>
  <c r="M22" i="45"/>
  <c r="N22" i="45" a="1"/>
  <c r="N22" i="45"/>
  <c r="O22" i="45"/>
  <c r="M23" i="45"/>
  <c r="N23" i="45" a="1"/>
  <c r="N23" i="45"/>
  <c r="O23" i="45"/>
  <c r="M24" i="45"/>
  <c r="N24" i="45" a="1"/>
  <c r="N24" i="45"/>
  <c r="O24" i="45"/>
  <c r="M25" i="45"/>
  <c r="N25" i="45" a="1"/>
  <c r="N25" i="45"/>
  <c r="O25" i="45"/>
  <c r="O3" i="45"/>
  <c r="P20" i="45"/>
  <c r="P21" i="45"/>
  <c r="P22" i="45"/>
  <c r="P23" i="45"/>
  <c r="P24" i="45"/>
  <c r="P25" i="45"/>
  <c r="P3" i="45"/>
  <c r="Q20" i="45"/>
  <c r="Q21" i="45"/>
  <c r="Q22" i="45"/>
  <c r="Q23" i="45"/>
  <c r="Q24" i="45"/>
  <c r="Q25" i="45"/>
  <c r="Q3" i="45"/>
  <c r="R20" i="45"/>
  <c r="R21" i="45"/>
  <c r="R22" i="45"/>
  <c r="R23" i="45"/>
  <c r="R24" i="45"/>
  <c r="R25" i="45"/>
  <c r="R3" i="45"/>
  <c r="S20" i="45"/>
  <c r="S21" i="45"/>
  <c r="S22" i="45"/>
  <c r="S23" i="45"/>
  <c r="S24" i="45"/>
  <c r="S25" i="45"/>
  <c r="S3" i="45"/>
  <c r="T20" i="45"/>
  <c r="T21" i="45"/>
  <c r="T22" i="45"/>
  <c r="T23" i="45"/>
  <c r="T24" i="45"/>
  <c r="T25" i="45"/>
  <c r="T3" i="45"/>
  <c r="U20" i="45"/>
  <c r="U21" i="45"/>
  <c r="U22" i="45"/>
  <c r="U23" i="45"/>
  <c r="U24" i="45"/>
  <c r="U25" i="45"/>
  <c r="U3" i="45"/>
  <c r="V20" i="45"/>
  <c r="V21" i="45"/>
  <c r="V22" i="45"/>
  <c r="V23" i="45"/>
  <c r="V24" i="45"/>
  <c r="V25" i="45"/>
  <c r="V3" i="45"/>
  <c r="R4" i="45"/>
  <c r="AL3" i="45"/>
  <c r="AL12" i="45"/>
  <c r="AN12" i="45"/>
  <c r="AL4" i="45"/>
  <c r="AN4" i="45"/>
  <c r="AL5" i="45"/>
  <c r="AN5" i="45"/>
  <c r="AL6" i="45"/>
  <c r="AN6" i="45"/>
  <c r="AL7" i="45"/>
  <c r="AN7" i="45"/>
  <c r="AL8" i="45"/>
  <c r="AN8" i="45"/>
  <c r="AL9" i="45"/>
  <c r="AN9" i="45"/>
  <c r="AL10" i="45"/>
  <c r="AN10" i="45"/>
  <c r="AL11" i="45"/>
  <c r="AN11" i="45"/>
  <c r="AO12" i="45"/>
  <c r="AO4" i="45"/>
  <c r="AO5" i="45"/>
  <c r="AO6" i="45"/>
  <c r="AO7" i="45"/>
  <c r="AO8" i="45"/>
  <c r="AO9" i="45"/>
  <c r="AO10" i="45"/>
  <c r="AO11" i="45"/>
  <c r="AP12" i="45"/>
  <c r="AP4" i="45"/>
  <c r="AP5" i="45"/>
  <c r="AP6" i="45"/>
  <c r="AP7" i="45"/>
  <c r="AP8" i="45"/>
  <c r="AP9" i="45"/>
  <c r="AP10" i="45"/>
  <c r="AP11" i="45"/>
  <c r="AM12" i="45"/>
  <c r="Q4" i="45"/>
  <c r="AG3" i="45"/>
  <c r="AG12" i="45"/>
  <c r="AI12" i="45"/>
  <c r="AG4" i="45"/>
  <c r="AI4" i="45"/>
  <c r="AG5" i="45"/>
  <c r="AI5" i="45"/>
  <c r="AG6" i="45"/>
  <c r="AI6" i="45"/>
  <c r="AG7" i="45"/>
  <c r="AI7" i="45"/>
  <c r="AG8" i="45"/>
  <c r="AI8" i="45"/>
  <c r="AG9" i="45"/>
  <c r="AI9" i="45"/>
  <c r="AG10" i="45"/>
  <c r="AI10" i="45"/>
  <c r="AG11" i="45"/>
  <c r="AI11" i="45"/>
  <c r="AJ12" i="45"/>
  <c r="AJ4" i="45"/>
  <c r="AJ5" i="45"/>
  <c r="AJ6" i="45"/>
  <c r="AJ7" i="45"/>
  <c r="AJ8" i="45"/>
  <c r="AJ9" i="45"/>
  <c r="AJ10" i="45"/>
  <c r="AJ11" i="45"/>
  <c r="AK12" i="45"/>
  <c r="AK4" i="45"/>
  <c r="AK5" i="45"/>
  <c r="AK6" i="45"/>
  <c r="AK7" i="45"/>
  <c r="AK8" i="45"/>
  <c r="AK9" i="45"/>
  <c r="AK10" i="45"/>
  <c r="AK11" i="45"/>
  <c r="AH12" i="45"/>
  <c r="P4" i="45"/>
  <c r="AB3" i="45"/>
  <c r="AB12" i="45"/>
  <c r="AD12" i="45"/>
  <c r="AB4" i="45"/>
  <c r="AD4" i="45"/>
  <c r="AB5" i="45"/>
  <c r="AD5" i="45"/>
  <c r="AB6" i="45"/>
  <c r="AD6" i="45"/>
  <c r="AB7" i="45"/>
  <c r="AD7" i="45"/>
  <c r="AB8" i="45"/>
  <c r="AD8" i="45"/>
  <c r="AB9" i="45"/>
  <c r="AD9" i="45"/>
  <c r="AB10" i="45"/>
  <c r="AD10" i="45"/>
  <c r="AB11" i="45"/>
  <c r="AD11" i="45"/>
  <c r="AE12" i="45"/>
  <c r="AE4" i="45"/>
  <c r="AE5" i="45"/>
  <c r="AE6" i="45"/>
  <c r="AE7" i="45"/>
  <c r="AE8" i="45"/>
  <c r="AE9" i="45"/>
  <c r="AE10" i="45"/>
  <c r="AE11" i="45"/>
  <c r="AF12" i="45"/>
  <c r="AF4" i="45"/>
  <c r="AF5" i="45"/>
  <c r="AF6" i="45"/>
  <c r="AF7" i="45"/>
  <c r="AF8" i="45"/>
  <c r="AF9" i="45"/>
  <c r="AF10" i="45"/>
  <c r="AF11" i="45"/>
  <c r="AC12" i="45"/>
  <c r="O4" i="45"/>
  <c r="W3" i="45"/>
  <c r="W12" i="45"/>
  <c r="Y12" i="45"/>
  <c r="W4" i="45"/>
  <c r="Y4" i="45"/>
  <c r="W5" i="45"/>
  <c r="Y5" i="45"/>
  <c r="W6" i="45"/>
  <c r="Y6" i="45"/>
  <c r="W7" i="45"/>
  <c r="Y7" i="45"/>
  <c r="W8" i="45"/>
  <c r="Y8" i="45"/>
  <c r="W9" i="45"/>
  <c r="Y9" i="45"/>
  <c r="W10" i="45"/>
  <c r="Y10" i="45"/>
  <c r="W11" i="45"/>
  <c r="Y11" i="45"/>
  <c r="Z12" i="45"/>
  <c r="Z4" i="45"/>
  <c r="Z5" i="45"/>
  <c r="Z6" i="45"/>
  <c r="Z7" i="45"/>
  <c r="Z8" i="45"/>
  <c r="Z9" i="45"/>
  <c r="Z10" i="45"/>
  <c r="Z11" i="45"/>
  <c r="AA12" i="45"/>
  <c r="AA4" i="45"/>
  <c r="AA5" i="45"/>
  <c r="AA6" i="45"/>
  <c r="AA7" i="45"/>
  <c r="AA8" i="45"/>
  <c r="AA9" i="45"/>
  <c r="AA10" i="45"/>
  <c r="AA11" i="45"/>
  <c r="X12" i="45"/>
  <c r="AM11" i="45"/>
  <c r="AH11" i="45"/>
  <c r="AC11" i="45"/>
  <c r="X11" i="45"/>
  <c r="AM10" i="45"/>
  <c r="AH10" i="45"/>
  <c r="AC10" i="45"/>
  <c r="X10" i="45"/>
  <c r="AM9" i="45"/>
  <c r="AH9" i="45"/>
  <c r="AC9" i="45"/>
  <c r="X9" i="45"/>
  <c r="AM8" i="45"/>
  <c r="AH8" i="45"/>
  <c r="AC8" i="45"/>
  <c r="X8" i="45"/>
  <c r="AM7" i="45"/>
  <c r="AH7" i="45"/>
  <c r="AC7" i="45"/>
  <c r="X7" i="45"/>
  <c r="AM6" i="45"/>
  <c r="AH6" i="45"/>
  <c r="AC6" i="45"/>
  <c r="X6" i="45"/>
  <c r="AM5" i="45"/>
  <c r="AH5" i="45"/>
  <c r="AC5" i="45"/>
  <c r="X5" i="45"/>
  <c r="AM4" i="45"/>
  <c r="AH4" i="45"/>
  <c r="AC4" i="45"/>
  <c r="X4" i="45"/>
  <c r="O3" i="25"/>
  <c r="P3" i="25"/>
  <c r="Q3" i="25"/>
  <c r="R3" i="25"/>
  <c r="S3" i="25"/>
  <c r="T3" i="25"/>
  <c r="U3" i="25"/>
  <c r="V3" i="25"/>
  <c r="R4" i="25"/>
  <c r="AL3" i="25"/>
  <c r="AL12" i="25"/>
  <c r="AN12" i="25"/>
  <c r="AL4" i="25"/>
  <c r="AN4" i="25"/>
  <c r="AL5" i="25"/>
  <c r="AN5" i="25"/>
  <c r="AL6" i="25"/>
  <c r="AN6" i="25"/>
  <c r="AL7" i="25"/>
  <c r="AN7" i="25"/>
  <c r="AL8" i="25"/>
  <c r="AN8" i="25"/>
  <c r="AL9" i="25"/>
  <c r="AN9" i="25"/>
  <c r="AL10" i="25"/>
  <c r="AN10" i="25"/>
  <c r="AL11" i="25"/>
  <c r="AN11" i="25"/>
  <c r="AO12" i="25"/>
  <c r="AO4" i="25"/>
  <c r="AO5" i="25"/>
  <c r="AO6" i="25"/>
  <c r="AO7" i="25"/>
  <c r="AO8" i="25"/>
  <c r="AO9" i="25"/>
  <c r="AO10" i="25"/>
  <c r="AO11" i="25"/>
  <c r="AP12" i="25"/>
  <c r="AP4" i="25"/>
  <c r="AP5" i="25"/>
  <c r="AP6" i="25"/>
  <c r="AP7" i="25"/>
  <c r="AP8" i="25"/>
  <c r="AP9" i="25"/>
  <c r="AP10" i="25"/>
  <c r="AP11" i="25"/>
  <c r="AM12" i="25"/>
  <c r="Q4" i="25"/>
  <c r="AG3" i="25"/>
  <c r="AG12" i="25"/>
  <c r="AI12" i="25"/>
  <c r="AG4" i="25"/>
  <c r="AI4" i="25"/>
  <c r="AG5" i="25"/>
  <c r="AI5" i="25"/>
  <c r="AG6" i="25"/>
  <c r="AI6" i="25"/>
  <c r="AG7" i="25"/>
  <c r="AI7" i="25"/>
  <c r="AG8" i="25"/>
  <c r="AI8" i="25"/>
  <c r="AG9" i="25"/>
  <c r="AI9" i="25"/>
  <c r="AG10" i="25"/>
  <c r="AI10" i="25"/>
  <c r="AG11" i="25"/>
  <c r="AI11" i="25"/>
  <c r="AJ12" i="25"/>
  <c r="AJ4" i="25"/>
  <c r="AJ5" i="25"/>
  <c r="AJ6" i="25"/>
  <c r="AJ7" i="25"/>
  <c r="AJ8" i="25"/>
  <c r="AJ9" i="25"/>
  <c r="AJ10" i="25"/>
  <c r="AJ11" i="25"/>
  <c r="AK12" i="25"/>
  <c r="AK4" i="25"/>
  <c r="AK5" i="25"/>
  <c r="AK6" i="25"/>
  <c r="AK7" i="25"/>
  <c r="AK8" i="25"/>
  <c r="AK9" i="25"/>
  <c r="AK10" i="25"/>
  <c r="AK11" i="25"/>
  <c r="AH12" i="25"/>
  <c r="P4" i="25"/>
  <c r="AB3" i="25"/>
  <c r="AB12" i="25"/>
  <c r="AD12" i="25"/>
  <c r="AB4" i="25"/>
  <c r="AD4" i="25"/>
  <c r="AB5" i="25"/>
  <c r="AD5" i="25"/>
  <c r="AB6" i="25"/>
  <c r="AD6" i="25"/>
  <c r="AB7" i="25"/>
  <c r="AD7" i="25"/>
  <c r="AB8" i="25"/>
  <c r="AD8" i="25"/>
  <c r="AB9" i="25"/>
  <c r="AD9" i="25"/>
  <c r="AB10" i="25"/>
  <c r="AD10" i="25"/>
  <c r="AB11" i="25"/>
  <c r="AD11" i="25"/>
  <c r="AE12" i="25"/>
  <c r="AE4" i="25"/>
  <c r="AE5" i="25"/>
  <c r="AE6" i="25"/>
  <c r="AE7" i="25"/>
  <c r="AE8" i="25"/>
  <c r="AE9" i="25"/>
  <c r="AE10" i="25"/>
  <c r="AE11" i="25"/>
  <c r="AF12" i="25"/>
  <c r="AF4" i="25"/>
  <c r="AF5" i="25"/>
  <c r="AF6" i="25"/>
  <c r="AF7" i="25"/>
  <c r="AF8" i="25"/>
  <c r="AF9" i="25"/>
  <c r="AF10" i="25"/>
  <c r="AF11" i="25"/>
  <c r="AC12" i="25"/>
  <c r="O4" i="25"/>
  <c r="W3" i="25"/>
  <c r="W12" i="25"/>
  <c r="Y12" i="25"/>
  <c r="W4" i="25"/>
  <c r="Y4" i="25"/>
  <c r="W5" i="25"/>
  <c r="Y5" i="25"/>
  <c r="W6" i="25"/>
  <c r="Y6" i="25"/>
  <c r="W7" i="25"/>
  <c r="Y7" i="25"/>
  <c r="W8" i="25"/>
  <c r="Y8" i="25"/>
  <c r="W9" i="25"/>
  <c r="Y9" i="25"/>
  <c r="W10" i="25"/>
  <c r="Y10" i="25"/>
  <c r="W11" i="25"/>
  <c r="Y11" i="25"/>
  <c r="Z12" i="25"/>
  <c r="Z4" i="25"/>
  <c r="Z5" i="25"/>
  <c r="Z6" i="25"/>
  <c r="Z7" i="25"/>
  <c r="Z8" i="25"/>
  <c r="Z9" i="25"/>
  <c r="Z10" i="25"/>
  <c r="Z11" i="25"/>
  <c r="AA12" i="25"/>
  <c r="AA4" i="25"/>
  <c r="AA5" i="25"/>
  <c r="AA6" i="25"/>
  <c r="AA7" i="25"/>
  <c r="AA8" i="25"/>
  <c r="AA9" i="25"/>
  <c r="AA10" i="25"/>
  <c r="AA11" i="25"/>
  <c r="X12" i="25"/>
  <c r="AM11" i="25"/>
  <c r="AH11" i="25"/>
  <c r="AC11" i="25"/>
  <c r="X11" i="25"/>
  <c r="AM10" i="25"/>
  <c r="AH10" i="25"/>
  <c r="AC10" i="25"/>
  <c r="X10" i="25"/>
  <c r="AM9" i="25"/>
  <c r="AH9" i="25"/>
  <c r="AC9" i="25"/>
  <c r="X9" i="25"/>
  <c r="AM8" i="25"/>
  <c r="AH8" i="25"/>
  <c r="AC8" i="25"/>
  <c r="X8" i="25"/>
  <c r="AM7" i="25"/>
  <c r="AH7" i="25"/>
  <c r="AC7" i="25"/>
  <c r="X7" i="25"/>
  <c r="AM6" i="25"/>
  <c r="AH6" i="25"/>
  <c r="AC6" i="25"/>
  <c r="X6" i="25"/>
  <c r="AM5" i="25"/>
  <c r="AH5" i="25"/>
  <c r="AC5" i="25"/>
  <c r="X5" i="25"/>
  <c r="AM4" i="25"/>
  <c r="AH4" i="25"/>
  <c r="AC4" i="25"/>
  <c r="X4" i="25"/>
  <c r="O3" i="17"/>
  <c r="P3" i="17"/>
  <c r="Q3" i="17"/>
  <c r="R3" i="17"/>
  <c r="S3" i="17"/>
  <c r="T3" i="17"/>
  <c r="U3" i="17"/>
  <c r="V3" i="17"/>
  <c r="R4" i="17"/>
  <c r="AL3" i="17"/>
  <c r="AL12" i="17"/>
  <c r="AN12" i="17"/>
  <c r="AL4" i="17"/>
  <c r="AN4" i="17"/>
  <c r="AL5" i="17"/>
  <c r="AN5" i="17"/>
  <c r="AL6" i="17"/>
  <c r="AN6" i="17"/>
  <c r="AL7" i="17"/>
  <c r="AN7" i="17"/>
  <c r="AL8" i="17"/>
  <c r="AN8" i="17"/>
  <c r="AL9" i="17"/>
  <c r="AN9" i="17"/>
  <c r="AL10" i="17"/>
  <c r="AN10" i="17"/>
  <c r="AL11" i="17"/>
  <c r="AN11" i="17"/>
  <c r="AO12" i="17"/>
  <c r="AO4" i="17"/>
  <c r="AO5" i="17"/>
  <c r="AO6" i="17"/>
  <c r="AO7" i="17"/>
  <c r="AO8" i="17"/>
  <c r="AO9" i="17"/>
  <c r="AO10" i="17"/>
  <c r="AO11" i="17"/>
  <c r="AP12" i="17"/>
  <c r="AP4" i="17"/>
  <c r="AP5" i="17"/>
  <c r="AP6" i="17"/>
  <c r="AP7" i="17"/>
  <c r="AP8" i="17"/>
  <c r="AP9" i="17"/>
  <c r="AP10" i="17"/>
  <c r="AP11" i="17"/>
  <c r="AM12" i="17"/>
  <c r="Q4" i="17"/>
  <c r="AG3" i="17"/>
  <c r="AG12" i="17"/>
  <c r="AI12" i="17"/>
  <c r="AG4" i="17"/>
  <c r="AI4" i="17"/>
  <c r="AG5" i="17"/>
  <c r="AI5" i="17"/>
  <c r="AG6" i="17"/>
  <c r="AI6" i="17"/>
  <c r="AG7" i="17"/>
  <c r="AI7" i="17"/>
  <c r="AG8" i="17"/>
  <c r="AI8" i="17"/>
  <c r="AG9" i="17"/>
  <c r="AI9" i="17"/>
  <c r="AG10" i="17"/>
  <c r="AI10" i="17"/>
  <c r="AG11" i="17"/>
  <c r="AI11" i="17"/>
  <c r="AJ12" i="17"/>
  <c r="AJ4" i="17"/>
  <c r="AJ5" i="17"/>
  <c r="AJ6" i="17"/>
  <c r="AJ7" i="17"/>
  <c r="AJ8" i="17"/>
  <c r="AJ9" i="17"/>
  <c r="AJ10" i="17"/>
  <c r="AJ11" i="17"/>
  <c r="AK12" i="17"/>
  <c r="AK4" i="17"/>
  <c r="AK5" i="17"/>
  <c r="AK6" i="17"/>
  <c r="AK7" i="17"/>
  <c r="AK8" i="17"/>
  <c r="AK9" i="17"/>
  <c r="AK10" i="17"/>
  <c r="AK11" i="17"/>
  <c r="AH12" i="17"/>
  <c r="P4" i="17"/>
  <c r="AB3" i="17"/>
  <c r="AB12" i="17"/>
  <c r="AD12" i="17"/>
  <c r="AB4" i="17"/>
  <c r="AD4" i="17"/>
  <c r="AB5" i="17"/>
  <c r="AD5" i="17"/>
  <c r="AB6" i="17"/>
  <c r="AD6" i="17"/>
  <c r="AB7" i="17"/>
  <c r="AD7" i="17"/>
  <c r="AB8" i="17"/>
  <c r="AD8" i="17"/>
  <c r="AB9" i="17"/>
  <c r="AD9" i="17"/>
  <c r="AB10" i="17"/>
  <c r="AD10" i="17"/>
  <c r="AB11" i="17"/>
  <c r="AD11" i="17"/>
  <c r="AE12" i="17"/>
  <c r="AE4" i="17"/>
  <c r="AE5" i="17"/>
  <c r="AE6" i="17"/>
  <c r="AE7" i="17"/>
  <c r="AE8" i="17"/>
  <c r="AE9" i="17"/>
  <c r="AE10" i="17"/>
  <c r="AE11" i="17"/>
  <c r="AF12" i="17"/>
  <c r="AF4" i="17"/>
  <c r="AF5" i="17"/>
  <c r="AF6" i="17"/>
  <c r="AF7" i="17"/>
  <c r="AF8" i="17"/>
  <c r="AF9" i="17"/>
  <c r="AF10" i="17"/>
  <c r="AF11" i="17"/>
  <c r="AC12" i="17"/>
  <c r="O4" i="17"/>
  <c r="W3" i="17"/>
  <c r="W12" i="17"/>
  <c r="Y12" i="17"/>
  <c r="W4" i="17"/>
  <c r="Y4" i="17"/>
  <c r="W5" i="17"/>
  <c r="Y5" i="17"/>
  <c r="W6" i="17"/>
  <c r="Y6" i="17"/>
  <c r="W7" i="17"/>
  <c r="Y7" i="17"/>
  <c r="W8" i="17"/>
  <c r="Y8" i="17"/>
  <c r="W9" i="17"/>
  <c r="Y9" i="17"/>
  <c r="W10" i="17"/>
  <c r="Y10" i="17"/>
  <c r="W11" i="17"/>
  <c r="Y11" i="17"/>
  <c r="Z12" i="17"/>
  <c r="Z4" i="17"/>
  <c r="Z5" i="17"/>
  <c r="Z6" i="17"/>
  <c r="Z7" i="17"/>
  <c r="Z8" i="17"/>
  <c r="Z9" i="17"/>
  <c r="Z10" i="17"/>
  <c r="Z11" i="17"/>
  <c r="AA12" i="17"/>
  <c r="AA4" i="17"/>
  <c r="AA5" i="17"/>
  <c r="AA6" i="17"/>
  <c r="AA7" i="17"/>
  <c r="AA8" i="17"/>
  <c r="AA9" i="17"/>
  <c r="AA10" i="17"/>
  <c r="AA11" i="17"/>
  <c r="X12" i="17"/>
  <c r="AM11" i="17"/>
  <c r="AH11" i="17"/>
  <c r="AC11" i="17"/>
  <c r="X11" i="17"/>
  <c r="AM10" i="17"/>
  <c r="AH10" i="17"/>
  <c r="AC10" i="17"/>
  <c r="X10" i="17"/>
  <c r="AM9" i="17"/>
  <c r="AH9" i="17"/>
  <c r="AC9" i="17"/>
  <c r="X9" i="17"/>
  <c r="AM8" i="17"/>
  <c r="AH8" i="17"/>
  <c r="AC8" i="17"/>
  <c r="X8" i="17"/>
  <c r="AM7" i="17"/>
  <c r="AH7" i="17"/>
  <c r="AC7" i="17"/>
  <c r="X7" i="17"/>
  <c r="AM6" i="17"/>
  <c r="AH6" i="17"/>
  <c r="AC6" i="17"/>
  <c r="X6" i="17"/>
  <c r="AM5" i="17"/>
  <c r="AH5" i="17"/>
  <c r="AC5" i="17"/>
  <c r="X5" i="17"/>
  <c r="AM4" i="17"/>
  <c r="AH4" i="17"/>
  <c r="AC4" i="17"/>
  <c r="X4" i="17"/>
  <c r="O3" i="3"/>
  <c r="P3" i="3"/>
  <c r="Q3" i="3"/>
  <c r="R3" i="3"/>
  <c r="S3" i="3"/>
  <c r="T3" i="3"/>
  <c r="U3" i="3"/>
  <c r="V3" i="3"/>
  <c r="R4" i="3"/>
  <c r="AL3" i="3"/>
  <c r="AL12" i="3"/>
  <c r="AN12" i="3"/>
  <c r="AL4" i="3"/>
  <c r="AN4" i="3"/>
  <c r="AL5" i="3"/>
  <c r="AN5" i="3"/>
  <c r="AL6" i="3"/>
  <c r="AN6" i="3"/>
  <c r="AL7" i="3"/>
  <c r="AN7" i="3"/>
  <c r="AL8" i="3"/>
  <c r="AN8" i="3"/>
  <c r="AL9" i="3"/>
  <c r="AN9" i="3"/>
  <c r="AL10" i="3"/>
  <c r="AN10" i="3"/>
  <c r="AL11" i="3"/>
  <c r="AN11" i="3"/>
  <c r="AO12" i="3"/>
  <c r="AO4" i="3"/>
  <c r="AO5" i="3"/>
  <c r="AO6" i="3"/>
  <c r="AO7" i="3"/>
  <c r="AO8" i="3"/>
  <c r="AO9" i="3"/>
  <c r="AO10" i="3"/>
  <c r="AO11" i="3"/>
  <c r="AP12" i="3"/>
  <c r="AP4" i="3"/>
  <c r="AP5" i="3"/>
  <c r="AP6" i="3"/>
  <c r="AP7" i="3"/>
  <c r="AP8" i="3"/>
  <c r="AP9" i="3"/>
  <c r="AP10" i="3"/>
  <c r="AP11" i="3"/>
  <c r="AM12" i="3"/>
  <c r="Q4" i="3"/>
  <c r="AG3" i="3"/>
  <c r="AG12" i="3"/>
  <c r="AI12" i="3"/>
  <c r="AG4" i="3"/>
  <c r="AI4" i="3"/>
  <c r="AG5" i="3"/>
  <c r="AI5" i="3"/>
  <c r="AG6" i="3"/>
  <c r="AI6" i="3"/>
  <c r="AG7" i="3"/>
  <c r="AI7" i="3"/>
  <c r="AG8" i="3"/>
  <c r="AI8" i="3"/>
  <c r="AG9" i="3"/>
  <c r="AI9" i="3"/>
  <c r="AG10" i="3"/>
  <c r="AI10" i="3"/>
  <c r="AG11" i="3"/>
  <c r="AI11" i="3"/>
  <c r="AJ12" i="3"/>
  <c r="AJ4" i="3"/>
  <c r="AJ5" i="3"/>
  <c r="AJ6" i="3"/>
  <c r="AJ7" i="3"/>
  <c r="AJ8" i="3"/>
  <c r="AJ9" i="3"/>
  <c r="AJ10" i="3"/>
  <c r="AJ11" i="3"/>
  <c r="AK12" i="3"/>
  <c r="AK4" i="3"/>
  <c r="AK5" i="3"/>
  <c r="AK6" i="3"/>
  <c r="AK7" i="3"/>
  <c r="AK8" i="3"/>
  <c r="AK9" i="3"/>
  <c r="AK10" i="3"/>
  <c r="AK11" i="3"/>
  <c r="AH12" i="3"/>
  <c r="P4" i="3"/>
  <c r="AB3" i="3"/>
  <c r="AB12" i="3"/>
  <c r="AD12" i="3"/>
  <c r="AB4" i="3"/>
  <c r="AD4" i="3"/>
  <c r="AB5" i="3"/>
  <c r="AD5" i="3"/>
  <c r="AB6" i="3"/>
  <c r="AD6" i="3"/>
  <c r="AB7" i="3"/>
  <c r="AD7" i="3"/>
  <c r="AB8" i="3"/>
  <c r="AD8" i="3"/>
  <c r="AB9" i="3"/>
  <c r="AD9" i="3"/>
  <c r="AB10" i="3"/>
  <c r="AD10" i="3"/>
  <c r="AB11" i="3"/>
  <c r="AD11" i="3"/>
  <c r="AE12" i="3"/>
  <c r="AE4" i="3"/>
  <c r="AE5" i="3"/>
  <c r="AE6" i="3"/>
  <c r="AE7" i="3"/>
  <c r="AE8" i="3"/>
  <c r="AE9" i="3"/>
  <c r="AE10" i="3"/>
  <c r="AE11" i="3"/>
  <c r="AF12" i="3"/>
  <c r="AF4" i="3"/>
  <c r="AF5" i="3"/>
  <c r="AF6" i="3"/>
  <c r="AF7" i="3"/>
  <c r="AF8" i="3"/>
  <c r="AF9" i="3"/>
  <c r="AF10" i="3"/>
  <c r="AF11" i="3"/>
  <c r="AC12" i="3"/>
  <c r="O4" i="3"/>
  <c r="W3" i="3"/>
  <c r="W12" i="3"/>
  <c r="Y12" i="3"/>
  <c r="W4" i="3"/>
  <c r="Y4" i="3"/>
  <c r="W5" i="3"/>
  <c r="Y5" i="3"/>
  <c r="W6" i="3"/>
  <c r="Y6" i="3"/>
  <c r="W7" i="3"/>
  <c r="Y7" i="3"/>
  <c r="W8" i="3"/>
  <c r="Y8" i="3"/>
  <c r="W9" i="3"/>
  <c r="Y9" i="3"/>
  <c r="W10" i="3"/>
  <c r="Y10" i="3"/>
  <c r="W11" i="3"/>
  <c r="Y11" i="3"/>
  <c r="Z12" i="3"/>
  <c r="Z4" i="3"/>
  <c r="Z5" i="3"/>
  <c r="Z6" i="3"/>
  <c r="Z7" i="3"/>
  <c r="Z8" i="3"/>
  <c r="Z9" i="3"/>
  <c r="Z10" i="3"/>
  <c r="Z11" i="3"/>
  <c r="AA12" i="3"/>
  <c r="AA4" i="3"/>
  <c r="AA5" i="3"/>
  <c r="AA6" i="3"/>
  <c r="AA7" i="3"/>
  <c r="AA8" i="3"/>
  <c r="AA9" i="3"/>
  <c r="AA10" i="3"/>
  <c r="AA11" i="3"/>
  <c r="X12" i="3"/>
  <c r="AM11" i="3"/>
  <c r="AH11" i="3"/>
  <c r="AC11" i="3"/>
  <c r="X11" i="3"/>
  <c r="AM10" i="3"/>
  <c r="AH10" i="3"/>
  <c r="AC10" i="3"/>
  <c r="X10" i="3"/>
  <c r="AM9" i="3"/>
  <c r="AH9" i="3"/>
  <c r="AC9" i="3"/>
  <c r="X9" i="3"/>
  <c r="AM8" i="3"/>
  <c r="AH8" i="3"/>
  <c r="AC8" i="3"/>
  <c r="X8" i="3"/>
  <c r="AM7" i="3"/>
  <c r="AH7" i="3"/>
  <c r="AC7" i="3"/>
  <c r="X7" i="3"/>
  <c r="AM6" i="3"/>
  <c r="AH6" i="3"/>
  <c r="AC6" i="3"/>
  <c r="X6" i="3"/>
  <c r="AM5" i="3"/>
  <c r="AH5" i="3"/>
  <c r="AC5" i="3"/>
  <c r="X5" i="3"/>
  <c r="AM4" i="3"/>
  <c r="AH4" i="3"/>
  <c r="AC4" i="3"/>
  <c r="X4" i="3"/>
  <c r="C3" i="9"/>
  <c r="E89" i="9"/>
  <c r="AI15" i="3"/>
  <c r="AI15" i="17"/>
  <c r="AI15" i="25"/>
  <c r="Q66" i="44"/>
  <c r="Q67" i="44"/>
  <c r="Q67" i="17"/>
  <c r="F7" i="17"/>
  <c r="Q64" i="17"/>
  <c r="F4" i="17"/>
  <c r="Q65" i="17"/>
  <c r="F5" i="17"/>
  <c r="Q66" i="17"/>
  <c r="F6" i="17"/>
  <c r="Q68" i="17"/>
  <c r="F8" i="17"/>
  <c r="F13" i="17"/>
  <c r="Q64" i="3"/>
  <c r="F4" i="3"/>
  <c r="Q65" i="3"/>
  <c r="F5" i="3"/>
  <c r="Q66" i="3"/>
  <c r="F6" i="3"/>
  <c r="Q67" i="3"/>
  <c r="F7" i="3"/>
  <c r="Q68" i="3"/>
  <c r="F8" i="3"/>
  <c r="F13" i="3"/>
  <c r="Q64" i="25"/>
  <c r="F4" i="25"/>
  <c r="Q65" i="25"/>
  <c r="F5" i="25"/>
  <c r="Q66" i="25"/>
  <c r="F6" i="25"/>
  <c r="Q67" i="25"/>
  <c r="F7" i="25"/>
  <c r="Q68" i="25"/>
  <c r="F8" i="25"/>
  <c r="Q69" i="25"/>
  <c r="F9" i="25"/>
  <c r="F13" i="25"/>
  <c r="F14" i="3"/>
  <c r="BR52" i="3"/>
  <c r="BT51" i="3"/>
  <c r="BU51" i="3"/>
  <c r="BV51" i="3"/>
  <c r="BW51" i="3"/>
  <c r="BR53" i="3"/>
  <c r="BS51" i="3"/>
  <c r="BR54" i="3"/>
  <c r="BR55" i="3"/>
  <c r="BR56" i="3"/>
  <c r="C17" i="3"/>
  <c r="BR30" i="3"/>
  <c r="BT29" i="3"/>
  <c r="BR31" i="3"/>
  <c r="BS29" i="3"/>
  <c r="BU29" i="3"/>
  <c r="BR32" i="3"/>
  <c r="BV29" i="3"/>
  <c r="BR33" i="3"/>
  <c r="BW29" i="3"/>
  <c r="BR34" i="3"/>
  <c r="C18" i="3"/>
  <c r="C19" i="3"/>
  <c r="C20" i="3"/>
  <c r="C21" i="3"/>
  <c r="BR41" i="3"/>
  <c r="BS40" i="3"/>
  <c r="BT40" i="3"/>
  <c r="BU40" i="3"/>
  <c r="BV40" i="3"/>
  <c r="BW40" i="3"/>
  <c r="BR42" i="3"/>
  <c r="BR43" i="3"/>
  <c r="BR44" i="3"/>
  <c r="BR45" i="3"/>
  <c r="C17" i="17"/>
  <c r="BR52" i="17"/>
  <c r="BT51" i="17"/>
  <c r="BU51" i="17"/>
  <c r="BV51" i="17"/>
  <c r="BW51" i="17"/>
  <c r="BR53" i="17"/>
  <c r="BS51" i="17"/>
  <c r="BR54" i="17"/>
  <c r="BR55" i="17"/>
  <c r="BR56" i="17"/>
  <c r="BR30" i="17"/>
  <c r="BT29" i="17"/>
  <c r="BR31" i="17"/>
  <c r="BS29" i="17"/>
  <c r="BU29" i="17"/>
  <c r="BR32" i="17"/>
  <c r="BV29" i="17"/>
  <c r="BR33" i="17"/>
  <c r="BW29" i="17"/>
  <c r="BR34" i="17"/>
  <c r="BV40" i="17"/>
  <c r="BR44" i="17"/>
  <c r="BR41" i="17"/>
  <c r="BS40" i="17"/>
  <c r="BT40" i="17"/>
  <c r="BU40" i="17"/>
  <c r="BW40" i="17"/>
  <c r="BR42" i="17"/>
  <c r="BR43" i="17"/>
  <c r="BR45" i="17"/>
  <c r="C18" i="17"/>
  <c r="C19" i="17"/>
  <c r="C20" i="17"/>
  <c r="C21" i="17"/>
  <c r="C17" i="25"/>
  <c r="C18" i="25"/>
  <c r="BR52" i="25"/>
  <c r="BT51" i="25"/>
  <c r="BU51" i="25"/>
  <c r="BV51" i="25"/>
  <c r="BW51" i="25"/>
  <c r="BX51" i="25"/>
  <c r="BR53" i="25"/>
  <c r="BS51" i="25"/>
  <c r="BR54" i="25"/>
  <c r="BR55" i="25"/>
  <c r="BR56" i="25"/>
  <c r="BR57" i="25"/>
  <c r="C21" i="25"/>
  <c r="C22" i="25"/>
  <c r="BR30" i="25"/>
  <c r="BT29" i="25"/>
  <c r="BR31" i="25"/>
  <c r="BS29" i="25"/>
  <c r="BU29" i="25"/>
  <c r="BR32" i="25"/>
  <c r="BV29" i="25"/>
  <c r="BR33" i="25"/>
  <c r="BW29" i="25"/>
  <c r="BR34" i="25"/>
  <c r="BX29" i="25"/>
  <c r="BR35" i="25"/>
  <c r="BR41" i="25"/>
  <c r="BS40" i="25"/>
  <c r="BT40" i="25"/>
  <c r="BU40" i="25"/>
  <c r="BV40" i="25"/>
  <c r="BW40" i="25"/>
  <c r="BR42" i="25"/>
  <c r="BR43" i="25"/>
  <c r="BR44" i="25"/>
  <c r="BR45" i="25"/>
  <c r="C19" i="25"/>
  <c r="BX40" i="25"/>
  <c r="BR46" i="25"/>
  <c r="C20" i="25"/>
  <c r="E60" i="9"/>
  <c r="AI16" i="39"/>
  <c r="E61" i="9"/>
  <c r="AI22" i="39"/>
  <c r="E62" i="9"/>
  <c r="AI28" i="39"/>
  <c r="E63" i="9"/>
  <c r="AI34" i="39"/>
  <c r="AI15" i="45"/>
  <c r="E10" i="9"/>
  <c r="AJ17" i="39"/>
  <c r="AI15" i="37"/>
  <c r="AJ23" i="39"/>
  <c r="AI15" i="33"/>
  <c r="AJ29" i="39"/>
  <c r="AI15" i="46"/>
  <c r="AJ35" i="39"/>
  <c r="AI15" i="47"/>
  <c r="E64" i="9"/>
  <c r="AI40" i="39"/>
  <c r="AJ41" i="39"/>
  <c r="E16" i="9"/>
  <c r="Q18" i="39"/>
  <c r="AD18" i="39"/>
  <c r="Q26" i="39"/>
  <c r="AD26" i="39"/>
  <c r="Q34" i="39"/>
  <c r="AD34" i="39"/>
  <c r="Q42" i="39"/>
  <c r="AD42" i="39"/>
  <c r="BR52" i="47"/>
  <c r="BS51" i="47"/>
  <c r="BT51" i="47"/>
  <c r="BT52" i="47"/>
  <c r="BU51" i="47"/>
  <c r="BU52" i="47"/>
  <c r="BV52" i="47"/>
  <c r="BW52" i="47"/>
  <c r="BX52" i="47"/>
  <c r="BY52" i="47"/>
  <c r="BZ52" i="47"/>
  <c r="CA52" i="47"/>
  <c r="BR53" i="47"/>
  <c r="BS53" i="47"/>
  <c r="BU53" i="47"/>
  <c r="BV53" i="47"/>
  <c r="BW53" i="47"/>
  <c r="BX53" i="47"/>
  <c r="BY53" i="47"/>
  <c r="BZ53" i="47"/>
  <c r="CA53" i="47"/>
  <c r="BR54" i="47"/>
  <c r="BS54" i="47"/>
  <c r="BT54" i="47"/>
  <c r="BV54" i="47"/>
  <c r="BW54" i="47"/>
  <c r="BX54" i="47"/>
  <c r="BY54" i="47"/>
  <c r="BZ54" i="47"/>
  <c r="CA54" i="47"/>
  <c r="BS55" i="47"/>
  <c r="BT55" i="47"/>
  <c r="BU55" i="47"/>
  <c r="BW55" i="47"/>
  <c r="BX55" i="47"/>
  <c r="BY55" i="47"/>
  <c r="BZ55" i="47"/>
  <c r="CA55" i="47"/>
  <c r="BS56" i="47"/>
  <c r="BT56" i="47"/>
  <c r="BU56" i="47"/>
  <c r="BV56" i="47"/>
  <c r="BX56" i="47"/>
  <c r="BY56" i="47"/>
  <c r="BZ56" i="47"/>
  <c r="CA56" i="47"/>
  <c r="BS57" i="47"/>
  <c r="BT57" i="47"/>
  <c r="BU57" i="47"/>
  <c r="BV57" i="47"/>
  <c r="BW57" i="47"/>
  <c r="BY57" i="47"/>
  <c r="BZ57" i="47"/>
  <c r="CA57" i="47"/>
  <c r="BS58" i="47"/>
  <c r="BT58" i="47"/>
  <c r="BU58" i="47"/>
  <c r="BV58" i="47"/>
  <c r="BW58" i="47"/>
  <c r="BX58" i="47"/>
  <c r="BZ58" i="47"/>
  <c r="CA58" i="47"/>
  <c r="BS59" i="47"/>
  <c r="BT59" i="47"/>
  <c r="BU59" i="47"/>
  <c r="BV59" i="47"/>
  <c r="BW59" i="47"/>
  <c r="BX59" i="47"/>
  <c r="BY59" i="47"/>
  <c r="CA59" i="47"/>
  <c r="BS60" i="47"/>
  <c r="BT60" i="47"/>
  <c r="BU60" i="47"/>
  <c r="BV60" i="47"/>
  <c r="BW60" i="47"/>
  <c r="BX60" i="47"/>
  <c r="BY60" i="47"/>
  <c r="BZ60" i="47"/>
  <c r="BR41" i="47"/>
  <c r="BS40" i="47"/>
  <c r="BT40" i="47"/>
  <c r="BR30" i="47"/>
  <c r="BT29" i="47"/>
  <c r="BT30" i="47"/>
  <c r="BR31" i="47"/>
  <c r="BS29" i="47"/>
  <c r="BS31" i="47"/>
  <c r="BT41" i="47"/>
  <c r="BU40" i="47"/>
  <c r="BU29" i="47"/>
  <c r="BU30" i="47"/>
  <c r="BR32" i="47"/>
  <c r="BS32" i="47"/>
  <c r="BU41" i="47"/>
  <c r="BV30" i="47"/>
  <c r="BS33" i="47"/>
  <c r="BV41" i="47"/>
  <c r="BW30" i="47"/>
  <c r="BS34" i="47"/>
  <c r="BW41" i="47"/>
  <c r="BX30" i="47"/>
  <c r="BS35" i="47"/>
  <c r="BX41" i="47"/>
  <c r="BY30" i="47"/>
  <c r="BS36" i="47"/>
  <c r="BY41" i="47"/>
  <c r="BZ30" i="47"/>
  <c r="BS37" i="47"/>
  <c r="BZ41" i="47"/>
  <c r="CA30" i="47"/>
  <c r="BS38" i="47"/>
  <c r="CA41" i="47"/>
  <c r="BR42" i="47"/>
  <c r="BS42" i="47"/>
  <c r="BU31" i="47"/>
  <c r="BT32" i="47"/>
  <c r="BU42" i="47"/>
  <c r="BV31" i="47"/>
  <c r="BT33" i="47"/>
  <c r="BV42" i="47"/>
  <c r="BW31" i="47"/>
  <c r="BT34" i="47"/>
  <c r="BW42" i="47"/>
  <c r="BX31" i="47"/>
  <c r="BT35" i="47"/>
  <c r="BX42" i="47"/>
  <c r="BY31" i="47"/>
  <c r="BT36" i="47"/>
  <c r="BY42" i="47"/>
  <c r="BZ31" i="47"/>
  <c r="BT37" i="47"/>
  <c r="BZ42" i="47"/>
  <c r="CA31" i="47"/>
  <c r="BT38" i="47"/>
  <c r="CA42" i="47"/>
  <c r="BR43" i="47"/>
  <c r="BS43" i="47"/>
  <c r="BT43" i="47"/>
  <c r="BV32" i="47"/>
  <c r="BU33" i="47"/>
  <c r="BV43" i="47"/>
  <c r="BW32" i="47"/>
  <c r="BU34" i="47"/>
  <c r="BW43" i="47"/>
  <c r="BX32" i="47"/>
  <c r="BU35" i="47"/>
  <c r="BX43" i="47"/>
  <c r="BY32" i="47"/>
  <c r="BU36" i="47"/>
  <c r="BY43" i="47"/>
  <c r="BZ32" i="47"/>
  <c r="BU37" i="47"/>
  <c r="BZ43" i="47"/>
  <c r="CA32" i="47"/>
  <c r="BU38" i="47"/>
  <c r="CA43" i="47"/>
  <c r="BS44" i="47"/>
  <c r="BT44" i="47"/>
  <c r="BU44" i="47"/>
  <c r="BW33" i="47"/>
  <c r="BV34" i="47"/>
  <c r="BW44" i="47"/>
  <c r="BX33" i="47"/>
  <c r="BV35" i="47"/>
  <c r="BX44" i="47"/>
  <c r="BY33" i="47"/>
  <c r="BV36" i="47"/>
  <c r="BY44" i="47"/>
  <c r="BZ33" i="47"/>
  <c r="BV37" i="47"/>
  <c r="BZ44" i="47"/>
  <c r="CA33" i="47"/>
  <c r="BV38" i="47"/>
  <c r="CA44" i="47"/>
  <c r="BS45" i="47"/>
  <c r="BT45" i="47"/>
  <c r="BU45" i="47"/>
  <c r="BV45" i="47"/>
  <c r="BX34" i="47"/>
  <c r="BW35" i="47"/>
  <c r="BX45" i="47"/>
  <c r="BY34" i="47"/>
  <c r="BW36" i="47"/>
  <c r="BY45" i="47"/>
  <c r="BZ34" i="47"/>
  <c r="BW37" i="47"/>
  <c r="BZ45" i="47"/>
  <c r="CA34" i="47"/>
  <c r="BW38" i="47"/>
  <c r="CA45" i="47"/>
  <c r="BS46" i="47"/>
  <c r="BT46" i="47"/>
  <c r="BU46" i="47"/>
  <c r="BV46" i="47"/>
  <c r="BW46" i="47"/>
  <c r="BY35" i="47"/>
  <c r="BX36" i="47"/>
  <c r="BY46" i="47"/>
  <c r="BZ35" i="47"/>
  <c r="BX37" i="47"/>
  <c r="BZ46" i="47"/>
  <c r="CA35" i="47"/>
  <c r="BX38" i="47"/>
  <c r="CA46" i="47"/>
  <c r="BS47" i="47"/>
  <c r="BT47" i="47"/>
  <c r="BU47" i="47"/>
  <c r="BV47" i="47"/>
  <c r="BW47" i="47"/>
  <c r="BX47" i="47"/>
  <c r="BZ36" i="47"/>
  <c r="BY37" i="47"/>
  <c r="BZ47" i="47"/>
  <c r="CA36" i="47"/>
  <c r="BY38" i="47"/>
  <c r="CA47" i="47"/>
  <c r="BS48" i="47"/>
  <c r="BT48" i="47"/>
  <c r="BU48" i="47"/>
  <c r="BV48" i="47"/>
  <c r="BW48" i="47"/>
  <c r="BX48" i="47"/>
  <c r="BY48" i="47"/>
  <c r="CA37" i="47"/>
  <c r="BZ38" i="47"/>
  <c r="CA48" i="47"/>
  <c r="BS49" i="47"/>
  <c r="BT49" i="47"/>
  <c r="BU49" i="47"/>
  <c r="BV49" i="47"/>
  <c r="BW49" i="47"/>
  <c r="BX49" i="47"/>
  <c r="BY49" i="47"/>
  <c r="BZ49" i="47"/>
  <c r="BR52" i="33"/>
  <c r="BS51" i="33"/>
  <c r="BT51" i="33"/>
  <c r="BT52" i="33"/>
  <c r="BU51" i="33"/>
  <c r="BU52" i="33"/>
  <c r="BV52" i="33"/>
  <c r="BW52" i="33"/>
  <c r="BX52" i="33"/>
  <c r="BY52" i="33"/>
  <c r="BZ52" i="33"/>
  <c r="CA52" i="33"/>
  <c r="BR53" i="33"/>
  <c r="BS53" i="33"/>
  <c r="BU53" i="33"/>
  <c r="BV53" i="33"/>
  <c r="BW53" i="33"/>
  <c r="BX53" i="33"/>
  <c r="BY53" i="33"/>
  <c r="BZ53" i="33"/>
  <c r="CA53" i="33"/>
  <c r="BR54" i="33"/>
  <c r="BS54" i="33"/>
  <c r="BT54" i="33"/>
  <c r="BV54" i="33"/>
  <c r="BW54" i="33"/>
  <c r="BX54" i="33"/>
  <c r="BY54" i="33"/>
  <c r="BZ54" i="33"/>
  <c r="CA54" i="33"/>
  <c r="BS55" i="33"/>
  <c r="BT55" i="33"/>
  <c r="BU55" i="33"/>
  <c r="BW55" i="33"/>
  <c r="BX55" i="33"/>
  <c r="BY55" i="33"/>
  <c r="BZ55" i="33"/>
  <c r="CA55" i="33"/>
  <c r="BS56" i="33"/>
  <c r="BT56" i="33"/>
  <c r="BU56" i="33"/>
  <c r="BV56" i="33"/>
  <c r="BX56" i="33"/>
  <c r="BY56" i="33"/>
  <c r="BZ56" i="33"/>
  <c r="CA56" i="33"/>
  <c r="BS57" i="33"/>
  <c r="BT57" i="33"/>
  <c r="BU57" i="33"/>
  <c r="BV57" i="33"/>
  <c r="BW57" i="33"/>
  <c r="BY57" i="33"/>
  <c r="BZ57" i="33"/>
  <c r="CA57" i="33"/>
  <c r="BS58" i="33"/>
  <c r="BT58" i="33"/>
  <c r="BU58" i="33"/>
  <c r="BV58" i="33"/>
  <c r="BW58" i="33"/>
  <c r="BX58" i="33"/>
  <c r="BZ58" i="33"/>
  <c r="CA58" i="33"/>
  <c r="BS59" i="33"/>
  <c r="BT59" i="33"/>
  <c r="BU59" i="33"/>
  <c r="BV59" i="33"/>
  <c r="BW59" i="33"/>
  <c r="BX59" i="33"/>
  <c r="BY59" i="33"/>
  <c r="CA59" i="33"/>
  <c r="BS60" i="33"/>
  <c r="BT60" i="33"/>
  <c r="BU60" i="33"/>
  <c r="BV60" i="33"/>
  <c r="BW60" i="33"/>
  <c r="BX60" i="33"/>
  <c r="BY60" i="33"/>
  <c r="BZ60" i="33"/>
  <c r="BR41" i="33"/>
  <c r="BS40" i="33"/>
  <c r="BT40" i="33"/>
  <c r="BR30" i="33"/>
  <c r="BT29" i="33"/>
  <c r="BT30" i="33"/>
  <c r="BR31" i="33"/>
  <c r="BS29" i="33"/>
  <c r="BS31" i="33"/>
  <c r="BT41" i="33"/>
  <c r="BU40" i="33"/>
  <c r="BU29" i="33"/>
  <c r="BU30" i="33"/>
  <c r="BR32" i="33"/>
  <c r="BS32" i="33"/>
  <c r="BU41" i="33"/>
  <c r="BV30" i="33"/>
  <c r="BS33" i="33"/>
  <c r="BV41" i="33"/>
  <c r="BW30" i="33"/>
  <c r="BS34" i="33"/>
  <c r="BW41" i="33"/>
  <c r="BX30" i="33"/>
  <c r="BS35" i="33"/>
  <c r="BX41" i="33"/>
  <c r="BY30" i="33"/>
  <c r="BS36" i="33"/>
  <c r="BY41" i="33"/>
  <c r="BZ30" i="33"/>
  <c r="BS37" i="33"/>
  <c r="BZ41" i="33"/>
  <c r="CA30" i="33"/>
  <c r="BS38" i="33"/>
  <c r="CA41" i="33"/>
  <c r="BR42" i="33"/>
  <c r="BS42" i="33"/>
  <c r="BU31" i="33"/>
  <c r="BT32" i="33"/>
  <c r="BU42" i="33"/>
  <c r="BV31" i="33"/>
  <c r="BT33" i="33"/>
  <c r="BV42" i="33"/>
  <c r="BW31" i="33"/>
  <c r="BT34" i="33"/>
  <c r="BW42" i="33"/>
  <c r="BX31" i="33"/>
  <c r="BT35" i="33"/>
  <c r="BX42" i="33"/>
  <c r="BY31" i="33"/>
  <c r="BT36" i="33"/>
  <c r="BY42" i="33"/>
  <c r="BZ31" i="33"/>
  <c r="BT37" i="33"/>
  <c r="BZ42" i="33"/>
  <c r="CA31" i="33"/>
  <c r="BT38" i="33"/>
  <c r="CA42" i="33"/>
  <c r="BR43" i="33"/>
  <c r="BS43" i="33"/>
  <c r="BT43" i="33"/>
  <c r="BV32" i="33"/>
  <c r="BU33" i="33"/>
  <c r="BV43" i="33"/>
  <c r="BW32" i="33"/>
  <c r="BU34" i="33"/>
  <c r="BW43" i="33"/>
  <c r="BX32" i="33"/>
  <c r="BU35" i="33"/>
  <c r="BX43" i="33"/>
  <c r="BY32" i="33"/>
  <c r="BU36" i="33"/>
  <c r="BY43" i="33"/>
  <c r="BZ32" i="33"/>
  <c r="BU37" i="33"/>
  <c r="BZ43" i="33"/>
  <c r="CA32" i="33"/>
  <c r="BU38" i="33"/>
  <c r="CA43" i="33"/>
  <c r="BS44" i="33"/>
  <c r="BT44" i="33"/>
  <c r="BU44" i="33"/>
  <c r="BW33" i="33"/>
  <c r="BV34" i="33"/>
  <c r="BW44" i="33"/>
  <c r="BX33" i="33"/>
  <c r="BV35" i="33"/>
  <c r="BX44" i="33"/>
  <c r="BY33" i="33"/>
  <c r="BV36" i="33"/>
  <c r="BY44" i="33"/>
  <c r="BZ33" i="33"/>
  <c r="BV37" i="33"/>
  <c r="BZ44" i="33"/>
  <c r="CA33" i="33"/>
  <c r="BV38" i="33"/>
  <c r="CA44" i="33"/>
  <c r="BS45" i="33"/>
  <c r="BT45" i="33"/>
  <c r="BU45" i="33"/>
  <c r="BV45" i="33"/>
  <c r="BX34" i="33"/>
  <c r="BW35" i="33"/>
  <c r="BX45" i="33"/>
  <c r="BY34" i="33"/>
  <c r="BW36" i="33"/>
  <c r="BY45" i="33"/>
  <c r="BZ34" i="33"/>
  <c r="BW37" i="33"/>
  <c r="BZ45" i="33"/>
  <c r="CA34" i="33"/>
  <c r="BW38" i="33"/>
  <c r="CA45" i="33"/>
  <c r="BS46" i="33"/>
  <c r="BT46" i="33"/>
  <c r="BU46" i="33"/>
  <c r="BV46" i="33"/>
  <c r="BW46" i="33"/>
  <c r="BY35" i="33"/>
  <c r="BX36" i="33"/>
  <c r="BY46" i="33"/>
  <c r="BZ35" i="33"/>
  <c r="BX37" i="33"/>
  <c r="BZ46" i="33"/>
  <c r="CA35" i="33"/>
  <c r="BX38" i="33"/>
  <c r="CA46" i="33"/>
  <c r="BS47" i="33"/>
  <c r="BT47" i="33"/>
  <c r="BU47" i="33"/>
  <c r="BV47" i="33"/>
  <c r="BW47" i="33"/>
  <c r="BX47" i="33"/>
  <c r="BZ36" i="33"/>
  <c r="BY37" i="33"/>
  <c r="BZ47" i="33"/>
  <c r="CA36" i="33"/>
  <c r="BY38" i="33"/>
  <c r="CA47" i="33"/>
  <c r="BS48" i="33"/>
  <c r="BT48" i="33"/>
  <c r="BU48" i="33"/>
  <c r="BV48" i="33"/>
  <c r="BW48" i="33"/>
  <c r="BX48" i="33"/>
  <c r="BY48" i="33"/>
  <c r="CA37" i="33"/>
  <c r="BZ38" i="33"/>
  <c r="CA48" i="33"/>
  <c r="BS49" i="33"/>
  <c r="BT49" i="33"/>
  <c r="BU49" i="33"/>
  <c r="BV49" i="33"/>
  <c r="BW49" i="33"/>
  <c r="BX49" i="33"/>
  <c r="BY49" i="33"/>
  <c r="BZ49" i="33"/>
  <c r="BR52" i="37"/>
  <c r="BS51" i="37"/>
  <c r="BT51" i="37"/>
  <c r="BT52" i="37"/>
  <c r="BU51" i="37"/>
  <c r="BU52" i="37"/>
  <c r="BV52" i="37"/>
  <c r="BW52" i="37"/>
  <c r="BX52" i="37"/>
  <c r="BY52" i="37"/>
  <c r="BZ52" i="37"/>
  <c r="CA52" i="37"/>
  <c r="BR53" i="37"/>
  <c r="BS53" i="37"/>
  <c r="BU53" i="37"/>
  <c r="BV53" i="37"/>
  <c r="BW53" i="37"/>
  <c r="BX53" i="37"/>
  <c r="BY53" i="37"/>
  <c r="BZ53" i="37"/>
  <c r="CA53" i="37"/>
  <c r="BR54" i="37"/>
  <c r="BS54" i="37"/>
  <c r="BT54" i="37"/>
  <c r="BV54" i="37"/>
  <c r="BW54" i="37"/>
  <c r="BX54" i="37"/>
  <c r="BY54" i="37"/>
  <c r="BZ54" i="37"/>
  <c r="CA54" i="37"/>
  <c r="BS55" i="37"/>
  <c r="BT55" i="37"/>
  <c r="BU55" i="37"/>
  <c r="BW55" i="37"/>
  <c r="BX55" i="37"/>
  <c r="BY55" i="37"/>
  <c r="BZ55" i="37"/>
  <c r="CA55" i="37"/>
  <c r="BS56" i="37"/>
  <c r="BT56" i="37"/>
  <c r="BU56" i="37"/>
  <c r="BV56" i="37"/>
  <c r="BX56" i="37"/>
  <c r="BY56" i="37"/>
  <c r="BZ56" i="37"/>
  <c r="CA56" i="37"/>
  <c r="BS57" i="37"/>
  <c r="BT57" i="37"/>
  <c r="BU57" i="37"/>
  <c r="BV57" i="37"/>
  <c r="BW57" i="37"/>
  <c r="BY57" i="37"/>
  <c r="BZ57" i="37"/>
  <c r="CA57" i="37"/>
  <c r="BS58" i="37"/>
  <c r="BT58" i="37"/>
  <c r="BU58" i="37"/>
  <c r="BV58" i="37"/>
  <c r="BW58" i="37"/>
  <c r="BX58" i="37"/>
  <c r="BZ58" i="37"/>
  <c r="CA58" i="37"/>
  <c r="BS59" i="37"/>
  <c r="BT59" i="37"/>
  <c r="BU59" i="37"/>
  <c r="BV59" i="37"/>
  <c r="BW59" i="37"/>
  <c r="BX59" i="37"/>
  <c r="BY59" i="37"/>
  <c r="CA59" i="37"/>
  <c r="BS60" i="37"/>
  <c r="BT60" i="37"/>
  <c r="BU60" i="37"/>
  <c r="BV60" i="37"/>
  <c r="BW60" i="37"/>
  <c r="BX60" i="37"/>
  <c r="BY60" i="37"/>
  <c r="BZ60" i="37"/>
  <c r="BR41" i="37"/>
  <c r="BS40" i="37"/>
  <c r="BT40" i="37"/>
  <c r="BR30" i="37"/>
  <c r="BT29" i="37"/>
  <c r="BT30" i="37"/>
  <c r="BR31" i="37"/>
  <c r="BS29" i="37"/>
  <c r="BS31" i="37"/>
  <c r="BT41" i="37"/>
  <c r="BU40" i="37"/>
  <c r="BU29" i="37"/>
  <c r="BU30" i="37"/>
  <c r="BR32" i="37"/>
  <c r="BS32" i="37"/>
  <c r="BU41" i="37"/>
  <c r="BV30" i="37"/>
  <c r="BS33" i="37"/>
  <c r="BV41" i="37"/>
  <c r="BW30" i="37"/>
  <c r="BS34" i="37"/>
  <c r="BW41" i="37"/>
  <c r="BX30" i="37"/>
  <c r="BS35" i="37"/>
  <c r="BX41" i="37"/>
  <c r="BY30" i="37"/>
  <c r="BS36" i="37"/>
  <c r="BY41" i="37"/>
  <c r="BZ30" i="37"/>
  <c r="BS37" i="37"/>
  <c r="BZ41" i="37"/>
  <c r="CA30" i="37"/>
  <c r="BS38" i="37"/>
  <c r="CA41" i="37"/>
  <c r="BR42" i="37"/>
  <c r="BS42" i="37"/>
  <c r="BU31" i="37"/>
  <c r="BT32" i="37"/>
  <c r="BU42" i="37"/>
  <c r="BV31" i="37"/>
  <c r="BT33" i="37"/>
  <c r="BV42" i="37"/>
  <c r="BW31" i="37"/>
  <c r="BT34" i="37"/>
  <c r="BW42" i="37"/>
  <c r="BX31" i="37"/>
  <c r="BT35" i="37"/>
  <c r="BX42" i="37"/>
  <c r="BY31" i="37"/>
  <c r="BT36" i="37"/>
  <c r="BY42" i="37"/>
  <c r="BZ31" i="37"/>
  <c r="BT37" i="37"/>
  <c r="BZ42" i="37"/>
  <c r="CA31" i="37"/>
  <c r="BT38" i="37"/>
  <c r="CA42" i="37"/>
  <c r="BR43" i="37"/>
  <c r="BS43" i="37"/>
  <c r="BT43" i="37"/>
  <c r="BV32" i="37"/>
  <c r="BU33" i="37"/>
  <c r="BV43" i="37"/>
  <c r="BW32" i="37"/>
  <c r="BU34" i="37"/>
  <c r="BW43" i="37"/>
  <c r="BX32" i="37"/>
  <c r="BU35" i="37"/>
  <c r="BX43" i="37"/>
  <c r="BY32" i="37"/>
  <c r="BU36" i="37"/>
  <c r="BY43" i="37"/>
  <c r="BZ32" i="37"/>
  <c r="BU37" i="37"/>
  <c r="BZ43" i="37"/>
  <c r="CA32" i="37"/>
  <c r="BU38" i="37"/>
  <c r="CA43" i="37"/>
  <c r="BS44" i="37"/>
  <c r="BT44" i="37"/>
  <c r="BU44" i="37"/>
  <c r="BW33" i="37"/>
  <c r="BV34" i="37"/>
  <c r="BW44" i="37"/>
  <c r="BX33" i="37"/>
  <c r="BV35" i="37"/>
  <c r="BX44" i="37"/>
  <c r="BY33" i="37"/>
  <c r="BV36" i="37"/>
  <c r="BY44" i="37"/>
  <c r="BZ33" i="37"/>
  <c r="BV37" i="37"/>
  <c r="BZ44" i="37"/>
  <c r="CA33" i="37"/>
  <c r="BV38" i="37"/>
  <c r="CA44" i="37"/>
  <c r="BS45" i="37"/>
  <c r="BT45" i="37"/>
  <c r="BU45" i="37"/>
  <c r="BV45" i="37"/>
  <c r="BX34" i="37"/>
  <c r="BW35" i="37"/>
  <c r="BX45" i="37"/>
  <c r="BY34" i="37"/>
  <c r="BW36" i="37"/>
  <c r="BY45" i="37"/>
  <c r="BZ34" i="37"/>
  <c r="BW37" i="37"/>
  <c r="BZ45" i="37"/>
  <c r="CA34" i="37"/>
  <c r="BW38" i="37"/>
  <c r="CA45" i="37"/>
  <c r="BS46" i="37"/>
  <c r="BT46" i="37"/>
  <c r="BU46" i="37"/>
  <c r="BV46" i="37"/>
  <c r="BW46" i="37"/>
  <c r="BY35" i="37"/>
  <c r="BX36" i="37"/>
  <c r="BY46" i="37"/>
  <c r="BZ35" i="37"/>
  <c r="BX37" i="37"/>
  <c r="BZ46" i="37"/>
  <c r="CA35" i="37"/>
  <c r="BX38" i="37"/>
  <c r="CA46" i="37"/>
  <c r="BS47" i="37"/>
  <c r="BT47" i="37"/>
  <c r="BU47" i="37"/>
  <c r="BV47" i="37"/>
  <c r="BW47" i="37"/>
  <c r="BX47" i="37"/>
  <c r="BZ36" i="37"/>
  <c r="BY37" i="37"/>
  <c r="BZ47" i="37"/>
  <c r="CA36" i="37"/>
  <c r="BY38" i="37"/>
  <c r="CA47" i="37"/>
  <c r="BS48" i="37"/>
  <c r="BT48" i="37"/>
  <c r="BU48" i="37"/>
  <c r="BV48" i="37"/>
  <c r="BW48" i="37"/>
  <c r="BX48" i="37"/>
  <c r="BY48" i="37"/>
  <c r="CA37" i="37"/>
  <c r="BZ38" i="37"/>
  <c r="CA48" i="37"/>
  <c r="BS49" i="37"/>
  <c r="BT49" i="37"/>
  <c r="BU49" i="37"/>
  <c r="BV49" i="37"/>
  <c r="BW49" i="37"/>
  <c r="BX49" i="37"/>
  <c r="BY49" i="37"/>
  <c r="BZ49" i="37"/>
  <c r="BR52" i="45"/>
  <c r="BS51" i="45"/>
  <c r="BT51" i="45"/>
  <c r="BT52" i="45"/>
  <c r="BU51" i="45"/>
  <c r="BU52" i="45"/>
  <c r="BV52" i="45"/>
  <c r="BW52" i="45"/>
  <c r="BX52" i="45"/>
  <c r="BY52" i="45"/>
  <c r="BZ52" i="45"/>
  <c r="CA52" i="45"/>
  <c r="BR53" i="45"/>
  <c r="BS53" i="45"/>
  <c r="BU53" i="45"/>
  <c r="BV53" i="45"/>
  <c r="BW53" i="45"/>
  <c r="BX53" i="45"/>
  <c r="BY53" i="45"/>
  <c r="BZ53" i="45"/>
  <c r="CA53" i="45"/>
  <c r="BR54" i="45"/>
  <c r="BS54" i="45"/>
  <c r="BT54" i="45"/>
  <c r="BV54" i="45"/>
  <c r="BW54" i="45"/>
  <c r="BX54" i="45"/>
  <c r="BY54" i="45"/>
  <c r="BZ54" i="45"/>
  <c r="CA54" i="45"/>
  <c r="BS55" i="45"/>
  <c r="BT55" i="45"/>
  <c r="BU55" i="45"/>
  <c r="BW55" i="45"/>
  <c r="BX55" i="45"/>
  <c r="BY55" i="45"/>
  <c r="BZ55" i="45"/>
  <c r="CA55" i="45"/>
  <c r="BS56" i="45"/>
  <c r="BT56" i="45"/>
  <c r="BU56" i="45"/>
  <c r="BV56" i="45"/>
  <c r="BX56" i="45"/>
  <c r="BY56" i="45"/>
  <c r="BZ56" i="45"/>
  <c r="CA56" i="45"/>
  <c r="BS57" i="45"/>
  <c r="BT57" i="45"/>
  <c r="BU57" i="45"/>
  <c r="BV57" i="45"/>
  <c r="BW57" i="45"/>
  <c r="BY57" i="45"/>
  <c r="BZ57" i="45"/>
  <c r="CA57" i="45"/>
  <c r="BS58" i="45"/>
  <c r="BT58" i="45"/>
  <c r="BU58" i="45"/>
  <c r="BV58" i="45"/>
  <c r="BW58" i="45"/>
  <c r="BX58" i="45"/>
  <c r="BZ58" i="45"/>
  <c r="CA58" i="45"/>
  <c r="BS59" i="45"/>
  <c r="BT59" i="45"/>
  <c r="BU59" i="45"/>
  <c r="BV59" i="45"/>
  <c r="BW59" i="45"/>
  <c r="BX59" i="45"/>
  <c r="BY59" i="45"/>
  <c r="CA59" i="45"/>
  <c r="BS60" i="45"/>
  <c r="BT60" i="45"/>
  <c r="BU60" i="45"/>
  <c r="BV60" i="45"/>
  <c r="BW60" i="45"/>
  <c r="BX60" i="45"/>
  <c r="BY60" i="45"/>
  <c r="BZ60" i="45"/>
  <c r="BR41" i="45"/>
  <c r="BS40" i="45"/>
  <c r="BT40" i="45"/>
  <c r="BR30" i="45"/>
  <c r="BT29" i="45"/>
  <c r="BT30" i="45"/>
  <c r="BR31" i="45"/>
  <c r="BS29" i="45"/>
  <c r="BS31" i="45"/>
  <c r="BT41" i="45"/>
  <c r="BU40" i="45"/>
  <c r="BU29" i="45"/>
  <c r="BU30" i="45"/>
  <c r="BR32" i="45"/>
  <c r="BS32" i="45"/>
  <c r="BU41" i="45"/>
  <c r="BV30" i="45"/>
  <c r="BS33" i="45"/>
  <c r="BV41" i="45"/>
  <c r="BW30" i="45"/>
  <c r="BS34" i="45"/>
  <c r="BW41" i="45"/>
  <c r="BX30" i="45"/>
  <c r="BS35" i="45"/>
  <c r="BX41" i="45"/>
  <c r="BY30" i="45"/>
  <c r="BS36" i="45"/>
  <c r="BY41" i="45"/>
  <c r="BZ30" i="45"/>
  <c r="BS37" i="45"/>
  <c r="BZ41" i="45"/>
  <c r="CA30" i="45"/>
  <c r="BS38" i="45"/>
  <c r="CA41" i="45"/>
  <c r="BR42" i="45"/>
  <c r="BS42" i="45"/>
  <c r="BU31" i="45"/>
  <c r="BT32" i="45"/>
  <c r="BU42" i="45"/>
  <c r="BV31" i="45"/>
  <c r="BT33" i="45"/>
  <c r="BV42" i="45"/>
  <c r="BW31" i="45"/>
  <c r="BT34" i="45"/>
  <c r="BW42" i="45"/>
  <c r="BX31" i="45"/>
  <c r="BT35" i="45"/>
  <c r="BX42" i="45"/>
  <c r="BY31" i="45"/>
  <c r="BT36" i="45"/>
  <c r="BY42" i="45"/>
  <c r="BZ31" i="45"/>
  <c r="BT37" i="45"/>
  <c r="BZ42" i="45"/>
  <c r="CA31" i="45"/>
  <c r="BT38" i="45"/>
  <c r="CA42" i="45"/>
  <c r="BR43" i="45"/>
  <c r="BS43" i="45"/>
  <c r="BT43" i="45"/>
  <c r="BV32" i="45"/>
  <c r="BU33" i="45"/>
  <c r="BV43" i="45"/>
  <c r="BW32" i="45"/>
  <c r="BU34" i="45"/>
  <c r="BW43" i="45"/>
  <c r="BX32" i="45"/>
  <c r="BU35" i="45"/>
  <c r="BX43" i="45"/>
  <c r="BY32" i="45"/>
  <c r="BU36" i="45"/>
  <c r="BY43" i="45"/>
  <c r="BZ32" i="45"/>
  <c r="BU37" i="45"/>
  <c r="BZ43" i="45"/>
  <c r="CA32" i="45"/>
  <c r="BU38" i="45"/>
  <c r="CA43" i="45"/>
  <c r="BS44" i="45"/>
  <c r="BT44" i="45"/>
  <c r="BU44" i="45"/>
  <c r="BW33" i="45"/>
  <c r="BV34" i="45"/>
  <c r="BW44" i="45"/>
  <c r="BX33" i="45"/>
  <c r="BV35" i="45"/>
  <c r="BX44" i="45"/>
  <c r="BY33" i="45"/>
  <c r="BV36" i="45"/>
  <c r="BY44" i="45"/>
  <c r="BZ33" i="45"/>
  <c r="BV37" i="45"/>
  <c r="BZ44" i="45"/>
  <c r="CA33" i="45"/>
  <c r="BV38" i="45"/>
  <c r="CA44" i="45"/>
  <c r="BS45" i="45"/>
  <c r="BT45" i="45"/>
  <c r="BU45" i="45"/>
  <c r="BV45" i="45"/>
  <c r="BX34" i="45"/>
  <c r="BW35" i="45"/>
  <c r="BX45" i="45"/>
  <c r="BY34" i="45"/>
  <c r="BW36" i="45"/>
  <c r="BY45" i="45"/>
  <c r="BZ34" i="45"/>
  <c r="BW37" i="45"/>
  <c r="BZ45" i="45"/>
  <c r="CA34" i="45"/>
  <c r="BW38" i="45"/>
  <c r="CA45" i="45"/>
  <c r="BS46" i="45"/>
  <c r="BT46" i="45"/>
  <c r="BU46" i="45"/>
  <c r="BV46" i="45"/>
  <c r="BW46" i="45"/>
  <c r="BY35" i="45"/>
  <c r="BX36" i="45"/>
  <c r="BY46" i="45"/>
  <c r="BZ35" i="45"/>
  <c r="BX37" i="45"/>
  <c r="BZ46" i="45"/>
  <c r="CA35" i="45"/>
  <c r="BX38" i="45"/>
  <c r="CA46" i="45"/>
  <c r="BS47" i="45"/>
  <c r="BT47" i="45"/>
  <c r="BU47" i="45"/>
  <c r="BV47" i="45"/>
  <c r="BW47" i="45"/>
  <c r="BX47" i="45"/>
  <c r="BZ36" i="45"/>
  <c r="BY37" i="45"/>
  <c r="BZ47" i="45"/>
  <c r="CA36" i="45"/>
  <c r="BY38" i="45"/>
  <c r="CA47" i="45"/>
  <c r="BS48" i="45"/>
  <c r="BT48" i="45"/>
  <c r="BU48" i="45"/>
  <c r="BV48" i="45"/>
  <c r="BW48" i="45"/>
  <c r="BX48" i="45"/>
  <c r="BY48" i="45"/>
  <c r="CA37" i="45"/>
  <c r="BZ38" i="45"/>
  <c r="CA48" i="45"/>
  <c r="BS49" i="45"/>
  <c r="BT49" i="45"/>
  <c r="BU49" i="45"/>
  <c r="BV49" i="45"/>
  <c r="BW49" i="45"/>
  <c r="BX49" i="45"/>
  <c r="BY49" i="45"/>
  <c r="BZ49" i="45"/>
  <c r="BR52" i="46"/>
  <c r="BS51" i="46"/>
  <c r="BT51" i="46"/>
  <c r="BT52" i="46"/>
  <c r="BU51" i="46"/>
  <c r="BU52" i="46"/>
  <c r="BV52" i="46"/>
  <c r="BW52" i="46"/>
  <c r="BX52" i="46"/>
  <c r="BY52" i="46"/>
  <c r="BZ52" i="46"/>
  <c r="CA52" i="46"/>
  <c r="BR53" i="46"/>
  <c r="BS53" i="46"/>
  <c r="BU53" i="46"/>
  <c r="BV53" i="46"/>
  <c r="BW53" i="46"/>
  <c r="BX53" i="46"/>
  <c r="BY53" i="46"/>
  <c r="BZ53" i="46"/>
  <c r="CA53" i="46"/>
  <c r="BR54" i="46"/>
  <c r="BS54" i="46"/>
  <c r="BT54" i="46"/>
  <c r="BV54" i="46"/>
  <c r="BW54" i="46"/>
  <c r="BX54" i="46"/>
  <c r="BY54" i="46"/>
  <c r="BZ54" i="46"/>
  <c r="CA54" i="46"/>
  <c r="BS55" i="46"/>
  <c r="BT55" i="46"/>
  <c r="BU55" i="46"/>
  <c r="BW55" i="46"/>
  <c r="BX55" i="46"/>
  <c r="BY55" i="46"/>
  <c r="BZ55" i="46"/>
  <c r="CA55" i="46"/>
  <c r="BS56" i="46"/>
  <c r="BT56" i="46"/>
  <c r="BU56" i="46"/>
  <c r="BV56" i="46"/>
  <c r="BX56" i="46"/>
  <c r="BY56" i="46"/>
  <c r="BZ56" i="46"/>
  <c r="CA56" i="46"/>
  <c r="BS57" i="46"/>
  <c r="BT57" i="46"/>
  <c r="BU57" i="46"/>
  <c r="BV57" i="46"/>
  <c r="BW57" i="46"/>
  <c r="BY57" i="46"/>
  <c r="BZ57" i="46"/>
  <c r="CA57" i="46"/>
  <c r="BS58" i="46"/>
  <c r="BT58" i="46"/>
  <c r="BU58" i="46"/>
  <c r="BV58" i="46"/>
  <c r="BW58" i="46"/>
  <c r="BX58" i="46"/>
  <c r="BZ58" i="46"/>
  <c r="CA58" i="46"/>
  <c r="BS59" i="46"/>
  <c r="BT59" i="46"/>
  <c r="BU59" i="46"/>
  <c r="BV59" i="46"/>
  <c r="BW59" i="46"/>
  <c r="BX59" i="46"/>
  <c r="BY59" i="46"/>
  <c r="CA59" i="46"/>
  <c r="BS60" i="46"/>
  <c r="BT60" i="46"/>
  <c r="BU60" i="46"/>
  <c r="BV60" i="46"/>
  <c r="BW60" i="46"/>
  <c r="BX60" i="46"/>
  <c r="BY60" i="46"/>
  <c r="BZ60" i="46"/>
  <c r="BR41" i="46"/>
  <c r="BS40" i="46"/>
  <c r="BT40" i="46"/>
  <c r="BR30" i="46"/>
  <c r="BT29" i="46"/>
  <c r="BT30" i="46"/>
  <c r="BR31" i="46"/>
  <c r="BS29" i="46"/>
  <c r="BS31" i="46"/>
  <c r="BT41" i="46"/>
  <c r="BU40" i="46"/>
  <c r="BU29" i="46"/>
  <c r="BU30" i="46"/>
  <c r="BR32" i="46"/>
  <c r="BS32" i="46"/>
  <c r="BU41" i="46"/>
  <c r="BV30" i="46"/>
  <c r="BS33" i="46"/>
  <c r="BV41" i="46"/>
  <c r="BW30" i="46"/>
  <c r="BS34" i="46"/>
  <c r="BW41" i="46"/>
  <c r="BX30" i="46"/>
  <c r="BS35" i="46"/>
  <c r="BX41" i="46"/>
  <c r="BY30" i="46"/>
  <c r="BS36" i="46"/>
  <c r="BY41" i="46"/>
  <c r="BZ30" i="46"/>
  <c r="BS37" i="46"/>
  <c r="BZ41" i="46"/>
  <c r="CA30" i="46"/>
  <c r="BS38" i="46"/>
  <c r="CA41" i="46"/>
  <c r="BR42" i="46"/>
  <c r="BS42" i="46"/>
  <c r="BU31" i="46"/>
  <c r="BT32" i="46"/>
  <c r="BU42" i="46"/>
  <c r="BV31" i="46"/>
  <c r="BT33" i="46"/>
  <c r="BV42" i="46"/>
  <c r="BW31" i="46"/>
  <c r="BT34" i="46"/>
  <c r="BW42" i="46"/>
  <c r="BX31" i="46"/>
  <c r="BT35" i="46"/>
  <c r="BX42" i="46"/>
  <c r="BY31" i="46"/>
  <c r="BT36" i="46"/>
  <c r="BY42" i="46"/>
  <c r="BZ31" i="46"/>
  <c r="BT37" i="46"/>
  <c r="BZ42" i="46"/>
  <c r="CA31" i="46"/>
  <c r="BT38" i="46"/>
  <c r="CA42" i="46"/>
  <c r="BR43" i="46"/>
  <c r="BS43" i="46"/>
  <c r="BT43" i="46"/>
  <c r="BV32" i="46"/>
  <c r="BU33" i="46"/>
  <c r="BV43" i="46"/>
  <c r="BW32" i="46"/>
  <c r="BU34" i="46"/>
  <c r="BW43" i="46"/>
  <c r="BX32" i="46"/>
  <c r="BU35" i="46"/>
  <c r="BX43" i="46"/>
  <c r="BY32" i="46"/>
  <c r="BU36" i="46"/>
  <c r="BY43" i="46"/>
  <c r="BZ32" i="46"/>
  <c r="BU37" i="46"/>
  <c r="BZ43" i="46"/>
  <c r="CA32" i="46"/>
  <c r="BU38" i="46"/>
  <c r="CA43" i="46"/>
  <c r="BS44" i="46"/>
  <c r="BT44" i="46"/>
  <c r="BU44" i="46"/>
  <c r="BW33" i="46"/>
  <c r="BV34" i="46"/>
  <c r="BW44" i="46"/>
  <c r="BX33" i="46"/>
  <c r="BV35" i="46"/>
  <c r="BX44" i="46"/>
  <c r="BY33" i="46"/>
  <c r="BV36" i="46"/>
  <c r="BY44" i="46"/>
  <c r="BZ33" i="46"/>
  <c r="BV37" i="46"/>
  <c r="BZ44" i="46"/>
  <c r="CA33" i="46"/>
  <c r="BV38" i="46"/>
  <c r="CA44" i="46"/>
  <c r="BS45" i="46"/>
  <c r="BT45" i="46"/>
  <c r="BU45" i="46"/>
  <c r="BV45" i="46"/>
  <c r="BX34" i="46"/>
  <c r="BW35" i="46"/>
  <c r="BX45" i="46"/>
  <c r="BY34" i="46"/>
  <c r="BW36" i="46"/>
  <c r="BY45" i="46"/>
  <c r="BZ34" i="46"/>
  <c r="BW37" i="46"/>
  <c r="BZ45" i="46"/>
  <c r="CA34" i="46"/>
  <c r="BW38" i="46"/>
  <c r="CA45" i="46"/>
  <c r="BS46" i="46"/>
  <c r="BT46" i="46"/>
  <c r="BU46" i="46"/>
  <c r="BV46" i="46"/>
  <c r="BW46" i="46"/>
  <c r="BY35" i="46"/>
  <c r="BX36" i="46"/>
  <c r="BY46" i="46"/>
  <c r="BZ35" i="46"/>
  <c r="BX37" i="46"/>
  <c r="BZ46" i="46"/>
  <c r="CA35" i="46"/>
  <c r="BX38" i="46"/>
  <c r="CA46" i="46"/>
  <c r="BS47" i="46"/>
  <c r="BT47" i="46"/>
  <c r="BU47" i="46"/>
  <c r="BV47" i="46"/>
  <c r="BW47" i="46"/>
  <c r="BX47" i="46"/>
  <c r="BZ36" i="46"/>
  <c r="BY37" i="46"/>
  <c r="BZ47" i="46"/>
  <c r="CA36" i="46"/>
  <c r="BY38" i="46"/>
  <c r="CA47" i="46"/>
  <c r="BS48" i="46"/>
  <c r="BT48" i="46"/>
  <c r="BU48" i="46"/>
  <c r="BV48" i="46"/>
  <c r="BW48" i="46"/>
  <c r="BX48" i="46"/>
  <c r="BY48" i="46"/>
  <c r="CA37" i="46"/>
  <c r="BZ38" i="46"/>
  <c r="CA48" i="46"/>
  <c r="BS49" i="46"/>
  <c r="BT49" i="46"/>
  <c r="BU49" i="46"/>
  <c r="BV49" i="46"/>
  <c r="BW49" i="46"/>
  <c r="BX49" i="46"/>
  <c r="BY49" i="46"/>
  <c r="BZ49" i="46"/>
  <c r="K4" i="44"/>
  <c r="K5" i="44"/>
  <c r="F7" i="44"/>
  <c r="K7" i="44"/>
  <c r="K8" i="44"/>
  <c r="K9" i="44"/>
  <c r="K10" i="44"/>
  <c r="K11" i="44"/>
  <c r="K12" i="44"/>
  <c r="BV51" i="44"/>
  <c r="BR55" i="44"/>
  <c r="BV29" i="44"/>
  <c r="BR33" i="44"/>
  <c r="K4" i="43"/>
  <c r="K5" i="43"/>
  <c r="K6" i="43"/>
  <c r="K7" i="43"/>
  <c r="K8" i="43"/>
  <c r="K9" i="43"/>
  <c r="K10" i="43"/>
  <c r="K11" i="43"/>
  <c r="K12" i="43"/>
  <c r="K13" i="43"/>
  <c r="AI15" i="43"/>
  <c r="D4" i="43"/>
  <c r="D5" i="43"/>
  <c r="D6" i="43"/>
  <c r="D7" i="43"/>
  <c r="D8" i="43"/>
  <c r="D9" i="43"/>
  <c r="D10" i="43"/>
  <c r="D11" i="43"/>
  <c r="D12" i="43"/>
  <c r="C4" i="43"/>
  <c r="L4" i="43"/>
  <c r="M4" i="43"/>
  <c r="N4" i="43"/>
  <c r="C5" i="43"/>
  <c r="L5" i="43"/>
  <c r="M5" i="43"/>
  <c r="N5" i="43"/>
  <c r="C6" i="43"/>
  <c r="L6" i="43"/>
  <c r="M6" i="43"/>
  <c r="N6" i="43"/>
  <c r="C7" i="43"/>
  <c r="L7" i="43"/>
  <c r="M7" i="43"/>
  <c r="N7" i="43"/>
  <c r="C8" i="43"/>
  <c r="L8" i="43"/>
  <c r="M8" i="43"/>
  <c r="N8" i="43"/>
  <c r="C9" i="43"/>
  <c r="L9" i="43"/>
  <c r="M9" i="43"/>
  <c r="N9" i="43"/>
  <c r="C10" i="43"/>
  <c r="L10" i="43"/>
  <c r="M10" i="43"/>
  <c r="N10" i="43"/>
  <c r="C11" i="43"/>
  <c r="L11" i="43"/>
  <c r="M11" i="43"/>
  <c r="N11" i="43"/>
  <c r="C12" i="43"/>
  <c r="L12" i="43"/>
  <c r="M12" i="43"/>
  <c r="N12" i="43"/>
  <c r="K4" i="42"/>
  <c r="K5" i="42"/>
  <c r="K6" i="42"/>
  <c r="K7" i="42"/>
  <c r="K8" i="42"/>
  <c r="K9" i="42"/>
  <c r="K10" i="42"/>
  <c r="K11" i="42"/>
  <c r="K12" i="42"/>
  <c r="K13" i="42"/>
  <c r="K4" i="41"/>
  <c r="K5" i="41"/>
  <c r="K6" i="41"/>
  <c r="K7" i="41"/>
  <c r="K8" i="41"/>
  <c r="K9" i="41"/>
  <c r="K10" i="41"/>
  <c r="K11" i="41"/>
  <c r="K12" i="41"/>
  <c r="K13" i="41"/>
  <c r="AI15" i="41"/>
  <c r="D4" i="41"/>
  <c r="D5" i="41"/>
  <c r="D6" i="41"/>
  <c r="D7" i="41"/>
  <c r="D8" i="41"/>
  <c r="D9" i="41"/>
  <c r="D10" i="41"/>
  <c r="D11" i="41"/>
  <c r="D12" i="41"/>
  <c r="C4" i="41"/>
  <c r="E66" i="9"/>
  <c r="AD17" i="21"/>
  <c r="E67" i="9"/>
  <c r="AD24" i="21"/>
  <c r="E68" i="9"/>
  <c r="AD31" i="21"/>
  <c r="E69" i="9"/>
  <c r="AD38" i="21"/>
  <c r="AE18" i="21"/>
  <c r="AE22" i="21"/>
  <c r="AE25" i="21"/>
  <c r="AE29" i="21"/>
  <c r="AE32" i="21"/>
  <c r="AE36" i="21"/>
  <c r="AE39" i="21"/>
  <c r="AE43" i="21"/>
  <c r="E70" i="9"/>
  <c r="AD45" i="21"/>
  <c r="AE46" i="21"/>
  <c r="K4" i="27"/>
  <c r="K5" i="27"/>
  <c r="K6" i="27"/>
  <c r="K7" i="27"/>
  <c r="K8" i="27"/>
  <c r="K9" i="27"/>
  <c r="K10" i="27"/>
  <c r="K11" i="27"/>
  <c r="K12" i="27"/>
  <c r="K13" i="27"/>
  <c r="F13" i="27"/>
  <c r="AI15" i="27"/>
  <c r="D4" i="27"/>
  <c r="D5" i="27"/>
  <c r="D6" i="27"/>
  <c r="D7" i="27"/>
  <c r="D8" i="27"/>
  <c r="D9" i="27"/>
  <c r="D10" i="27"/>
  <c r="D11" i="27"/>
  <c r="D12" i="27"/>
  <c r="C4" i="27"/>
  <c r="C5" i="27"/>
  <c r="C6" i="27"/>
  <c r="R19" i="21"/>
  <c r="I37" i="21"/>
  <c r="K4" i="28"/>
  <c r="K5" i="28"/>
  <c r="K6" i="28"/>
  <c r="K7" i="28"/>
  <c r="K8" i="28"/>
  <c r="K9" i="28"/>
  <c r="K10" i="28"/>
  <c r="K11" i="28"/>
  <c r="K12" i="28"/>
  <c r="K13" i="28"/>
  <c r="F13" i="28"/>
  <c r="AI15" i="28"/>
  <c r="D4" i="28"/>
  <c r="D5" i="28"/>
  <c r="D6" i="28"/>
  <c r="D7" i="28"/>
  <c r="D8" i="28"/>
  <c r="D9" i="28"/>
  <c r="D10" i="28"/>
  <c r="D11" i="28"/>
  <c r="D12" i="28"/>
  <c r="C4" i="28"/>
  <c r="C5" i="28"/>
  <c r="C6" i="28"/>
  <c r="R26" i="21"/>
  <c r="I40" i="21"/>
  <c r="K4" i="31"/>
  <c r="K5" i="31"/>
  <c r="K6" i="31"/>
  <c r="K7" i="31"/>
  <c r="K8" i="31"/>
  <c r="K9" i="31"/>
  <c r="K10" i="31"/>
  <c r="K11" i="31"/>
  <c r="K12" i="31"/>
  <c r="K13" i="31"/>
  <c r="F13" i="31"/>
  <c r="AE50" i="21"/>
  <c r="AI15" i="31"/>
  <c r="D4" i="31"/>
  <c r="D5" i="31"/>
  <c r="D6" i="31"/>
  <c r="D7" i="31"/>
  <c r="D8" i="31"/>
  <c r="D9" i="31"/>
  <c r="D10" i="31"/>
  <c r="D11" i="31"/>
  <c r="D12" i="31"/>
  <c r="C4" i="31"/>
  <c r="C5" i="31"/>
  <c r="C6" i="31"/>
  <c r="R47" i="21"/>
  <c r="I49" i="21"/>
  <c r="K4" i="30"/>
  <c r="K5" i="30"/>
  <c r="K6" i="30"/>
  <c r="K7" i="30"/>
  <c r="K8" i="30"/>
  <c r="K9" i="30"/>
  <c r="K10" i="30"/>
  <c r="K11" i="30"/>
  <c r="K12" i="30"/>
  <c r="K13" i="30"/>
  <c r="F13" i="30"/>
  <c r="AI15" i="30"/>
  <c r="D4" i="30"/>
  <c r="D5" i="30"/>
  <c r="D6" i="30"/>
  <c r="D7" i="30"/>
  <c r="D8" i="30"/>
  <c r="D9" i="30"/>
  <c r="D10" i="30"/>
  <c r="D11" i="30"/>
  <c r="D12" i="30"/>
  <c r="C4" i="30"/>
  <c r="C5" i="30"/>
  <c r="C6" i="30"/>
  <c r="R40" i="21"/>
  <c r="I46" i="21"/>
  <c r="K4" i="29"/>
  <c r="K5" i="29"/>
  <c r="K6" i="29"/>
  <c r="K7" i="29"/>
  <c r="K8" i="29"/>
  <c r="K9" i="29"/>
  <c r="K10" i="29"/>
  <c r="K11" i="29"/>
  <c r="K12" i="29"/>
  <c r="K13" i="29"/>
  <c r="F13" i="29"/>
  <c r="AI15" i="29"/>
  <c r="D4" i="29"/>
  <c r="D5" i="29"/>
  <c r="D6" i="29"/>
  <c r="D7" i="29"/>
  <c r="D8" i="29"/>
  <c r="D9" i="29"/>
  <c r="D10" i="29"/>
  <c r="D11" i="29"/>
  <c r="D12" i="29"/>
  <c r="C4" i="29"/>
  <c r="C5" i="29"/>
  <c r="C6" i="29"/>
  <c r="R33" i="21"/>
  <c r="I43" i="21"/>
  <c r="I51" i="21"/>
  <c r="I50" i="21"/>
  <c r="R42" i="21"/>
  <c r="I48" i="21"/>
  <c r="R41" i="21"/>
  <c r="I47" i="21"/>
  <c r="R35" i="21"/>
  <c r="I45" i="21"/>
  <c r="R34" i="21"/>
  <c r="I44" i="21"/>
  <c r="R28" i="21"/>
  <c r="I42" i="21"/>
  <c r="R27" i="21"/>
  <c r="I41" i="21"/>
  <c r="R21" i="21"/>
  <c r="I39" i="21"/>
  <c r="R20" i="21"/>
  <c r="I38" i="21"/>
  <c r="K4" i="26"/>
  <c r="K5" i="26"/>
  <c r="K6" i="26"/>
  <c r="K7" i="26"/>
  <c r="K8" i="26"/>
  <c r="K9" i="26"/>
  <c r="K10" i="26"/>
  <c r="K11" i="26"/>
  <c r="K12" i="26"/>
  <c r="K13" i="26"/>
  <c r="AI15" i="26"/>
  <c r="D4" i="26"/>
  <c r="D5" i="26"/>
  <c r="D6" i="26"/>
  <c r="D7" i="26"/>
  <c r="D8" i="26"/>
  <c r="D9" i="26"/>
  <c r="D10" i="26"/>
  <c r="D11" i="26"/>
  <c r="D12" i="26"/>
  <c r="C4" i="26"/>
  <c r="R14" i="21"/>
  <c r="I36" i="21"/>
  <c r="C5" i="26"/>
  <c r="C6" i="26"/>
  <c r="R13" i="21"/>
  <c r="I35" i="21"/>
  <c r="R12" i="21"/>
  <c r="I34" i="21"/>
  <c r="L4" i="29"/>
  <c r="M4" i="29"/>
  <c r="N4" i="29"/>
  <c r="L5" i="29"/>
  <c r="M5" i="29"/>
  <c r="N5" i="29"/>
  <c r="L6" i="29"/>
  <c r="M6" i="29"/>
  <c r="N6" i="29"/>
  <c r="C7" i="29"/>
  <c r="L7" i="29"/>
  <c r="M7" i="29"/>
  <c r="N7" i="29"/>
  <c r="C8" i="29"/>
  <c r="L8" i="29"/>
  <c r="M8" i="29"/>
  <c r="N8" i="29"/>
  <c r="C9" i="29"/>
  <c r="L9" i="29"/>
  <c r="M9" i="29"/>
  <c r="N9" i="29"/>
  <c r="C10" i="29"/>
  <c r="L10" i="29"/>
  <c r="M10" i="29"/>
  <c r="N10" i="29"/>
  <c r="C11" i="29"/>
  <c r="L11" i="29"/>
  <c r="M11" i="29"/>
  <c r="N11" i="29"/>
  <c r="C12" i="29"/>
  <c r="L12" i="29"/>
  <c r="M12" i="29"/>
  <c r="N12" i="29"/>
  <c r="AE40" i="39" a="1"/>
  <c r="AE40" i="39"/>
  <c r="R39" i="39"/>
  <c r="I56" i="39"/>
  <c r="R38" i="39"/>
  <c r="I55" i="39"/>
  <c r="R37" i="39"/>
  <c r="I54" i="39"/>
  <c r="AI15" i="42"/>
  <c r="D4" i="42"/>
  <c r="D5" i="42"/>
  <c r="D6" i="42"/>
  <c r="D7" i="42"/>
  <c r="D8" i="42"/>
  <c r="D9" i="42"/>
  <c r="D10" i="42"/>
  <c r="D11" i="42"/>
  <c r="D12" i="42"/>
  <c r="C4" i="42"/>
  <c r="C5" i="42"/>
  <c r="C6" i="42"/>
  <c r="AE32" i="39" a="1"/>
  <c r="AE32" i="39"/>
  <c r="C7" i="42"/>
  <c r="R31" i="39"/>
  <c r="I52" i="39"/>
  <c r="R30" i="39"/>
  <c r="I51" i="39"/>
  <c r="R29" i="39"/>
  <c r="I50" i="39"/>
  <c r="F13" i="41"/>
  <c r="C5" i="41"/>
  <c r="C6" i="41"/>
  <c r="F13" i="43"/>
  <c r="F13" i="42"/>
  <c r="R28" i="39"/>
  <c r="I49" i="39"/>
  <c r="C7" i="41"/>
  <c r="K4" i="40"/>
  <c r="K5" i="40"/>
  <c r="K6" i="40"/>
  <c r="K7" i="40"/>
  <c r="K8" i="40"/>
  <c r="K9" i="40"/>
  <c r="K10" i="40"/>
  <c r="K11" i="40"/>
  <c r="K12" i="40"/>
  <c r="K13" i="40"/>
  <c r="AI15" i="40"/>
  <c r="D4" i="40"/>
  <c r="D5" i="40"/>
  <c r="D6" i="40"/>
  <c r="D7" i="40"/>
  <c r="D8" i="40"/>
  <c r="D9" i="40"/>
  <c r="D10" i="40"/>
  <c r="D11" i="40"/>
  <c r="D12" i="40"/>
  <c r="C4" i="40"/>
  <c r="C5" i="40"/>
  <c r="C6" i="40"/>
  <c r="C7" i="40"/>
  <c r="R15" i="39"/>
  <c r="I44" i="39"/>
  <c r="R14" i="39"/>
  <c r="I43" i="39"/>
  <c r="R13" i="39"/>
  <c r="I42" i="39"/>
  <c r="R12" i="39"/>
  <c r="I41" i="39"/>
  <c r="F13" i="40"/>
  <c r="Q69" i="17"/>
  <c r="F9" i="17"/>
  <c r="Q69" i="3"/>
  <c r="F9" i="3"/>
  <c r="BX51" i="3"/>
  <c r="BR57" i="3"/>
  <c r="C22" i="3"/>
  <c r="BX29" i="3"/>
  <c r="BR35" i="3"/>
  <c r="BX40" i="3"/>
  <c r="BR46" i="3"/>
  <c r="BX51" i="17"/>
  <c r="BR57" i="17"/>
  <c r="BX29" i="17"/>
  <c r="BR35" i="17"/>
  <c r="C22" i="17"/>
  <c r="BX40" i="17"/>
  <c r="BR46" i="17"/>
  <c r="Y18" i="31"/>
  <c r="Y19" i="31"/>
  <c r="Q47" i="21"/>
  <c r="Q48" i="21"/>
  <c r="Q49" i="21"/>
  <c r="AA49" i="21"/>
  <c r="Z49" i="21"/>
  <c r="Y49" i="21"/>
  <c r="W49" i="21"/>
  <c r="N4" i="31"/>
  <c r="V49" i="21"/>
  <c r="M4" i="31"/>
  <c r="U49" i="21"/>
  <c r="L4" i="31"/>
  <c r="T49" i="21"/>
  <c r="S49" i="21"/>
  <c r="AA48" i="21"/>
  <c r="Z48" i="21"/>
  <c r="Y48" i="21"/>
  <c r="W48" i="21"/>
  <c r="N6" i="31"/>
  <c r="N5" i="31"/>
  <c r="V48" i="21"/>
  <c r="M6" i="31"/>
  <c r="M5" i="31"/>
  <c r="U48" i="21"/>
  <c r="L6" i="31"/>
  <c r="L5" i="31"/>
  <c r="T48" i="21"/>
  <c r="S48" i="21"/>
  <c r="AA47" i="21"/>
  <c r="Z47" i="21"/>
  <c r="Y47" i="21"/>
  <c r="W47" i="21"/>
  <c r="V47" i="21"/>
  <c r="U47" i="21"/>
  <c r="T47" i="21"/>
  <c r="S47" i="21"/>
  <c r="AE36" i="21" a="1"/>
  <c r="E100" i="9"/>
  <c r="Q18" i="22"/>
  <c r="E99" i="9"/>
  <c r="Q17" i="22"/>
  <c r="C4" i="9"/>
  <c r="E49" i="9"/>
  <c r="AD7" i="6"/>
  <c r="E72" i="9"/>
  <c r="AD5" i="39"/>
  <c r="Y17" i="3"/>
  <c r="Y18" i="3"/>
  <c r="Y19" i="3"/>
  <c r="Y20" i="3"/>
  <c r="Y21" i="3"/>
  <c r="Y22" i="3"/>
  <c r="Y17" i="17"/>
  <c r="Y18" i="17"/>
  <c r="Y19" i="17"/>
  <c r="Y20" i="17"/>
  <c r="Y21" i="17"/>
  <c r="Y22" i="17"/>
  <c r="Y17" i="25"/>
  <c r="Y18" i="25"/>
  <c r="Y19" i="25"/>
  <c r="Y20" i="25"/>
  <c r="Y21" i="25"/>
  <c r="Y22" i="25"/>
  <c r="AI15" i="48"/>
  <c r="Y17" i="48"/>
  <c r="Y18" i="48"/>
  <c r="Y19" i="48"/>
  <c r="D4" i="48"/>
  <c r="D5" i="48"/>
  <c r="D6" i="48"/>
  <c r="D7" i="48"/>
  <c r="D8" i="48"/>
  <c r="D9" i="48"/>
  <c r="D10" i="48"/>
  <c r="D11" i="48"/>
  <c r="D12" i="48"/>
  <c r="C4" i="48"/>
  <c r="C5" i="48"/>
  <c r="C6" i="48"/>
  <c r="Y17" i="45"/>
  <c r="Y18" i="45"/>
  <c r="Y19" i="45"/>
  <c r="Y17" i="37"/>
  <c r="Y18" i="37"/>
  <c r="Y19" i="37"/>
  <c r="Y17" i="33"/>
  <c r="Y18" i="33"/>
  <c r="Y19" i="33"/>
  <c r="Y17" i="46"/>
  <c r="Y18" i="46"/>
  <c r="Y19" i="46"/>
  <c r="Y17" i="47"/>
  <c r="Y18" i="47"/>
  <c r="Y19" i="47"/>
  <c r="U10" i="22"/>
  <c r="U11" i="22"/>
  <c r="U15" i="22"/>
  <c r="B13" i="3"/>
  <c r="B13" i="17"/>
  <c r="B13" i="25"/>
  <c r="B14" i="3"/>
  <c r="AI7" i="39"/>
  <c r="AS44" i="39"/>
  <c r="AR44" i="39"/>
  <c r="AQ44" i="39"/>
  <c r="AO44" i="39"/>
  <c r="N6" i="48"/>
  <c r="N5" i="48"/>
  <c r="N4" i="48"/>
  <c r="AN44" i="39"/>
  <c r="M6" i="48"/>
  <c r="M5" i="48"/>
  <c r="M4" i="48"/>
  <c r="AM44" i="39"/>
  <c r="L6" i="48"/>
  <c r="L5" i="48"/>
  <c r="L4" i="48"/>
  <c r="AL44" i="39"/>
  <c r="AK44" i="39"/>
  <c r="AS43" i="39"/>
  <c r="AR43" i="39"/>
  <c r="AQ43" i="39"/>
  <c r="AO43" i="39"/>
  <c r="AN43" i="39"/>
  <c r="AM43" i="39"/>
  <c r="AL43" i="39"/>
  <c r="AK43" i="39"/>
  <c r="AS42" i="39"/>
  <c r="AR42" i="39"/>
  <c r="AQ42" i="39"/>
  <c r="AO42" i="39"/>
  <c r="AN42" i="39"/>
  <c r="AM42" i="39"/>
  <c r="AL42" i="39"/>
  <c r="AK42" i="39"/>
  <c r="AS38" i="39"/>
  <c r="AR38" i="39"/>
  <c r="AQ38" i="39"/>
  <c r="AO38" i="39"/>
  <c r="N6" i="47"/>
  <c r="N5" i="47"/>
  <c r="N4" i="47"/>
  <c r="AN38" i="39"/>
  <c r="M6" i="47"/>
  <c r="M5" i="47"/>
  <c r="M4" i="47"/>
  <c r="AM38" i="39"/>
  <c r="L6" i="47"/>
  <c r="L5" i="47"/>
  <c r="L4" i="47"/>
  <c r="AL38" i="39"/>
  <c r="AK38" i="39"/>
  <c r="AS37" i="39"/>
  <c r="AR37" i="39"/>
  <c r="AQ37" i="39"/>
  <c r="AO37" i="39"/>
  <c r="AN37" i="39"/>
  <c r="AM37" i="39"/>
  <c r="AL37" i="39"/>
  <c r="AK37" i="39"/>
  <c r="AS36" i="39"/>
  <c r="AR36" i="39"/>
  <c r="AQ36" i="39"/>
  <c r="AO36" i="39"/>
  <c r="AN36" i="39"/>
  <c r="AM36" i="39"/>
  <c r="AL36" i="39"/>
  <c r="AK36" i="39"/>
  <c r="AS32" i="39"/>
  <c r="AR32" i="39"/>
  <c r="AQ32" i="39"/>
  <c r="AO32" i="39"/>
  <c r="N5" i="46"/>
  <c r="N6" i="46"/>
  <c r="N4" i="46"/>
  <c r="AN32" i="39"/>
  <c r="M5" i="46"/>
  <c r="M6" i="46"/>
  <c r="M4" i="46"/>
  <c r="AM32" i="39"/>
  <c r="L5" i="46"/>
  <c r="L6" i="46"/>
  <c r="L4" i="46"/>
  <c r="AL32" i="39"/>
  <c r="AK32" i="39"/>
  <c r="AS31" i="39"/>
  <c r="AR31" i="39"/>
  <c r="AQ31" i="39"/>
  <c r="AO31" i="39"/>
  <c r="AN31" i="39"/>
  <c r="AM31" i="39"/>
  <c r="AL31" i="39"/>
  <c r="AK31" i="39"/>
  <c r="AS30" i="39"/>
  <c r="AR30" i="39"/>
  <c r="AQ30" i="39"/>
  <c r="AO30" i="39"/>
  <c r="AN30" i="39"/>
  <c r="AM30" i="39"/>
  <c r="AL30" i="39"/>
  <c r="AK30" i="39"/>
  <c r="AS26" i="39"/>
  <c r="AR26" i="39"/>
  <c r="AQ26" i="39"/>
  <c r="AO26" i="39"/>
  <c r="N4" i="33"/>
  <c r="N5" i="33"/>
  <c r="N6" i="33"/>
  <c r="AN26" i="39"/>
  <c r="M4" i="33"/>
  <c r="M5" i="33"/>
  <c r="M6" i="33"/>
  <c r="AM26" i="39"/>
  <c r="L4" i="33"/>
  <c r="L5" i="33"/>
  <c r="L6" i="33"/>
  <c r="AL26" i="39"/>
  <c r="AK26" i="39"/>
  <c r="AS25" i="39"/>
  <c r="AR25" i="39"/>
  <c r="AQ25" i="39"/>
  <c r="AO25" i="39"/>
  <c r="AN25" i="39"/>
  <c r="AM25" i="39"/>
  <c r="AL25" i="39"/>
  <c r="AK25" i="39"/>
  <c r="AS24" i="39"/>
  <c r="AR24" i="39"/>
  <c r="AQ24" i="39"/>
  <c r="AO24" i="39"/>
  <c r="AN24" i="39"/>
  <c r="AM24" i="39"/>
  <c r="AL24" i="39"/>
  <c r="AK24" i="39"/>
  <c r="AS14" i="39"/>
  <c r="AR14" i="39"/>
  <c r="AQ14" i="39"/>
  <c r="AO14" i="39"/>
  <c r="N4" i="45"/>
  <c r="N5" i="45"/>
  <c r="N6" i="45"/>
  <c r="AN14" i="39"/>
  <c r="M4" i="45"/>
  <c r="M5" i="45"/>
  <c r="M6" i="45"/>
  <c r="AM14" i="39"/>
  <c r="L4" i="45"/>
  <c r="L5" i="45"/>
  <c r="L6" i="45"/>
  <c r="AL14" i="39"/>
  <c r="AK14" i="39"/>
  <c r="AS13" i="39"/>
  <c r="AR13" i="39"/>
  <c r="AQ13" i="39"/>
  <c r="AO13" i="39"/>
  <c r="AN13" i="39"/>
  <c r="AM13" i="39"/>
  <c r="AL13" i="39"/>
  <c r="AK13" i="39"/>
  <c r="AS12" i="39"/>
  <c r="AR12" i="39"/>
  <c r="AQ12" i="39"/>
  <c r="AO12" i="39"/>
  <c r="AN12" i="39"/>
  <c r="AM12" i="39"/>
  <c r="AL12" i="39"/>
  <c r="AK12" i="39"/>
  <c r="E59" i="9"/>
  <c r="AI10" i="39"/>
  <c r="E84" i="9"/>
  <c r="AP44" i="39"/>
  <c r="N4" i="37"/>
  <c r="M4" i="37"/>
  <c r="L4" i="37"/>
  <c r="AP43" i="39"/>
  <c r="N6" i="37"/>
  <c r="M6" i="37"/>
  <c r="L6" i="37"/>
  <c r="AP42" i="39"/>
  <c r="N5" i="37"/>
  <c r="M5" i="37"/>
  <c r="L5" i="37"/>
  <c r="E27" i="9"/>
  <c r="AS41" i="39"/>
  <c r="E26" i="9"/>
  <c r="AR41" i="39"/>
  <c r="E25" i="9"/>
  <c r="AO41" i="39"/>
  <c r="E24" i="9"/>
  <c r="AN41" i="39"/>
  <c r="E23" i="9"/>
  <c r="AM41" i="39"/>
  <c r="E22" i="9"/>
  <c r="AL41" i="39"/>
  <c r="E21" i="9"/>
  <c r="AK41" i="39"/>
  <c r="AP38" i="39"/>
  <c r="AP37" i="39"/>
  <c r="AP36" i="39"/>
  <c r="AS35" i="39"/>
  <c r="AR35" i="39"/>
  <c r="AO35" i="39"/>
  <c r="AN35" i="39"/>
  <c r="AM35" i="39"/>
  <c r="AL35" i="39"/>
  <c r="AK35" i="39"/>
  <c r="AP32" i="39"/>
  <c r="AP31" i="39"/>
  <c r="AP30" i="39"/>
  <c r="AS29" i="39"/>
  <c r="AR29" i="39"/>
  <c r="AO29" i="39"/>
  <c r="AN29" i="39"/>
  <c r="AM29" i="39"/>
  <c r="AL29" i="39"/>
  <c r="AK29" i="39"/>
  <c r="AP26" i="39"/>
  <c r="AP25" i="39"/>
  <c r="AP24" i="39"/>
  <c r="AS23" i="39"/>
  <c r="AR23" i="39"/>
  <c r="AO23" i="39"/>
  <c r="AN23" i="39"/>
  <c r="AM23" i="39"/>
  <c r="AL23" i="39"/>
  <c r="AK23" i="39"/>
  <c r="AS20" i="39"/>
  <c r="AR20" i="39"/>
  <c r="AQ20" i="39"/>
  <c r="AP20" i="39"/>
  <c r="AO20" i="39"/>
  <c r="AN20" i="39"/>
  <c r="AM20" i="39"/>
  <c r="AL20" i="39"/>
  <c r="AK20" i="39"/>
  <c r="AS19" i="39"/>
  <c r="AR19" i="39"/>
  <c r="AQ19" i="39"/>
  <c r="AP19" i="39"/>
  <c r="AO19" i="39"/>
  <c r="AN19" i="39"/>
  <c r="AM19" i="39"/>
  <c r="AL19" i="39"/>
  <c r="AK19" i="39"/>
  <c r="AS18" i="39"/>
  <c r="AR18" i="39"/>
  <c r="AQ18" i="39"/>
  <c r="AP18" i="39"/>
  <c r="AO18" i="39"/>
  <c r="AN18" i="39"/>
  <c r="AM18" i="39"/>
  <c r="AL18" i="39"/>
  <c r="AK18" i="39"/>
  <c r="AS17" i="39"/>
  <c r="AR17" i="39"/>
  <c r="AO17" i="39"/>
  <c r="AN17" i="39"/>
  <c r="AM17" i="39"/>
  <c r="AL17" i="39"/>
  <c r="AK17" i="39"/>
  <c r="AP14" i="39"/>
  <c r="AP13" i="39"/>
  <c r="AP12" i="39"/>
  <c r="AS11" i="39"/>
  <c r="AR11" i="39"/>
  <c r="AO11" i="39"/>
  <c r="AN11" i="39"/>
  <c r="AM11" i="39"/>
  <c r="AL11" i="39"/>
  <c r="AK11" i="39"/>
  <c r="AJ11" i="39"/>
  <c r="V135" i="48"/>
  <c r="W135" i="48"/>
  <c r="X135" i="48"/>
  <c r="Y135" i="48"/>
  <c r="AA135" i="48"/>
  <c r="AA207" i="48"/>
  <c r="AB207" i="48"/>
  <c r="Z207" i="48"/>
  <c r="V134" i="48"/>
  <c r="W134" i="48"/>
  <c r="X134" i="48"/>
  <c r="Y134" i="48"/>
  <c r="AA134" i="48"/>
  <c r="AA206" i="48"/>
  <c r="AB206" i="48"/>
  <c r="Z206" i="48"/>
  <c r="V133" i="48"/>
  <c r="W133" i="48"/>
  <c r="X133" i="48"/>
  <c r="Y133" i="48"/>
  <c r="AA133" i="48"/>
  <c r="AA205" i="48"/>
  <c r="AB205" i="48"/>
  <c r="Z205" i="48"/>
  <c r="V132" i="48"/>
  <c r="W132" i="48"/>
  <c r="X132" i="48"/>
  <c r="Y132" i="48"/>
  <c r="AA132" i="48"/>
  <c r="AA204" i="48"/>
  <c r="AB204" i="48"/>
  <c r="Z204" i="48"/>
  <c r="V131" i="48"/>
  <c r="W131" i="48"/>
  <c r="X131" i="48"/>
  <c r="Y131" i="48"/>
  <c r="AA131" i="48"/>
  <c r="AA203" i="48"/>
  <c r="AB203" i="48"/>
  <c r="Z203" i="48"/>
  <c r="V130" i="48"/>
  <c r="W130" i="48"/>
  <c r="X130" i="48"/>
  <c r="Y130" i="48"/>
  <c r="AA130" i="48"/>
  <c r="AA202" i="48"/>
  <c r="AB202" i="48"/>
  <c r="Z202" i="48"/>
  <c r="V129" i="48"/>
  <c r="W129" i="48"/>
  <c r="X129" i="48"/>
  <c r="Y129" i="48"/>
  <c r="AA129" i="48"/>
  <c r="AA201" i="48"/>
  <c r="AB201" i="48"/>
  <c r="Z201" i="48"/>
  <c r="V128" i="48"/>
  <c r="W128" i="48"/>
  <c r="X128" i="48"/>
  <c r="Y128" i="48"/>
  <c r="AA128" i="48"/>
  <c r="AA200" i="48"/>
  <c r="AB200" i="48"/>
  <c r="Z200" i="48"/>
  <c r="V127" i="48"/>
  <c r="W127" i="48"/>
  <c r="X127" i="48"/>
  <c r="Y127" i="48"/>
  <c r="AA127" i="48"/>
  <c r="AA199" i="48"/>
  <c r="AB199" i="48"/>
  <c r="Z199" i="48"/>
  <c r="V126" i="48"/>
  <c r="W126" i="48"/>
  <c r="X126" i="48"/>
  <c r="Y126" i="48"/>
  <c r="AA126" i="48"/>
  <c r="AA198" i="48"/>
  <c r="AB198" i="48"/>
  <c r="Z198" i="48"/>
  <c r="V125" i="48"/>
  <c r="W125" i="48"/>
  <c r="X125" i="48"/>
  <c r="Y125" i="48"/>
  <c r="AA125" i="48"/>
  <c r="AA197" i="48"/>
  <c r="AB197" i="48"/>
  <c r="Z197" i="48"/>
  <c r="V124" i="48"/>
  <c r="W124" i="48"/>
  <c r="X124" i="48"/>
  <c r="Y124" i="48"/>
  <c r="AA124" i="48"/>
  <c r="AA196" i="48"/>
  <c r="AB196" i="48"/>
  <c r="Z196" i="48"/>
  <c r="V123" i="48"/>
  <c r="W123" i="48"/>
  <c r="X123" i="48"/>
  <c r="Y123" i="48"/>
  <c r="AA123" i="48"/>
  <c r="AA195" i="48"/>
  <c r="AB195" i="48"/>
  <c r="Z195" i="48"/>
  <c r="V122" i="48"/>
  <c r="W122" i="48"/>
  <c r="X122" i="48"/>
  <c r="Y122" i="48"/>
  <c r="AA122" i="48"/>
  <c r="AA194" i="48"/>
  <c r="AB194" i="48"/>
  <c r="Z194" i="48"/>
  <c r="V121" i="48"/>
  <c r="W121" i="48"/>
  <c r="X121" i="48"/>
  <c r="Y121" i="48"/>
  <c r="AA121" i="48"/>
  <c r="AA193" i="48"/>
  <c r="AB193" i="48"/>
  <c r="Z193" i="48"/>
  <c r="V120" i="48"/>
  <c r="W120" i="48"/>
  <c r="X120" i="48"/>
  <c r="Y120" i="48"/>
  <c r="AA120" i="48"/>
  <c r="AA192" i="48"/>
  <c r="AB192" i="48"/>
  <c r="Z192" i="48"/>
  <c r="V119" i="48"/>
  <c r="W119" i="48"/>
  <c r="X119" i="48"/>
  <c r="Y119" i="48"/>
  <c r="AA119" i="48"/>
  <c r="AA191" i="48"/>
  <c r="AB191" i="48"/>
  <c r="Z191" i="48"/>
  <c r="V118" i="48"/>
  <c r="W118" i="48"/>
  <c r="X118" i="48"/>
  <c r="Y118" i="48"/>
  <c r="AA118" i="48"/>
  <c r="AA190" i="48"/>
  <c r="AB190" i="48"/>
  <c r="Z190" i="48"/>
  <c r="V117" i="48"/>
  <c r="W117" i="48"/>
  <c r="X117" i="48"/>
  <c r="Y117" i="48"/>
  <c r="AA117" i="48"/>
  <c r="AA189" i="48"/>
  <c r="AB189" i="48"/>
  <c r="Z189" i="48"/>
  <c r="V116" i="48"/>
  <c r="W116" i="48"/>
  <c r="X116" i="48"/>
  <c r="Y116" i="48"/>
  <c r="AA116" i="48"/>
  <c r="AA188" i="48"/>
  <c r="AB188" i="48"/>
  <c r="Z188" i="48"/>
  <c r="V115" i="48"/>
  <c r="W115" i="48"/>
  <c r="X115" i="48"/>
  <c r="Y115" i="48"/>
  <c r="AA115" i="48"/>
  <c r="AA187" i="48"/>
  <c r="AB187" i="48"/>
  <c r="Z187" i="48"/>
  <c r="V114" i="48"/>
  <c r="W114" i="48"/>
  <c r="X114" i="48"/>
  <c r="Y114" i="48"/>
  <c r="AA114" i="48"/>
  <c r="AA186" i="48"/>
  <c r="AB186" i="48"/>
  <c r="Z186" i="48"/>
  <c r="V113" i="48"/>
  <c r="W113" i="48"/>
  <c r="X113" i="48"/>
  <c r="Y113" i="48"/>
  <c r="AA113" i="48"/>
  <c r="AA185" i="48"/>
  <c r="AB185" i="48"/>
  <c r="Z185" i="48"/>
  <c r="V112" i="48"/>
  <c r="W112" i="48"/>
  <c r="X112" i="48"/>
  <c r="Y112" i="48"/>
  <c r="AA112" i="48"/>
  <c r="AA184" i="48"/>
  <c r="AB184" i="48"/>
  <c r="Z184" i="48"/>
  <c r="V111" i="48"/>
  <c r="W111" i="48"/>
  <c r="X111" i="48"/>
  <c r="Y111" i="48"/>
  <c r="AA111" i="48"/>
  <c r="AA183" i="48"/>
  <c r="AB183" i="48"/>
  <c r="Z183" i="48"/>
  <c r="V110" i="48"/>
  <c r="W110" i="48"/>
  <c r="X110" i="48"/>
  <c r="Y110" i="48"/>
  <c r="AA110" i="48"/>
  <c r="AA182" i="48"/>
  <c r="AB182" i="48"/>
  <c r="Z182" i="48"/>
  <c r="V109" i="48"/>
  <c r="W109" i="48"/>
  <c r="X109" i="48"/>
  <c r="Y109" i="48"/>
  <c r="AA109" i="48"/>
  <c r="AA181" i="48"/>
  <c r="AB181" i="48"/>
  <c r="Z181" i="48"/>
  <c r="AA180" i="48"/>
  <c r="AB180" i="48"/>
  <c r="Z180" i="48"/>
  <c r="AA179" i="48"/>
  <c r="AB179" i="48"/>
  <c r="Z179" i="48"/>
  <c r="AA178" i="48"/>
  <c r="AB178" i="48"/>
  <c r="Z178" i="48"/>
  <c r="AA177" i="48"/>
  <c r="AB177" i="48"/>
  <c r="Z177" i="48"/>
  <c r="AA176" i="48"/>
  <c r="AB176" i="48"/>
  <c r="Z176" i="48"/>
  <c r="AA175" i="48"/>
  <c r="AB175" i="48"/>
  <c r="Z175" i="48"/>
  <c r="AA174" i="48"/>
  <c r="AB174" i="48"/>
  <c r="Z174" i="48"/>
  <c r="AA173" i="48"/>
  <c r="AB173" i="48"/>
  <c r="Z173" i="48"/>
  <c r="AA172" i="48"/>
  <c r="AB172" i="48"/>
  <c r="Z172" i="48"/>
  <c r="AA171" i="48"/>
  <c r="AB171" i="48"/>
  <c r="Z171" i="48"/>
  <c r="AA170" i="48"/>
  <c r="AB170" i="48"/>
  <c r="Z170" i="48"/>
  <c r="AA169" i="48"/>
  <c r="AB169" i="48"/>
  <c r="Z169" i="48"/>
  <c r="AA168" i="48"/>
  <c r="AB168" i="48"/>
  <c r="Z168" i="48"/>
  <c r="AA167" i="48"/>
  <c r="AB167" i="48"/>
  <c r="Z167" i="48"/>
  <c r="AA166" i="48"/>
  <c r="AB166" i="48"/>
  <c r="Z166" i="48"/>
  <c r="AA165" i="48"/>
  <c r="AB165" i="48"/>
  <c r="Z165" i="48"/>
  <c r="AA164" i="48"/>
  <c r="AB164" i="48"/>
  <c r="Z164" i="48"/>
  <c r="AA163" i="48"/>
  <c r="AB163" i="48"/>
  <c r="Z163" i="48"/>
  <c r="AA162" i="48"/>
  <c r="AB162" i="48"/>
  <c r="Z162" i="48"/>
  <c r="AA161" i="48"/>
  <c r="AB161" i="48"/>
  <c r="Z161" i="48"/>
  <c r="AA160" i="48"/>
  <c r="AB160" i="48"/>
  <c r="Z160" i="48"/>
  <c r="AA159" i="48"/>
  <c r="AB159" i="48"/>
  <c r="Z159" i="48"/>
  <c r="AA158" i="48"/>
  <c r="AB158" i="48"/>
  <c r="Z158" i="48"/>
  <c r="AA157" i="48"/>
  <c r="AB157" i="48"/>
  <c r="Z157" i="48"/>
  <c r="AA156" i="48"/>
  <c r="AB156" i="48"/>
  <c r="Z156" i="48"/>
  <c r="AA155" i="48"/>
  <c r="AB155" i="48"/>
  <c r="Z155" i="48"/>
  <c r="AA154" i="48"/>
  <c r="AB154" i="48"/>
  <c r="Z154" i="48"/>
  <c r="AA153" i="48"/>
  <c r="AB153" i="48"/>
  <c r="Z153" i="48"/>
  <c r="AA152" i="48"/>
  <c r="AB152" i="48"/>
  <c r="Z152" i="48"/>
  <c r="AA151" i="48"/>
  <c r="AB151" i="48"/>
  <c r="Z151" i="48"/>
  <c r="AA150" i="48"/>
  <c r="AB150" i="48"/>
  <c r="Z150" i="48"/>
  <c r="AA149" i="48"/>
  <c r="AB149" i="48"/>
  <c r="Z149" i="48"/>
  <c r="AA148" i="48"/>
  <c r="AB148" i="48"/>
  <c r="Z148" i="48"/>
  <c r="AA147" i="48"/>
  <c r="AB147" i="48"/>
  <c r="Z147" i="48"/>
  <c r="AA146" i="48"/>
  <c r="AB146" i="48"/>
  <c r="Z146" i="48"/>
  <c r="AA145" i="48"/>
  <c r="AB145" i="48"/>
  <c r="Z145" i="48"/>
  <c r="AA144" i="48"/>
  <c r="AB144" i="48"/>
  <c r="Z144" i="48"/>
  <c r="AA143" i="48"/>
  <c r="AB143" i="48"/>
  <c r="Z143" i="48"/>
  <c r="AA142" i="48"/>
  <c r="AB142" i="48"/>
  <c r="Z142" i="48"/>
  <c r="AA141" i="48"/>
  <c r="AB141" i="48"/>
  <c r="Z141" i="48"/>
  <c r="AA140" i="48"/>
  <c r="AB140" i="48"/>
  <c r="Z140" i="48"/>
  <c r="AA139" i="48"/>
  <c r="AB139" i="48"/>
  <c r="Z139" i="48"/>
  <c r="AA138" i="48"/>
  <c r="AB138" i="48"/>
  <c r="Z138" i="48"/>
  <c r="AA137" i="48"/>
  <c r="AB137" i="48"/>
  <c r="Z137" i="48"/>
  <c r="AA136" i="48"/>
  <c r="AB136" i="48"/>
  <c r="Z136" i="48"/>
  <c r="AF135" i="48"/>
  <c r="AE135" i="48"/>
  <c r="AB135" i="48"/>
  <c r="Z135" i="48"/>
  <c r="AF134" i="48"/>
  <c r="AE134" i="48"/>
  <c r="AB134" i="48"/>
  <c r="Z134" i="48"/>
  <c r="AF133" i="48"/>
  <c r="AE133" i="48"/>
  <c r="AB133" i="48"/>
  <c r="Z133" i="48"/>
  <c r="AF132" i="48"/>
  <c r="AE132" i="48"/>
  <c r="AB132" i="48"/>
  <c r="Z132" i="48"/>
  <c r="AF131" i="48"/>
  <c r="AE131" i="48"/>
  <c r="AB131" i="48"/>
  <c r="Z131" i="48"/>
  <c r="AF130" i="48"/>
  <c r="AE130" i="48"/>
  <c r="AB130" i="48"/>
  <c r="Z130" i="48"/>
  <c r="AF129" i="48"/>
  <c r="AE129" i="48"/>
  <c r="AB129" i="48"/>
  <c r="Z129" i="48"/>
  <c r="AF128" i="48"/>
  <c r="AE128" i="48"/>
  <c r="AB128" i="48"/>
  <c r="Z128" i="48"/>
  <c r="AF127" i="48"/>
  <c r="AE127" i="48"/>
  <c r="AB127" i="48"/>
  <c r="Z127" i="48"/>
  <c r="AF126" i="48"/>
  <c r="AE126" i="48"/>
  <c r="AB126" i="48"/>
  <c r="Z126" i="48"/>
  <c r="AF125" i="48"/>
  <c r="AE125" i="48"/>
  <c r="AB125" i="48"/>
  <c r="Z125" i="48"/>
  <c r="AF124" i="48"/>
  <c r="AE124" i="48"/>
  <c r="AB124" i="48"/>
  <c r="Z124" i="48"/>
  <c r="AF123" i="48"/>
  <c r="AE123" i="48"/>
  <c r="AB123" i="48"/>
  <c r="Z123" i="48"/>
  <c r="AF122" i="48"/>
  <c r="AE122" i="48"/>
  <c r="AB122" i="48"/>
  <c r="Z122" i="48"/>
  <c r="AF121" i="48"/>
  <c r="AE121" i="48"/>
  <c r="AB121" i="48"/>
  <c r="Z121" i="48"/>
  <c r="AF120" i="48"/>
  <c r="AE120" i="48"/>
  <c r="AB120" i="48"/>
  <c r="Z120" i="48"/>
  <c r="AF119" i="48"/>
  <c r="AE119" i="48"/>
  <c r="AB119" i="48"/>
  <c r="Z119" i="48"/>
  <c r="AF118" i="48"/>
  <c r="AE118" i="48"/>
  <c r="AB118" i="48"/>
  <c r="Z118" i="48"/>
  <c r="AF117" i="48"/>
  <c r="AE117" i="48"/>
  <c r="AB117" i="48"/>
  <c r="Z117" i="48"/>
  <c r="AF116" i="48"/>
  <c r="AE116" i="48"/>
  <c r="AB116" i="48"/>
  <c r="Z116" i="48"/>
  <c r="AF115" i="48"/>
  <c r="AE115" i="48"/>
  <c r="AB115" i="48"/>
  <c r="Z115" i="48"/>
  <c r="AF114" i="48"/>
  <c r="AE114" i="48"/>
  <c r="AB114" i="48"/>
  <c r="Z114" i="48"/>
  <c r="AF113" i="48"/>
  <c r="AE113" i="48"/>
  <c r="AB113" i="48"/>
  <c r="Z113" i="48"/>
  <c r="AF112" i="48"/>
  <c r="AE112" i="48"/>
  <c r="AB112" i="48"/>
  <c r="Z112" i="48"/>
  <c r="AF111" i="48"/>
  <c r="AE111" i="48"/>
  <c r="AB111" i="48"/>
  <c r="Z111" i="48"/>
  <c r="AF110" i="48"/>
  <c r="AE110" i="48"/>
  <c r="AB110" i="48"/>
  <c r="Z110" i="48"/>
  <c r="AF109" i="48"/>
  <c r="AE109" i="48"/>
  <c r="AB109" i="48"/>
  <c r="Z109" i="48"/>
  <c r="AB108" i="48"/>
  <c r="Z108" i="48"/>
  <c r="AB107" i="48"/>
  <c r="Z107" i="48"/>
  <c r="AB106" i="48"/>
  <c r="Z106" i="48"/>
  <c r="AB105" i="48"/>
  <c r="Z105" i="48"/>
  <c r="AB104" i="48"/>
  <c r="Z104" i="48"/>
  <c r="AB103" i="48"/>
  <c r="Z103" i="48"/>
  <c r="AB102" i="48"/>
  <c r="Z102" i="48"/>
  <c r="AB101" i="48"/>
  <c r="Z101" i="48"/>
  <c r="AB100" i="48"/>
  <c r="Z100" i="48"/>
  <c r="AB99" i="48"/>
  <c r="Z99" i="48"/>
  <c r="AB98" i="48"/>
  <c r="Z98" i="48"/>
  <c r="AB97" i="48"/>
  <c r="Z97" i="48"/>
  <c r="AB96" i="48"/>
  <c r="Z96" i="48"/>
  <c r="AB95" i="48"/>
  <c r="Z95" i="48"/>
  <c r="AB94" i="48"/>
  <c r="Z94" i="48"/>
  <c r="AB93" i="48"/>
  <c r="Z93" i="48"/>
  <c r="AB92" i="48"/>
  <c r="Z92" i="48"/>
  <c r="AB91" i="48"/>
  <c r="Z91" i="48"/>
  <c r="AB90" i="48"/>
  <c r="Z90" i="48"/>
  <c r="AB89" i="48"/>
  <c r="Z89" i="48"/>
  <c r="AB88" i="48"/>
  <c r="Z88" i="48"/>
  <c r="AB87" i="48"/>
  <c r="Z87" i="48"/>
  <c r="AB86" i="48"/>
  <c r="Z86" i="48"/>
  <c r="AB85" i="48"/>
  <c r="Z85" i="48"/>
  <c r="AB84" i="48"/>
  <c r="Z84" i="48"/>
  <c r="AB83" i="48"/>
  <c r="Z83" i="48"/>
  <c r="AB82" i="48"/>
  <c r="Z82" i="48"/>
  <c r="AB81" i="48"/>
  <c r="Z81" i="48"/>
  <c r="AB80" i="48"/>
  <c r="Z80" i="48"/>
  <c r="AB79" i="48"/>
  <c r="Z79" i="48"/>
  <c r="AB78" i="48"/>
  <c r="Z78" i="48"/>
  <c r="AB77" i="48"/>
  <c r="Z77" i="48"/>
  <c r="AB76" i="48"/>
  <c r="Z76" i="48"/>
  <c r="AB75" i="48"/>
  <c r="Z75" i="48"/>
  <c r="AB74" i="48"/>
  <c r="Z74" i="48"/>
  <c r="AB73" i="48"/>
  <c r="Z73" i="48"/>
  <c r="AB72" i="48"/>
  <c r="Z72" i="48"/>
  <c r="Q72" i="48"/>
  <c r="AB71" i="48"/>
  <c r="Z71" i="48"/>
  <c r="Q71" i="48"/>
  <c r="AB70" i="48"/>
  <c r="Z70" i="48"/>
  <c r="Q70" i="48"/>
  <c r="AB69" i="48"/>
  <c r="Z69" i="48"/>
  <c r="Q69" i="48"/>
  <c r="AB68" i="48"/>
  <c r="Z68" i="48"/>
  <c r="Q68" i="48"/>
  <c r="AB67" i="48"/>
  <c r="Z67" i="48"/>
  <c r="Q67" i="48"/>
  <c r="AB66" i="48"/>
  <c r="Z66" i="48"/>
  <c r="AB65" i="48"/>
  <c r="Z65" i="48"/>
  <c r="AB64" i="48"/>
  <c r="Z64" i="48"/>
  <c r="F12" i="48"/>
  <c r="BR60" i="48"/>
  <c r="F11" i="48"/>
  <c r="BZ51" i="48"/>
  <c r="F10" i="48"/>
  <c r="BY51" i="48"/>
  <c r="F9" i="48"/>
  <c r="BX51" i="48"/>
  <c r="F8" i="48"/>
  <c r="BW51" i="48"/>
  <c r="F7" i="48"/>
  <c r="BV51" i="48"/>
  <c r="C25" i="48"/>
  <c r="BR59" i="48"/>
  <c r="CA51" i="48"/>
  <c r="C24" i="48"/>
  <c r="BR58" i="48"/>
  <c r="C23" i="48"/>
  <c r="BR57" i="48"/>
  <c r="C22" i="48"/>
  <c r="BR56" i="48"/>
  <c r="C21" i="48"/>
  <c r="BR55" i="48"/>
  <c r="C20" i="48"/>
  <c r="BR37" i="48"/>
  <c r="CA29" i="48"/>
  <c r="BR38" i="48"/>
  <c r="BZ29" i="48"/>
  <c r="BR36" i="48"/>
  <c r="BY29" i="48"/>
  <c r="BR35" i="48"/>
  <c r="BX29" i="48"/>
  <c r="BR34" i="48"/>
  <c r="BW29" i="48"/>
  <c r="BR33" i="48"/>
  <c r="BV29" i="48"/>
  <c r="BR49" i="48"/>
  <c r="BR48" i="48"/>
  <c r="BR47" i="48"/>
  <c r="BR46" i="48"/>
  <c r="BR45" i="48"/>
  <c r="BR44" i="48"/>
  <c r="CA40" i="48"/>
  <c r="BZ40" i="48"/>
  <c r="BY40" i="48"/>
  <c r="BX40" i="48"/>
  <c r="BW40" i="48"/>
  <c r="BV40" i="48"/>
  <c r="BP38" i="48" a="1"/>
  <c r="BP38" i="48"/>
  <c r="BO38" i="48" a="1"/>
  <c r="BO38" i="48"/>
  <c r="BN38" i="48" a="1"/>
  <c r="BN38" i="48"/>
  <c r="BM38" i="48" a="1"/>
  <c r="BM38" i="48"/>
  <c r="BL38" i="48" a="1"/>
  <c r="BL38" i="48"/>
  <c r="BK38" i="48" a="1"/>
  <c r="BK38" i="48"/>
  <c r="BJ38" i="48" a="1"/>
  <c r="BJ38" i="48"/>
  <c r="BI38" i="48" a="1"/>
  <c r="BI38" i="48"/>
  <c r="BH38" i="48" a="1"/>
  <c r="BH38" i="48"/>
  <c r="BG38" i="48" a="1"/>
  <c r="BG38" i="48"/>
  <c r="BF38" i="48" a="1"/>
  <c r="BF38" i="48"/>
  <c r="BE38" i="48" a="1"/>
  <c r="BE38" i="48"/>
  <c r="BD38" i="48" a="1"/>
  <c r="BD38" i="48"/>
  <c r="BC38" i="48" a="1"/>
  <c r="BC38" i="48"/>
  <c r="BB38" i="48" a="1"/>
  <c r="BB38" i="48"/>
  <c r="BA38" i="48" a="1"/>
  <c r="BA38" i="48"/>
  <c r="AZ38" i="48" a="1"/>
  <c r="AZ38" i="48"/>
  <c r="AY38" i="48" a="1"/>
  <c r="AY38" i="48"/>
  <c r="AX38" i="48" a="1"/>
  <c r="AX38" i="48"/>
  <c r="AW38" i="48" a="1"/>
  <c r="AW38" i="48"/>
  <c r="AV38" i="48" a="1"/>
  <c r="AV38" i="48"/>
  <c r="AU38" i="48" a="1"/>
  <c r="AU38" i="48"/>
  <c r="AT38" i="48" a="1"/>
  <c r="AT38" i="48"/>
  <c r="AS38" i="48" a="1"/>
  <c r="AS38" i="48"/>
  <c r="AR38" i="48" a="1"/>
  <c r="AR38" i="48"/>
  <c r="AQ38" i="48" a="1"/>
  <c r="AQ38" i="48"/>
  <c r="AP38" i="48" a="1"/>
  <c r="AP38" i="48"/>
  <c r="AO38" i="48" a="1"/>
  <c r="AO38" i="48"/>
  <c r="AN38" i="48" a="1"/>
  <c r="AN38" i="48"/>
  <c r="AM38" i="48" a="1"/>
  <c r="AM38" i="48"/>
  <c r="AL38" i="48" a="1"/>
  <c r="AL38" i="48"/>
  <c r="AK38" i="48" a="1"/>
  <c r="AK38" i="48"/>
  <c r="AJ38" i="48" a="1"/>
  <c r="AJ38" i="48"/>
  <c r="AI38" i="48" a="1"/>
  <c r="AI38" i="48"/>
  <c r="AH38" i="48" a="1"/>
  <c r="AH38" i="48"/>
  <c r="AG38" i="48" a="1"/>
  <c r="AG38" i="48"/>
  <c r="AF38" i="48" a="1"/>
  <c r="AF38" i="48"/>
  <c r="AE38" i="48" a="1"/>
  <c r="AE38" i="48"/>
  <c r="AD38" i="48" a="1"/>
  <c r="AD38" i="48"/>
  <c r="AC38" i="48" a="1"/>
  <c r="AC38" i="48"/>
  <c r="AB38" i="48" a="1"/>
  <c r="AB38" i="48"/>
  <c r="AA38" i="48" a="1"/>
  <c r="AA38" i="48"/>
  <c r="Z38" i="48" a="1"/>
  <c r="Z38" i="48"/>
  <c r="Y38" i="48" a="1"/>
  <c r="Y38" i="48"/>
  <c r="X38" i="48" a="1"/>
  <c r="X38" i="48"/>
  <c r="W38" i="48" a="1"/>
  <c r="W38" i="48"/>
  <c r="V38" i="48" a="1"/>
  <c r="V38" i="48"/>
  <c r="U38" i="48" a="1"/>
  <c r="U38" i="48"/>
  <c r="T38" i="48" a="1"/>
  <c r="T38" i="48"/>
  <c r="S38" i="48" a="1"/>
  <c r="S38" i="48"/>
  <c r="R38" i="48" a="1"/>
  <c r="R38" i="48"/>
  <c r="Q38" i="48" a="1"/>
  <c r="Q38" i="48"/>
  <c r="P38" i="48" a="1"/>
  <c r="P38" i="48"/>
  <c r="O38" i="48" a="1"/>
  <c r="O38" i="48"/>
  <c r="N38" i="48" a="1"/>
  <c r="N38" i="48"/>
  <c r="M38" i="48" a="1"/>
  <c r="M38" i="48"/>
  <c r="L38" i="48" a="1"/>
  <c r="L38" i="48"/>
  <c r="K38" i="48" a="1"/>
  <c r="K38" i="48"/>
  <c r="J38" i="48" a="1"/>
  <c r="J38" i="48"/>
  <c r="I38" i="48" a="1"/>
  <c r="I38" i="48"/>
  <c r="H38" i="48" a="1"/>
  <c r="H38" i="48"/>
  <c r="G38" i="48" a="1"/>
  <c r="G38" i="48"/>
  <c r="F38" i="48" a="1"/>
  <c r="F38" i="48"/>
  <c r="E38" i="48" a="1"/>
  <c r="E38" i="48"/>
  <c r="C38" i="48"/>
  <c r="BP37" i="48" a="1"/>
  <c r="BP37" i="48"/>
  <c r="BO37" i="48" a="1"/>
  <c r="BO37" i="48"/>
  <c r="BN37" i="48" a="1"/>
  <c r="BN37" i="48"/>
  <c r="BM37" i="48" a="1"/>
  <c r="BM37" i="48"/>
  <c r="BL37" i="48" a="1"/>
  <c r="BL37" i="48"/>
  <c r="BK37" i="48" a="1"/>
  <c r="BK37" i="48"/>
  <c r="BJ37" i="48" a="1"/>
  <c r="BJ37" i="48"/>
  <c r="BI37" i="48" a="1"/>
  <c r="BI37" i="48"/>
  <c r="BH37" i="48" a="1"/>
  <c r="BH37" i="48"/>
  <c r="BG37" i="48" a="1"/>
  <c r="BG37" i="48"/>
  <c r="BF37" i="48" a="1"/>
  <c r="BF37" i="48"/>
  <c r="BE37" i="48" a="1"/>
  <c r="BE37" i="48"/>
  <c r="BD37" i="48" a="1"/>
  <c r="BD37" i="48"/>
  <c r="BC37" i="48" a="1"/>
  <c r="BC37" i="48"/>
  <c r="BB37" i="48" a="1"/>
  <c r="BB37" i="48"/>
  <c r="BA37" i="48" a="1"/>
  <c r="BA37" i="48"/>
  <c r="AZ37" i="48" a="1"/>
  <c r="AZ37" i="48"/>
  <c r="AY37" i="48" a="1"/>
  <c r="AY37" i="48"/>
  <c r="AX37" i="48" a="1"/>
  <c r="AX37" i="48"/>
  <c r="AW37" i="48" a="1"/>
  <c r="AW37" i="48"/>
  <c r="AV37" i="48" a="1"/>
  <c r="AV37" i="48"/>
  <c r="AU37" i="48" a="1"/>
  <c r="AU37" i="48"/>
  <c r="AT37" i="48" a="1"/>
  <c r="AT37" i="48"/>
  <c r="AS37" i="48" a="1"/>
  <c r="AS37" i="48"/>
  <c r="AR37" i="48" a="1"/>
  <c r="AR37" i="48"/>
  <c r="AQ37" i="48" a="1"/>
  <c r="AQ37" i="48"/>
  <c r="AP37" i="48" a="1"/>
  <c r="AP37" i="48"/>
  <c r="AO37" i="48" a="1"/>
  <c r="AO37" i="48"/>
  <c r="AN37" i="48" a="1"/>
  <c r="AN37" i="48"/>
  <c r="AM37" i="48" a="1"/>
  <c r="AM37" i="48"/>
  <c r="AL37" i="48" a="1"/>
  <c r="AL37" i="48"/>
  <c r="AK37" i="48" a="1"/>
  <c r="AK37" i="48"/>
  <c r="AJ37" i="48" a="1"/>
  <c r="AJ37" i="48"/>
  <c r="AI37" i="48" a="1"/>
  <c r="AI37" i="48"/>
  <c r="AH37" i="48" a="1"/>
  <c r="AH37" i="48"/>
  <c r="AG37" i="48" a="1"/>
  <c r="AG37" i="48"/>
  <c r="AF37" i="48" a="1"/>
  <c r="AF37" i="48"/>
  <c r="AE37" i="48" a="1"/>
  <c r="AE37" i="48"/>
  <c r="AD37" i="48" a="1"/>
  <c r="AD37" i="48"/>
  <c r="AC37" i="48" a="1"/>
  <c r="AC37" i="48"/>
  <c r="AB37" i="48" a="1"/>
  <c r="AB37" i="48"/>
  <c r="AA37" i="48" a="1"/>
  <c r="AA37" i="48"/>
  <c r="Z37" i="48" a="1"/>
  <c r="Z37" i="48"/>
  <c r="Y37" i="48" a="1"/>
  <c r="Y37" i="48"/>
  <c r="X37" i="48" a="1"/>
  <c r="X37" i="48"/>
  <c r="W37" i="48" a="1"/>
  <c r="W37" i="48"/>
  <c r="V37" i="48" a="1"/>
  <c r="V37" i="48"/>
  <c r="U37" i="48" a="1"/>
  <c r="U37" i="48"/>
  <c r="T37" i="48" a="1"/>
  <c r="T37" i="48"/>
  <c r="S37" i="48" a="1"/>
  <c r="S37" i="48"/>
  <c r="R37" i="48" a="1"/>
  <c r="R37" i="48"/>
  <c r="Q37" i="48" a="1"/>
  <c r="Q37" i="48"/>
  <c r="P37" i="48" a="1"/>
  <c r="P37" i="48"/>
  <c r="O37" i="48" a="1"/>
  <c r="O37" i="48"/>
  <c r="N37" i="48" a="1"/>
  <c r="N37" i="48"/>
  <c r="M37" i="48" a="1"/>
  <c r="M37" i="48"/>
  <c r="L37" i="48" a="1"/>
  <c r="L37" i="48"/>
  <c r="K37" i="48" a="1"/>
  <c r="K37" i="48"/>
  <c r="J37" i="48" a="1"/>
  <c r="J37" i="48"/>
  <c r="I37" i="48" a="1"/>
  <c r="I37" i="48"/>
  <c r="H37" i="48" a="1"/>
  <c r="H37" i="48"/>
  <c r="G37" i="48" a="1"/>
  <c r="G37" i="48"/>
  <c r="F37" i="48" a="1"/>
  <c r="F37" i="48"/>
  <c r="E37" i="48" a="1"/>
  <c r="E37" i="48"/>
  <c r="C37" i="48"/>
  <c r="BP36" i="48" a="1"/>
  <c r="BP36" i="48"/>
  <c r="BO36" i="48" a="1"/>
  <c r="BO36" i="48"/>
  <c r="BN36" i="48" a="1"/>
  <c r="BN36" i="48"/>
  <c r="BM36" i="48" a="1"/>
  <c r="BM36" i="48"/>
  <c r="BL36" i="48" a="1"/>
  <c r="BL36" i="48"/>
  <c r="BK36" i="48" a="1"/>
  <c r="BK36" i="48"/>
  <c r="BJ36" i="48" a="1"/>
  <c r="BJ36" i="48"/>
  <c r="BI36" i="48" a="1"/>
  <c r="BI36" i="48"/>
  <c r="BH36" i="48" a="1"/>
  <c r="BH36" i="48"/>
  <c r="BG36" i="48" a="1"/>
  <c r="BG36" i="48"/>
  <c r="BF36" i="48" a="1"/>
  <c r="BF36" i="48"/>
  <c r="BE36" i="48" a="1"/>
  <c r="BE36" i="48"/>
  <c r="BD36" i="48" a="1"/>
  <c r="BD36" i="48"/>
  <c r="BC36" i="48" a="1"/>
  <c r="BC36" i="48"/>
  <c r="BB36" i="48" a="1"/>
  <c r="BB36" i="48"/>
  <c r="BA36" i="48" a="1"/>
  <c r="BA36" i="48"/>
  <c r="AZ36" i="48" a="1"/>
  <c r="AZ36" i="48"/>
  <c r="AY36" i="48" a="1"/>
  <c r="AY36" i="48"/>
  <c r="AX36" i="48" a="1"/>
  <c r="AX36" i="48"/>
  <c r="AW36" i="48" a="1"/>
  <c r="AW36" i="48"/>
  <c r="AV36" i="48" a="1"/>
  <c r="AV36" i="48"/>
  <c r="AU36" i="48" a="1"/>
  <c r="AU36" i="48"/>
  <c r="AT36" i="48" a="1"/>
  <c r="AT36" i="48"/>
  <c r="AS36" i="48" a="1"/>
  <c r="AS36" i="48"/>
  <c r="AR36" i="48" a="1"/>
  <c r="AR36" i="48"/>
  <c r="AQ36" i="48" a="1"/>
  <c r="AQ36" i="48"/>
  <c r="AP36" i="48" a="1"/>
  <c r="AP36" i="48"/>
  <c r="AO36" i="48" a="1"/>
  <c r="AO36" i="48"/>
  <c r="AN36" i="48" a="1"/>
  <c r="AN36" i="48"/>
  <c r="AM36" i="48" a="1"/>
  <c r="AM36" i="48"/>
  <c r="AL36" i="48" a="1"/>
  <c r="AL36" i="48"/>
  <c r="AK36" i="48" a="1"/>
  <c r="AK36" i="48"/>
  <c r="AJ36" i="48" a="1"/>
  <c r="AJ36" i="48"/>
  <c r="AI36" i="48" a="1"/>
  <c r="AI36" i="48"/>
  <c r="AH36" i="48" a="1"/>
  <c r="AH36" i="48"/>
  <c r="AG36" i="48" a="1"/>
  <c r="AG36" i="48"/>
  <c r="AF36" i="48" a="1"/>
  <c r="AF36" i="48"/>
  <c r="AE36" i="48" a="1"/>
  <c r="AE36" i="48"/>
  <c r="AD36" i="48" a="1"/>
  <c r="AD36" i="48"/>
  <c r="AC36" i="48" a="1"/>
  <c r="AC36" i="48"/>
  <c r="AB36" i="48" a="1"/>
  <c r="AB36" i="48"/>
  <c r="AA36" i="48" a="1"/>
  <c r="AA36" i="48"/>
  <c r="Z36" i="48" a="1"/>
  <c r="Z36" i="48"/>
  <c r="Y36" i="48" a="1"/>
  <c r="Y36" i="48"/>
  <c r="X36" i="48" a="1"/>
  <c r="X36" i="48"/>
  <c r="W36" i="48" a="1"/>
  <c r="W36" i="48"/>
  <c r="V36" i="48" a="1"/>
  <c r="V36" i="48"/>
  <c r="U36" i="48" a="1"/>
  <c r="U36" i="48"/>
  <c r="T36" i="48" a="1"/>
  <c r="T36" i="48"/>
  <c r="S36" i="48" a="1"/>
  <c r="S36" i="48"/>
  <c r="R36" i="48" a="1"/>
  <c r="R36" i="48"/>
  <c r="Q36" i="48" a="1"/>
  <c r="Q36" i="48"/>
  <c r="P36" i="48" a="1"/>
  <c r="P36" i="48"/>
  <c r="O36" i="48" a="1"/>
  <c r="O36" i="48"/>
  <c r="N36" i="48" a="1"/>
  <c r="N36" i="48"/>
  <c r="M36" i="48" a="1"/>
  <c r="M36" i="48"/>
  <c r="L36" i="48" a="1"/>
  <c r="L36" i="48"/>
  <c r="K36" i="48" a="1"/>
  <c r="K36" i="48"/>
  <c r="J36" i="48" a="1"/>
  <c r="J36" i="48"/>
  <c r="I36" i="48" a="1"/>
  <c r="I36" i="48"/>
  <c r="H36" i="48" a="1"/>
  <c r="H36" i="48"/>
  <c r="G36" i="48" a="1"/>
  <c r="G36" i="48"/>
  <c r="F36" i="48" a="1"/>
  <c r="F36" i="48"/>
  <c r="E36" i="48" a="1"/>
  <c r="E36" i="48"/>
  <c r="C36" i="48"/>
  <c r="BP35" i="48" a="1"/>
  <c r="BP35" i="48"/>
  <c r="BO35" i="48" a="1"/>
  <c r="BO35" i="48"/>
  <c r="BN35" i="48" a="1"/>
  <c r="BN35" i="48"/>
  <c r="BM35" i="48" a="1"/>
  <c r="BM35" i="48"/>
  <c r="BL35" i="48" a="1"/>
  <c r="BL35" i="48"/>
  <c r="BK35" i="48" a="1"/>
  <c r="BK35" i="48"/>
  <c r="BJ35" i="48" a="1"/>
  <c r="BJ35" i="48"/>
  <c r="BI35" i="48" a="1"/>
  <c r="BI35" i="48"/>
  <c r="BH35" i="48" a="1"/>
  <c r="BH35" i="48"/>
  <c r="BG35" i="48" a="1"/>
  <c r="BG35" i="48"/>
  <c r="BF35" i="48" a="1"/>
  <c r="BF35" i="48"/>
  <c r="BE35" i="48" a="1"/>
  <c r="BE35" i="48"/>
  <c r="BD35" i="48" a="1"/>
  <c r="BD35" i="48"/>
  <c r="BC35" i="48" a="1"/>
  <c r="BC35" i="48"/>
  <c r="BB35" i="48" a="1"/>
  <c r="BB35" i="48"/>
  <c r="BA35" i="48" a="1"/>
  <c r="BA35" i="48"/>
  <c r="AZ35" i="48" a="1"/>
  <c r="AZ35" i="48"/>
  <c r="AY35" i="48" a="1"/>
  <c r="AY35" i="48"/>
  <c r="AX35" i="48" a="1"/>
  <c r="AX35" i="48"/>
  <c r="AW35" i="48" a="1"/>
  <c r="AW35" i="48"/>
  <c r="AV35" i="48" a="1"/>
  <c r="AV35" i="48"/>
  <c r="AU35" i="48" a="1"/>
  <c r="AU35" i="48"/>
  <c r="AT35" i="48" a="1"/>
  <c r="AT35" i="48"/>
  <c r="AS35" i="48" a="1"/>
  <c r="AS35" i="48"/>
  <c r="AR35" i="48" a="1"/>
  <c r="AR35" i="48"/>
  <c r="AQ35" i="48" a="1"/>
  <c r="AQ35" i="48"/>
  <c r="AP35" i="48" a="1"/>
  <c r="AP35" i="48"/>
  <c r="AO35" i="48" a="1"/>
  <c r="AO35" i="48"/>
  <c r="AN35" i="48" a="1"/>
  <c r="AN35" i="48"/>
  <c r="AM35" i="48" a="1"/>
  <c r="AM35" i="48"/>
  <c r="AL35" i="48" a="1"/>
  <c r="AL35" i="48"/>
  <c r="AK35" i="48" a="1"/>
  <c r="AK35" i="48"/>
  <c r="AJ35" i="48" a="1"/>
  <c r="AJ35" i="48"/>
  <c r="AI35" i="48" a="1"/>
  <c r="AI35" i="48"/>
  <c r="AH35" i="48" a="1"/>
  <c r="AH35" i="48"/>
  <c r="AG35" i="48" a="1"/>
  <c r="AG35" i="48"/>
  <c r="AF35" i="48" a="1"/>
  <c r="AF35" i="48"/>
  <c r="AE35" i="48" a="1"/>
  <c r="AE35" i="48"/>
  <c r="AD35" i="48" a="1"/>
  <c r="AD35" i="48"/>
  <c r="AC35" i="48" a="1"/>
  <c r="AC35" i="48"/>
  <c r="AB35" i="48" a="1"/>
  <c r="AB35" i="48"/>
  <c r="AA35" i="48" a="1"/>
  <c r="AA35" i="48"/>
  <c r="Z35" i="48" a="1"/>
  <c r="Z35" i="48"/>
  <c r="Y35" i="48" a="1"/>
  <c r="Y35" i="48"/>
  <c r="X35" i="48" a="1"/>
  <c r="X35" i="48"/>
  <c r="W35" i="48" a="1"/>
  <c r="W35" i="48"/>
  <c r="V35" i="48" a="1"/>
  <c r="V35" i="48"/>
  <c r="U35" i="48" a="1"/>
  <c r="U35" i="48"/>
  <c r="T35" i="48" a="1"/>
  <c r="T35" i="48"/>
  <c r="S35" i="48" a="1"/>
  <c r="S35" i="48"/>
  <c r="R35" i="48" a="1"/>
  <c r="R35" i="48"/>
  <c r="Q35" i="48" a="1"/>
  <c r="Q35" i="48"/>
  <c r="P35" i="48" a="1"/>
  <c r="P35" i="48"/>
  <c r="O35" i="48" a="1"/>
  <c r="O35" i="48"/>
  <c r="N35" i="48" a="1"/>
  <c r="N35" i="48"/>
  <c r="M35" i="48" a="1"/>
  <c r="M35" i="48"/>
  <c r="L35" i="48" a="1"/>
  <c r="L35" i="48"/>
  <c r="K35" i="48" a="1"/>
  <c r="K35" i="48"/>
  <c r="J35" i="48" a="1"/>
  <c r="J35" i="48"/>
  <c r="I35" i="48" a="1"/>
  <c r="I35" i="48"/>
  <c r="H35" i="48" a="1"/>
  <c r="H35" i="48"/>
  <c r="G35" i="48" a="1"/>
  <c r="G35" i="48"/>
  <c r="F35" i="48" a="1"/>
  <c r="F35" i="48"/>
  <c r="E35" i="48" a="1"/>
  <c r="E35" i="48"/>
  <c r="C35" i="48"/>
  <c r="BP34" i="48" a="1"/>
  <c r="BP34" i="48"/>
  <c r="BO34" i="48" a="1"/>
  <c r="BO34" i="48"/>
  <c r="BN34" i="48" a="1"/>
  <c r="BN34" i="48"/>
  <c r="BM34" i="48" a="1"/>
  <c r="BM34" i="48"/>
  <c r="BL34" i="48" a="1"/>
  <c r="BL34" i="48"/>
  <c r="BK34" i="48" a="1"/>
  <c r="BK34" i="48"/>
  <c r="BJ34" i="48" a="1"/>
  <c r="BJ34" i="48"/>
  <c r="BI34" i="48" a="1"/>
  <c r="BI34" i="48"/>
  <c r="BH34" i="48" a="1"/>
  <c r="BH34" i="48"/>
  <c r="BG34" i="48" a="1"/>
  <c r="BG34" i="48"/>
  <c r="BF34" i="48" a="1"/>
  <c r="BF34" i="48"/>
  <c r="BE34" i="48" a="1"/>
  <c r="BE34" i="48"/>
  <c r="BD34" i="48" a="1"/>
  <c r="BD34" i="48"/>
  <c r="BC34" i="48" a="1"/>
  <c r="BC34" i="48"/>
  <c r="BB34" i="48" a="1"/>
  <c r="BB34" i="48"/>
  <c r="BA34" i="48" a="1"/>
  <c r="BA34" i="48"/>
  <c r="AZ34" i="48" a="1"/>
  <c r="AZ34" i="48"/>
  <c r="AY34" i="48" a="1"/>
  <c r="AY34" i="48"/>
  <c r="AX34" i="48" a="1"/>
  <c r="AX34" i="48"/>
  <c r="AW34" i="48" a="1"/>
  <c r="AW34" i="48"/>
  <c r="AV34" i="48" a="1"/>
  <c r="AV34" i="48"/>
  <c r="AU34" i="48" a="1"/>
  <c r="AU34" i="48"/>
  <c r="AT34" i="48" a="1"/>
  <c r="AT34" i="48"/>
  <c r="AS34" i="48" a="1"/>
  <c r="AS34" i="48"/>
  <c r="AR34" i="48" a="1"/>
  <c r="AR34" i="48"/>
  <c r="AQ34" i="48" a="1"/>
  <c r="AQ34" i="48"/>
  <c r="AP34" i="48" a="1"/>
  <c r="AP34" i="48"/>
  <c r="AO34" i="48" a="1"/>
  <c r="AO34" i="48"/>
  <c r="AN34" i="48" a="1"/>
  <c r="AN34" i="48"/>
  <c r="AM34" i="48" a="1"/>
  <c r="AM34" i="48"/>
  <c r="AL34" i="48" a="1"/>
  <c r="AL34" i="48"/>
  <c r="AK34" i="48" a="1"/>
  <c r="AK34" i="48"/>
  <c r="AJ34" i="48" a="1"/>
  <c r="AJ34" i="48"/>
  <c r="AI34" i="48" a="1"/>
  <c r="AI34" i="48"/>
  <c r="AH34" i="48" a="1"/>
  <c r="AH34" i="48"/>
  <c r="AG34" i="48" a="1"/>
  <c r="AG34" i="48"/>
  <c r="AF34" i="48" a="1"/>
  <c r="AF34" i="48"/>
  <c r="AE34" i="48" a="1"/>
  <c r="AE34" i="48"/>
  <c r="AD34" i="48" a="1"/>
  <c r="AD34" i="48"/>
  <c r="AC34" i="48" a="1"/>
  <c r="AC34" i="48"/>
  <c r="AB34" i="48" a="1"/>
  <c r="AB34" i="48"/>
  <c r="AA34" i="48" a="1"/>
  <c r="AA34" i="48"/>
  <c r="Z34" i="48" a="1"/>
  <c r="Z34" i="48"/>
  <c r="Y34" i="48" a="1"/>
  <c r="Y34" i="48"/>
  <c r="X34" i="48" a="1"/>
  <c r="X34" i="48"/>
  <c r="W34" i="48" a="1"/>
  <c r="W34" i="48"/>
  <c r="V34" i="48" a="1"/>
  <c r="V34" i="48"/>
  <c r="U34" i="48" a="1"/>
  <c r="U34" i="48"/>
  <c r="T34" i="48" a="1"/>
  <c r="T34" i="48"/>
  <c r="S34" i="48" a="1"/>
  <c r="S34" i="48"/>
  <c r="R34" i="48" a="1"/>
  <c r="R34" i="48"/>
  <c r="Q34" i="48" a="1"/>
  <c r="Q34" i="48"/>
  <c r="P34" i="48" a="1"/>
  <c r="P34" i="48"/>
  <c r="O34" i="48" a="1"/>
  <c r="O34" i="48"/>
  <c r="N34" i="48" a="1"/>
  <c r="N34" i="48"/>
  <c r="M34" i="48" a="1"/>
  <c r="M34" i="48"/>
  <c r="L34" i="48" a="1"/>
  <c r="L34" i="48"/>
  <c r="K34" i="48" a="1"/>
  <c r="K34" i="48"/>
  <c r="J34" i="48" a="1"/>
  <c r="J34" i="48"/>
  <c r="I34" i="48" a="1"/>
  <c r="I34" i="48"/>
  <c r="H34" i="48" a="1"/>
  <c r="H34" i="48"/>
  <c r="G34" i="48" a="1"/>
  <c r="G34" i="48"/>
  <c r="F34" i="48" a="1"/>
  <c r="F34" i="48"/>
  <c r="E34" i="48" a="1"/>
  <c r="E34" i="48"/>
  <c r="C34" i="48"/>
  <c r="BP33" i="48" a="1"/>
  <c r="BP33" i="48"/>
  <c r="BO33" i="48" a="1"/>
  <c r="BO33" i="48"/>
  <c r="BN33" i="48" a="1"/>
  <c r="BN33" i="48"/>
  <c r="BM33" i="48" a="1"/>
  <c r="BM33" i="48"/>
  <c r="BL33" i="48" a="1"/>
  <c r="BL33" i="48"/>
  <c r="BK33" i="48" a="1"/>
  <c r="BK33" i="48"/>
  <c r="BJ33" i="48" a="1"/>
  <c r="BJ33" i="48"/>
  <c r="BI33" i="48" a="1"/>
  <c r="BI33" i="48"/>
  <c r="BH33" i="48" a="1"/>
  <c r="BH33" i="48"/>
  <c r="BG33" i="48" a="1"/>
  <c r="BG33" i="48"/>
  <c r="BF33" i="48" a="1"/>
  <c r="BF33" i="48"/>
  <c r="BE33" i="48" a="1"/>
  <c r="BE33" i="48"/>
  <c r="BD33" i="48" a="1"/>
  <c r="BD33" i="48"/>
  <c r="BC33" i="48" a="1"/>
  <c r="BC33" i="48"/>
  <c r="BB33" i="48" a="1"/>
  <c r="BB33" i="48"/>
  <c r="BA33" i="48" a="1"/>
  <c r="BA33" i="48"/>
  <c r="AZ33" i="48" a="1"/>
  <c r="AZ33" i="48"/>
  <c r="AY33" i="48" a="1"/>
  <c r="AY33" i="48"/>
  <c r="AX33" i="48" a="1"/>
  <c r="AX33" i="48"/>
  <c r="AW33" i="48" a="1"/>
  <c r="AW33" i="48"/>
  <c r="AV33" i="48" a="1"/>
  <c r="AV33" i="48"/>
  <c r="AU33" i="48" a="1"/>
  <c r="AU33" i="48"/>
  <c r="AT33" i="48" a="1"/>
  <c r="AT33" i="48"/>
  <c r="AS33" i="48" a="1"/>
  <c r="AS33" i="48"/>
  <c r="AR33" i="48" a="1"/>
  <c r="AR33" i="48"/>
  <c r="AQ33" i="48" a="1"/>
  <c r="AQ33" i="48"/>
  <c r="AP33" i="48" a="1"/>
  <c r="AP33" i="48"/>
  <c r="AO33" i="48" a="1"/>
  <c r="AO33" i="48"/>
  <c r="AN33" i="48" a="1"/>
  <c r="AN33" i="48"/>
  <c r="AM33" i="48" a="1"/>
  <c r="AM33" i="48"/>
  <c r="AL33" i="48" a="1"/>
  <c r="AL33" i="48"/>
  <c r="AK33" i="48" a="1"/>
  <c r="AK33" i="48"/>
  <c r="AJ33" i="48" a="1"/>
  <c r="AJ33" i="48"/>
  <c r="AI33" i="48" a="1"/>
  <c r="AI33" i="48"/>
  <c r="AH33" i="48" a="1"/>
  <c r="AH33" i="48"/>
  <c r="AG33" i="48" a="1"/>
  <c r="AG33" i="48"/>
  <c r="AF33" i="48" a="1"/>
  <c r="AF33" i="48"/>
  <c r="AE33" i="48" a="1"/>
  <c r="AE33" i="48"/>
  <c r="AD33" i="48" a="1"/>
  <c r="AD33" i="48"/>
  <c r="AC33" i="48" a="1"/>
  <c r="AC33" i="48"/>
  <c r="AB33" i="48" a="1"/>
  <c r="AB33" i="48"/>
  <c r="AA33" i="48" a="1"/>
  <c r="AA33" i="48"/>
  <c r="Z33" i="48" a="1"/>
  <c r="Z33" i="48"/>
  <c r="Y33" i="48" a="1"/>
  <c r="Y33" i="48"/>
  <c r="X33" i="48" a="1"/>
  <c r="X33" i="48"/>
  <c r="W33" i="48" a="1"/>
  <c r="W33" i="48"/>
  <c r="V33" i="48" a="1"/>
  <c r="V33" i="48"/>
  <c r="U33" i="48" a="1"/>
  <c r="U33" i="48"/>
  <c r="T33" i="48" a="1"/>
  <c r="T33" i="48"/>
  <c r="S33" i="48" a="1"/>
  <c r="S33" i="48"/>
  <c r="R33" i="48" a="1"/>
  <c r="R33" i="48"/>
  <c r="Q33" i="48" a="1"/>
  <c r="Q33" i="48"/>
  <c r="P33" i="48" a="1"/>
  <c r="P33" i="48"/>
  <c r="O33" i="48" a="1"/>
  <c r="O33" i="48"/>
  <c r="N33" i="48" a="1"/>
  <c r="N33" i="48"/>
  <c r="M33" i="48" a="1"/>
  <c r="M33" i="48"/>
  <c r="L33" i="48" a="1"/>
  <c r="L33" i="48"/>
  <c r="K33" i="48" a="1"/>
  <c r="K33" i="48"/>
  <c r="J33" i="48" a="1"/>
  <c r="J33" i="48"/>
  <c r="I33" i="48" a="1"/>
  <c r="I33" i="48"/>
  <c r="H33" i="48" a="1"/>
  <c r="H33" i="48"/>
  <c r="G33" i="48" a="1"/>
  <c r="G33" i="48"/>
  <c r="F33" i="48" a="1"/>
  <c r="F33" i="48"/>
  <c r="E33" i="48" a="1"/>
  <c r="E33" i="48"/>
  <c r="C33" i="48"/>
  <c r="C32" i="48"/>
  <c r="C31" i="48"/>
  <c r="C30" i="48"/>
  <c r="AD25" i="48"/>
  <c r="AG25" i="48"/>
  <c r="AE17" i="48"/>
  <c r="AE18" i="48"/>
  <c r="AE19" i="48"/>
  <c r="AE20" i="48"/>
  <c r="AE21" i="48"/>
  <c r="AE22" i="48"/>
  <c r="AF25" i="48"/>
  <c r="AH25" i="48"/>
  <c r="AA25" i="48"/>
  <c r="Z25" i="48"/>
  <c r="I25" i="48"/>
  <c r="N12" i="48"/>
  <c r="G25" i="48"/>
  <c r="M12" i="48"/>
  <c r="F25" i="48"/>
  <c r="L12" i="48"/>
  <c r="E25" i="48"/>
  <c r="D25" i="48"/>
  <c r="AD24" i="48"/>
  <c r="AG24" i="48"/>
  <c r="AF24" i="48"/>
  <c r="AH24" i="48"/>
  <c r="AA24" i="48"/>
  <c r="Z24" i="48"/>
  <c r="I24" i="48"/>
  <c r="N11" i="48"/>
  <c r="G24" i="48"/>
  <c r="M11" i="48"/>
  <c r="F24" i="48"/>
  <c r="L11" i="48"/>
  <c r="E24" i="48"/>
  <c r="D24" i="48"/>
  <c r="AD23" i="48"/>
  <c r="AG23" i="48"/>
  <c r="AF23" i="48"/>
  <c r="AH23" i="48"/>
  <c r="AA23" i="48"/>
  <c r="Z23" i="48"/>
  <c r="I23" i="48"/>
  <c r="N10" i="48"/>
  <c r="G23" i="48"/>
  <c r="M10" i="48"/>
  <c r="F23" i="48"/>
  <c r="L10" i="48"/>
  <c r="E23" i="48"/>
  <c r="D23" i="48"/>
  <c r="AD22" i="48"/>
  <c r="AG22" i="48"/>
  <c r="AF22" i="48"/>
  <c r="AH22" i="48"/>
  <c r="AA22" i="48"/>
  <c r="Z22" i="48"/>
  <c r="I22" i="48"/>
  <c r="N9" i="48"/>
  <c r="G22" i="48"/>
  <c r="M9" i="48"/>
  <c r="F22" i="48"/>
  <c r="L9" i="48"/>
  <c r="E22" i="48"/>
  <c r="D22" i="48"/>
  <c r="AD21" i="48"/>
  <c r="AG21" i="48"/>
  <c r="AF21" i="48"/>
  <c r="AH21" i="48"/>
  <c r="AA21" i="48"/>
  <c r="Z21" i="48"/>
  <c r="I21" i="48"/>
  <c r="N8" i="48"/>
  <c r="G21" i="48"/>
  <c r="M8" i="48"/>
  <c r="F21" i="48"/>
  <c r="L8" i="48"/>
  <c r="E21" i="48"/>
  <c r="D21" i="48"/>
  <c r="AD20" i="48"/>
  <c r="AG20" i="48"/>
  <c r="AF20" i="48"/>
  <c r="AH20" i="48"/>
  <c r="AA20" i="48"/>
  <c r="Z20" i="48"/>
  <c r="I20" i="48"/>
  <c r="N7" i="48"/>
  <c r="G20" i="48"/>
  <c r="M7" i="48"/>
  <c r="F20" i="48"/>
  <c r="L7" i="48"/>
  <c r="E20" i="48"/>
  <c r="D20" i="48"/>
  <c r="AD19" i="48"/>
  <c r="AG19" i="48"/>
  <c r="AF19" i="48"/>
  <c r="AH19" i="48"/>
  <c r="Z19" i="48"/>
  <c r="I19" i="48"/>
  <c r="G19" i="48"/>
  <c r="F19" i="48"/>
  <c r="E19" i="48"/>
  <c r="D19" i="48"/>
  <c r="AD18" i="48"/>
  <c r="AG18" i="48"/>
  <c r="AF18" i="48"/>
  <c r="AH18" i="48"/>
  <c r="Z18" i="48"/>
  <c r="I18" i="48"/>
  <c r="G18" i="48"/>
  <c r="F18" i="48"/>
  <c r="E18" i="48"/>
  <c r="D18" i="48"/>
  <c r="AD17" i="48"/>
  <c r="AG17" i="48"/>
  <c r="AF17" i="48"/>
  <c r="AH17" i="48"/>
  <c r="Z17" i="48"/>
  <c r="I17" i="48"/>
  <c r="G17" i="48"/>
  <c r="F17" i="48"/>
  <c r="E17" i="48"/>
  <c r="D17" i="48"/>
  <c r="F13" i="48"/>
  <c r="B13" i="48"/>
  <c r="C12" i="48"/>
  <c r="C11" i="48"/>
  <c r="C10" i="48"/>
  <c r="C9" i="48"/>
  <c r="C8" i="48"/>
  <c r="C7" i="48"/>
  <c r="V135" i="47"/>
  <c r="W135" i="47"/>
  <c r="X135" i="47"/>
  <c r="Y135" i="47"/>
  <c r="AA135" i="47"/>
  <c r="AA207" i="47"/>
  <c r="AB207" i="47"/>
  <c r="Z207" i="47"/>
  <c r="V134" i="47"/>
  <c r="W134" i="47"/>
  <c r="X134" i="47"/>
  <c r="Y134" i="47"/>
  <c r="AA134" i="47"/>
  <c r="AA206" i="47"/>
  <c r="AB206" i="47"/>
  <c r="Z206" i="47"/>
  <c r="V133" i="47"/>
  <c r="W133" i="47"/>
  <c r="X133" i="47"/>
  <c r="Y133" i="47"/>
  <c r="AA133" i="47"/>
  <c r="AA205" i="47"/>
  <c r="AB205" i="47"/>
  <c r="Z205" i="47"/>
  <c r="V132" i="47"/>
  <c r="W132" i="47"/>
  <c r="X132" i="47"/>
  <c r="Y132" i="47"/>
  <c r="AA132" i="47"/>
  <c r="AA204" i="47"/>
  <c r="AB204" i="47"/>
  <c r="Z204" i="47"/>
  <c r="V131" i="47"/>
  <c r="W131" i="47"/>
  <c r="X131" i="47"/>
  <c r="Y131" i="47"/>
  <c r="AA131" i="47"/>
  <c r="AA203" i="47"/>
  <c r="AB203" i="47"/>
  <c r="Z203" i="47"/>
  <c r="V130" i="47"/>
  <c r="W130" i="47"/>
  <c r="X130" i="47"/>
  <c r="Y130" i="47"/>
  <c r="AA130" i="47"/>
  <c r="AA202" i="47"/>
  <c r="AB202" i="47"/>
  <c r="Z202" i="47"/>
  <c r="V129" i="47"/>
  <c r="W129" i="47"/>
  <c r="X129" i="47"/>
  <c r="Y129" i="47"/>
  <c r="AA129" i="47"/>
  <c r="AA201" i="47"/>
  <c r="AB201" i="47"/>
  <c r="Z201" i="47"/>
  <c r="V128" i="47"/>
  <c r="W128" i="47"/>
  <c r="X128" i="47"/>
  <c r="Y128" i="47"/>
  <c r="AA128" i="47"/>
  <c r="AA200" i="47"/>
  <c r="AB200" i="47"/>
  <c r="Z200" i="47"/>
  <c r="V127" i="47"/>
  <c r="W127" i="47"/>
  <c r="X127" i="47"/>
  <c r="Y127" i="47"/>
  <c r="AA127" i="47"/>
  <c r="AA199" i="47"/>
  <c r="AB199" i="47"/>
  <c r="Z199" i="47"/>
  <c r="V126" i="47"/>
  <c r="W126" i="47"/>
  <c r="X126" i="47"/>
  <c r="Y126" i="47"/>
  <c r="AA126" i="47"/>
  <c r="AA198" i="47"/>
  <c r="AB198" i="47"/>
  <c r="Z198" i="47"/>
  <c r="V125" i="47"/>
  <c r="W125" i="47"/>
  <c r="X125" i="47"/>
  <c r="Y125" i="47"/>
  <c r="AA125" i="47"/>
  <c r="AA197" i="47"/>
  <c r="AB197" i="47"/>
  <c r="Z197" i="47"/>
  <c r="V124" i="47"/>
  <c r="W124" i="47"/>
  <c r="X124" i="47"/>
  <c r="Y124" i="47"/>
  <c r="AA124" i="47"/>
  <c r="AA196" i="47"/>
  <c r="AB196" i="47"/>
  <c r="Z196" i="47"/>
  <c r="V123" i="47"/>
  <c r="W123" i="47"/>
  <c r="X123" i="47"/>
  <c r="Y123" i="47"/>
  <c r="AA123" i="47"/>
  <c r="AA195" i="47"/>
  <c r="AB195" i="47"/>
  <c r="Z195" i="47"/>
  <c r="V122" i="47"/>
  <c r="W122" i="47"/>
  <c r="X122" i="47"/>
  <c r="Y122" i="47"/>
  <c r="AA122" i="47"/>
  <c r="AA194" i="47"/>
  <c r="AB194" i="47"/>
  <c r="Z194" i="47"/>
  <c r="V121" i="47"/>
  <c r="W121" i="47"/>
  <c r="X121" i="47"/>
  <c r="Y121" i="47"/>
  <c r="AA121" i="47"/>
  <c r="AA193" i="47"/>
  <c r="AB193" i="47"/>
  <c r="Z193" i="47"/>
  <c r="V120" i="47"/>
  <c r="W120" i="47"/>
  <c r="X120" i="47"/>
  <c r="Y120" i="47"/>
  <c r="AA120" i="47"/>
  <c r="AA192" i="47"/>
  <c r="AB192" i="47"/>
  <c r="Z192" i="47"/>
  <c r="V119" i="47"/>
  <c r="W119" i="47"/>
  <c r="X119" i="47"/>
  <c r="Y119" i="47"/>
  <c r="AA119" i="47"/>
  <c r="AA191" i="47"/>
  <c r="AB191" i="47"/>
  <c r="Z191" i="47"/>
  <c r="V118" i="47"/>
  <c r="W118" i="47"/>
  <c r="X118" i="47"/>
  <c r="Y118" i="47"/>
  <c r="AA118" i="47"/>
  <c r="AA190" i="47"/>
  <c r="AB190" i="47"/>
  <c r="Z190" i="47"/>
  <c r="V117" i="47"/>
  <c r="W117" i="47"/>
  <c r="X117" i="47"/>
  <c r="Y117" i="47"/>
  <c r="AA117" i="47"/>
  <c r="AA189" i="47"/>
  <c r="AB189" i="47"/>
  <c r="Z189" i="47"/>
  <c r="V116" i="47"/>
  <c r="W116" i="47"/>
  <c r="X116" i="47"/>
  <c r="Y116" i="47"/>
  <c r="AA116" i="47"/>
  <c r="AA188" i="47"/>
  <c r="AB188" i="47"/>
  <c r="Z188" i="47"/>
  <c r="V115" i="47"/>
  <c r="W115" i="47"/>
  <c r="X115" i="47"/>
  <c r="Y115" i="47"/>
  <c r="AA115" i="47"/>
  <c r="AA187" i="47"/>
  <c r="AB187" i="47"/>
  <c r="Z187" i="47"/>
  <c r="V114" i="47"/>
  <c r="W114" i="47"/>
  <c r="X114" i="47"/>
  <c r="Y114" i="47"/>
  <c r="AA114" i="47"/>
  <c r="AA186" i="47"/>
  <c r="AB186" i="47"/>
  <c r="Z186" i="47"/>
  <c r="V113" i="47"/>
  <c r="W113" i="47"/>
  <c r="X113" i="47"/>
  <c r="Y113" i="47"/>
  <c r="AA113" i="47"/>
  <c r="AA185" i="47"/>
  <c r="AB185" i="47"/>
  <c r="Z185" i="47"/>
  <c r="V112" i="47"/>
  <c r="W112" i="47"/>
  <c r="X112" i="47"/>
  <c r="Y112" i="47"/>
  <c r="AA112" i="47"/>
  <c r="AA184" i="47"/>
  <c r="AB184" i="47"/>
  <c r="Z184" i="47"/>
  <c r="V111" i="47"/>
  <c r="W111" i="47"/>
  <c r="X111" i="47"/>
  <c r="Y111" i="47"/>
  <c r="AA111" i="47"/>
  <c r="AA183" i="47"/>
  <c r="AB183" i="47"/>
  <c r="Z183" i="47"/>
  <c r="V110" i="47"/>
  <c r="W110" i="47"/>
  <c r="X110" i="47"/>
  <c r="Y110" i="47"/>
  <c r="AA110" i="47"/>
  <c r="AA182" i="47"/>
  <c r="AB182" i="47"/>
  <c r="Z182" i="47"/>
  <c r="V109" i="47"/>
  <c r="W109" i="47"/>
  <c r="X109" i="47"/>
  <c r="Y109" i="47"/>
  <c r="AA109" i="47"/>
  <c r="AA181" i="47"/>
  <c r="AB181" i="47"/>
  <c r="Z181" i="47"/>
  <c r="AA180" i="47"/>
  <c r="AB180" i="47"/>
  <c r="Z180" i="47"/>
  <c r="AA179" i="47"/>
  <c r="AB179" i="47"/>
  <c r="Z179" i="47"/>
  <c r="AA178" i="47"/>
  <c r="AB178" i="47"/>
  <c r="Z178" i="47"/>
  <c r="AA177" i="47"/>
  <c r="AB177" i="47"/>
  <c r="Z177" i="47"/>
  <c r="AA176" i="47"/>
  <c r="AB176" i="47"/>
  <c r="Z176" i="47"/>
  <c r="AA175" i="47"/>
  <c r="AB175" i="47"/>
  <c r="Z175" i="47"/>
  <c r="AA174" i="47"/>
  <c r="AB174" i="47"/>
  <c r="Z174" i="47"/>
  <c r="AA173" i="47"/>
  <c r="AB173" i="47"/>
  <c r="Z173" i="47"/>
  <c r="AA172" i="47"/>
  <c r="AB172" i="47"/>
  <c r="Z172" i="47"/>
  <c r="AA171" i="47"/>
  <c r="AB171" i="47"/>
  <c r="Z171" i="47"/>
  <c r="AA170" i="47"/>
  <c r="AB170" i="47"/>
  <c r="Z170" i="47"/>
  <c r="AA169" i="47"/>
  <c r="AB169" i="47"/>
  <c r="Z169" i="47"/>
  <c r="AA168" i="47"/>
  <c r="AB168" i="47"/>
  <c r="Z168" i="47"/>
  <c r="AA167" i="47"/>
  <c r="AB167" i="47"/>
  <c r="Z167" i="47"/>
  <c r="AA166" i="47"/>
  <c r="AB166" i="47"/>
  <c r="Z166" i="47"/>
  <c r="AA165" i="47"/>
  <c r="AB165" i="47"/>
  <c r="Z165" i="47"/>
  <c r="AA164" i="47"/>
  <c r="AB164" i="47"/>
  <c r="Z164" i="47"/>
  <c r="AA163" i="47"/>
  <c r="AB163" i="47"/>
  <c r="Z163" i="47"/>
  <c r="AA162" i="47"/>
  <c r="AB162" i="47"/>
  <c r="Z162" i="47"/>
  <c r="AA161" i="47"/>
  <c r="AB161" i="47"/>
  <c r="Z161" i="47"/>
  <c r="AA160" i="47"/>
  <c r="AB160" i="47"/>
  <c r="Z160" i="47"/>
  <c r="AA159" i="47"/>
  <c r="AB159" i="47"/>
  <c r="Z159" i="47"/>
  <c r="AA158" i="47"/>
  <c r="AB158" i="47"/>
  <c r="Z158" i="47"/>
  <c r="AA157" i="47"/>
  <c r="AB157" i="47"/>
  <c r="Z157" i="47"/>
  <c r="AA156" i="47"/>
  <c r="AB156" i="47"/>
  <c r="Z156" i="47"/>
  <c r="AA155" i="47"/>
  <c r="AB155" i="47"/>
  <c r="Z155" i="47"/>
  <c r="AA154" i="47"/>
  <c r="AB154" i="47"/>
  <c r="Z154" i="47"/>
  <c r="AA153" i="47"/>
  <c r="AB153" i="47"/>
  <c r="Z153" i="47"/>
  <c r="AA152" i="47"/>
  <c r="AB152" i="47"/>
  <c r="Z152" i="47"/>
  <c r="AA151" i="47"/>
  <c r="AB151" i="47"/>
  <c r="Z151" i="47"/>
  <c r="AA150" i="47"/>
  <c r="AB150" i="47"/>
  <c r="Z150" i="47"/>
  <c r="AA149" i="47"/>
  <c r="AB149" i="47"/>
  <c r="Z149" i="47"/>
  <c r="AA148" i="47"/>
  <c r="AB148" i="47"/>
  <c r="Z148" i="47"/>
  <c r="AA147" i="47"/>
  <c r="AB147" i="47"/>
  <c r="Z147" i="47"/>
  <c r="AA146" i="47"/>
  <c r="AB146" i="47"/>
  <c r="Z146" i="47"/>
  <c r="AA145" i="47"/>
  <c r="AB145" i="47"/>
  <c r="Z145" i="47"/>
  <c r="AA144" i="47"/>
  <c r="AB144" i="47"/>
  <c r="Z144" i="47"/>
  <c r="AA143" i="47"/>
  <c r="AB143" i="47"/>
  <c r="Z143" i="47"/>
  <c r="AA142" i="47"/>
  <c r="AB142" i="47"/>
  <c r="Z142" i="47"/>
  <c r="AA141" i="47"/>
  <c r="AB141" i="47"/>
  <c r="Z141" i="47"/>
  <c r="AA140" i="47"/>
  <c r="AB140" i="47"/>
  <c r="Z140" i="47"/>
  <c r="AA139" i="47"/>
  <c r="AB139" i="47"/>
  <c r="Z139" i="47"/>
  <c r="AA138" i="47"/>
  <c r="AB138" i="47"/>
  <c r="Z138" i="47"/>
  <c r="AA137" i="47"/>
  <c r="AB137" i="47"/>
  <c r="Z137" i="47"/>
  <c r="AA136" i="47"/>
  <c r="AB136" i="47"/>
  <c r="Z136" i="47"/>
  <c r="AF135" i="47"/>
  <c r="AE135" i="47"/>
  <c r="AB135" i="47"/>
  <c r="Z135" i="47"/>
  <c r="AF134" i="47"/>
  <c r="AE134" i="47"/>
  <c r="AB134" i="47"/>
  <c r="Z134" i="47"/>
  <c r="AF133" i="47"/>
  <c r="AE133" i="47"/>
  <c r="AB133" i="47"/>
  <c r="Z133" i="47"/>
  <c r="AF132" i="47"/>
  <c r="AE132" i="47"/>
  <c r="AB132" i="47"/>
  <c r="Z132" i="47"/>
  <c r="AF131" i="47"/>
  <c r="AE131" i="47"/>
  <c r="AB131" i="47"/>
  <c r="Z131" i="47"/>
  <c r="AF130" i="47"/>
  <c r="AE130" i="47"/>
  <c r="AB130" i="47"/>
  <c r="Z130" i="47"/>
  <c r="AF129" i="47"/>
  <c r="AE129" i="47"/>
  <c r="AB129" i="47"/>
  <c r="Z129" i="47"/>
  <c r="AF128" i="47"/>
  <c r="AE128" i="47"/>
  <c r="AB128" i="47"/>
  <c r="Z128" i="47"/>
  <c r="AF127" i="47"/>
  <c r="AE127" i="47"/>
  <c r="AB127" i="47"/>
  <c r="Z127" i="47"/>
  <c r="AF126" i="47"/>
  <c r="AE126" i="47"/>
  <c r="AB126" i="47"/>
  <c r="Z126" i="47"/>
  <c r="AF125" i="47"/>
  <c r="AE125" i="47"/>
  <c r="AB125" i="47"/>
  <c r="Z125" i="47"/>
  <c r="AF124" i="47"/>
  <c r="AE124" i="47"/>
  <c r="AB124" i="47"/>
  <c r="Z124" i="47"/>
  <c r="AF123" i="47"/>
  <c r="AE123" i="47"/>
  <c r="AB123" i="47"/>
  <c r="Z123" i="47"/>
  <c r="AF122" i="47"/>
  <c r="AE122" i="47"/>
  <c r="AB122" i="47"/>
  <c r="Z122" i="47"/>
  <c r="AF121" i="47"/>
  <c r="AE121" i="47"/>
  <c r="AB121" i="47"/>
  <c r="Z121" i="47"/>
  <c r="AF120" i="47"/>
  <c r="AE120" i="47"/>
  <c r="AB120" i="47"/>
  <c r="Z120" i="47"/>
  <c r="AF119" i="47"/>
  <c r="AE119" i="47"/>
  <c r="AB119" i="47"/>
  <c r="Z119" i="47"/>
  <c r="AF118" i="47"/>
  <c r="AE118" i="47"/>
  <c r="AB118" i="47"/>
  <c r="Z118" i="47"/>
  <c r="AF117" i="47"/>
  <c r="AE117" i="47"/>
  <c r="AB117" i="47"/>
  <c r="Z117" i="47"/>
  <c r="AF116" i="47"/>
  <c r="AE116" i="47"/>
  <c r="AB116" i="47"/>
  <c r="Z116" i="47"/>
  <c r="AF115" i="47"/>
  <c r="AE115" i="47"/>
  <c r="AB115" i="47"/>
  <c r="Z115" i="47"/>
  <c r="AF114" i="47"/>
  <c r="AE114" i="47"/>
  <c r="AB114" i="47"/>
  <c r="Z114" i="47"/>
  <c r="AF113" i="47"/>
  <c r="AE113" i="47"/>
  <c r="AB113" i="47"/>
  <c r="Z113" i="47"/>
  <c r="AF112" i="47"/>
  <c r="AE112" i="47"/>
  <c r="AB112" i="47"/>
  <c r="Z112" i="47"/>
  <c r="AF111" i="47"/>
  <c r="AE111" i="47"/>
  <c r="AB111" i="47"/>
  <c r="Z111" i="47"/>
  <c r="AF110" i="47"/>
  <c r="AE110" i="47"/>
  <c r="AB110" i="47"/>
  <c r="Z110" i="47"/>
  <c r="AF109" i="47"/>
  <c r="AE109" i="47"/>
  <c r="AB109" i="47"/>
  <c r="Z109" i="47"/>
  <c r="AB108" i="47"/>
  <c r="Z108" i="47"/>
  <c r="AB107" i="47"/>
  <c r="Z107" i="47"/>
  <c r="AB106" i="47"/>
  <c r="Z106" i="47"/>
  <c r="AB105" i="47"/>
  <c r="Z105" i="47"/>
  <c r="AB104" i="47"/>
  <c r="Z104" i="47"/>
  <c r="AB103" i="47"/>
  <c r="Z103" i="47"/>
  <c r="AB102" i="47"/>
  <c r="Z102" i="47"/>
  <c r="AB101" i="47"/>
  <c r="Z101" i="47"/>
  <c r="AB100" i="47"/>
  <c r="Z100" i="47"/>
  <c r="AB99" i="47"/>
  <c r="Z99" i="47"/>
  <c r="AB98" i="47"/>
  <c r="Z98" i="47"/>
  <c r="AB97" i="47"/>
  <c r="Z97" i="47"/>
  <c r="AB96" i="47"/>
  <c r="Z96" i="47"/>
  <c r="AB95" i="47"/>
  <c r="Z95" i="47"/>
  <c r="AB94" i="47"/>
  <c r="Z94" i="47"/>
  <c r="AB93" i="47"/>
  <c r="Z93" i="47"/>
  <c r="AB92" i="47"/>
  <c r="Z92" i="47"/>
  <c r="AB91" i="47"/>
  <c r="Z91" i="47"/>
  <c r="AB90" i="47"/>
  <c r="Z90" i="47"/>
  <c r="AB89" i="47"/>
  <c r="Z89" i="47"/>
  <c r="AB88" i="47"/>
  <c r="Z88" i="47"/>
  <c r="AB87" i="47"/>
  <c r="Z87" i="47"/>
  <c r="AB86" i="47"/>
  <c r="Z86" i="47"/>
  <c r="AB85" i="47"/>
  <c r="Z85" i="47"/>
  <c r="AB84" i="47"/>
  <c r="Z84" i="47"/>
  <c r="AB83" i="47"/>
  <c r="Z83" i="47"/>
  <c r="AB82" i="47"/>
  <c r="Z82" i="47"/>
  <c r="AB81" i="47"/>
  <c r="Z81" i="47"/>
  <c r="AB80" i="47"/>
  <c r="Z80" i="47"/>
  <c r="AB79" i="47"/>
  <c r="Z79" i="47"/>
  <c r="AB78" i="47"/>
  <c r="Z78" i="47"/>
  <c r="AB77" i="47"/>
  <c r="Z77" i="47"/>
  <c r="AB76" i="47"/>
  <c r="Z76" i="47"/>
  <c r="AB75" i="47"/>
  <c r="Z75" i="47"/>
  <c r="AB74" i="47"/>
  <c r="Z74" i="47"/>
  <c r="AB73" i="47"/>
  <c r="Z73" i="47"/>
  <c r="AB72" i="47"/>
  <c r="Z72" i="47"/>
  <c r="Q72" i="47"/>
  <c r="AB71" i="47"/>
  <c r="Z71" i="47"/>
  <c r="Q71" i="47"/>
  <c r="AB70" i="47"/>
  <c r="Z70" i="47"/>
  <c r="Q70" i="47"/>
  <c r="AB69" i="47"/>
  <c r="Z69" i="47"/>
  <c r="Q69" i="47"/>
  <c r="AB68" i="47"/>
  <c r="Z68" i="47"/>
  <c r="Q68" i="47"/>
  <c r="AB67" i="47"/>
  <c r="Z67" i="47"/>
  <c r="Q67" i="47"/>
  <c r="AB66" i="47"/>
  <c r="Z66" i="47"/>
  <c r="AB65" i="47"/>
  <c r="Z65" i="47"/>
  <c r="AB64" i="47"/>
  <c r="Z64" i="47"/>
  <c r="F12" i="47"/>
  <c r="BR60" i="47"/>
  <c r="F11" i="47"/>
  <c r="BZ51" i="47"/>
  <c r="F10" i="47"/>
  <c r="BY51" i="47"/>
  <c r="F9" i="47"/>
  <c r="BX51" i="47"/>
  <c r="F8" i="47"/>
  <c r="BW51" i="47"/>
  <c r="F7" i="47"/>
  <c r="BV51" i="47"/>
  <c r="C25" i="47"/>
  <c r="BR59" i="47"/>
  <c r="CA51" i="47"/>
  <c r="C24" i="47"/>
  <c r="BR58" i="47"/>
  <c r="C23" i="47"/>
  <c r="BR57" i="47"/>
  <c r="C22" i="47"/>
  <c r="BR56" i="47"/>
  <c r="C21" i="47"/>
  <c r="BR55" i="47"/>
  <c r="C20" i="47"/>
  <c r="BR37" i="47"/>
  <c r="CA29" i="47"/>
  <c r="BR38" i="47"/>
  <c r="BZ29" i="47"/>
  <c r="BR36" i="47"/>
  <c r="BY29" i="47"/>
  <c r="BR35" i="47"/>
  <c r="BX29" i="47"/>
  <c r="BR34" i="47"/>
  <c r="BW29" i="47"/>
  <c r="BR33" i="47"/>
  <c r="BV29" i="47"/>
  <c r="BR49" i="47"/>
  <c r="BR48" i="47"/>
  <c r="BR47" i="47"/>
  <c r="BR46" i="47"/>
  <c r="BR45" i="47"/>
  <c r="BR44" i="47"/>
  <c r="CA40" i="47"/>
  <c r="BZ40" i="47"/>
  <c r="BY40" i="47"/>
  <c r="BX40" i="47"/>
  <c r="BW40" i="47"/>
  <c r="BV40" i="47"/>
  <c r="BP38" i="47" a="1"/>
  <c r="BP38" i="47"/>
  <c r="BO38" i="47" a="1"/>
  <c r="BO38" i="47"/>
  <c r="BN38" i="47" a="1"/>
  <c r="BN38" i="47"/>
  <c r="BM38" i="47" a="1"/>
  <c r="BM38" i="47"/>
  <c r="BL38" i="47" a="1"/>
  <c r="BL38" i="47"/>
  <c r="BK38" i="47" a="1"/>
  <c r="BK38" i="47"/>
  <c r="BJ38" i="47" a="1"/>
  <c r="BJ38" i="47"/>
  <c r="BI38" i="47" a="1"/>
  <c r="BI38" i="47"/>
  <c r="BH38" i="47" a="1"/>
  <c r="BH38" i="47"/>
  <c r="BG38" i="47" a="1"/>
  <c r="BG38" i="47"/>
  <c r="BF38" i="47" a="1"/>
  <c r="BF38" i="47"/>
  <c r="BE38" i="47" a="1"/>
  <c r="BE38" i="47"/>
  <c r="BD38" i="47" a="1"/>
  <c r="BD38" i="47"/>
  <c r="BC38" i="47" a="1"/>
  <c r="BC38" i="47"/>
  <c r="BB38" i="47" a="1"/>
  <c r="BB38" i="47"/>
  <c r="BA38" i="47" a="1"/>
  <c r="BA38" i="47"/>
  <c r="AZ38" i="47" a="1"/>
  <c r="AZ38" i="47"/>
  <c r="AY38" i="47" a="1"/>
  <c r="AY38" i="47"/>
  <c r="AX38" i="47" a="1"/>
  <c r="AX38" i="47"/>
  <c r="AW38" i="47" a="1"/>
  <c r="AW38" i="47"/>
  <c r="AV38" i="47" a="1"/>
  <c r="AV38" i="47"/>
  <c r="AU38" i="47" a="1"/>
  <c r="AU38" i="47"/>
  <c r="AT38" i="47" a="1"/>
  <c r="AT38" i="47"/>
  <c r="AS38" i="47" a="1"/>
  <c r="AS38" i="47"/>
  <c r="AR38" i="47" a="1"/>
  <c r="AR38" i="47"/>
  <c r="AQ38" i="47" a="1"/>
  <c r="AQ38" i="47"/>
  <c r="AP38" i="47" a="1"/>
  <c r="AP38" i="47"/>
  <c r="AO38" i="47" a="1"/>
  <c r="AO38" i="47"/>
  <c r="AN38" i="47" a="1"/>
  <c r="AN38" i="47"/>
  <c r="AM38" i="47" a="1"/>
  <c r="AM38" i="47"/>
  <c r="AL38" i="47" a="1"/>
  <c r="AL38" i="47"/>
  <c r="AK38" i="47" a="1"/>
  <c r="AK38" i="47"/>
  <c r="AJ38" i="47" a="1"/>
  <c r="AJ38" i="47"/>
  <c r="AI38" i="47" a="1"/>
  <c r="AI38" i="47"/>
  <c r="AH38" i="47" a="1"/>
  <c r="AH38" i="47"/>
  <c r="AG38" i="47" a="1"/>
  <c r="AG38" i="47"/>
  <c r="AF38" i="47" a="1"/>
  <c r="AF38" i="47"/>
  <c r="AE38" i="47" a="1"/>
  <c r="AE38" i="47"/>
  <c r="AD38" i="47" a="1"/>
  <c r="AD38" i="47"/>
  <c r="AC38" i="47" a="1"/>
  <c r="AC38" i="47"/>
  <c r="AB38" i="47" a="1"/>
  <c r="AB38" i="47"/>
  <c r="AA38" i="47" a="1"/>
  <c r="AA38" i="47"/>
  <c r="Z38" i="47" a="1"/>
  <c r="Z38" i="47"/>
  <c r="Y38" i="47" a="1"/>
  <c r="Y38" i="47"/>
  <c r="X38" i="47" a="1"/>
  <c r="X38" i="47"/>
  <c r="W38" i="47" a="1"/>
  <c r="W38" i="47"/>
  <c r="V38" i="47" a="1"/>
  <c r="V38" i="47"/>
  <c r="U38" i="47" a="1"/>
  <c r="U38" i="47"/>
  <c r="T38" i="47" a="1"/>
  <c r="T38" i="47"/>
  <c r="S38" i="47" a="1"/>
  <c r="S38" i="47"/>
  <c r="R38" i="47" a="1"/>
  <c r="R38" i="47"/>
  <c r="Q38" i="47" a="1"/>
  <c r="Q38" i="47"/>
  <c r="P38" i="47" a="1"/>
  <c r="P38" i="47"/>
  <c r="O38" i="47" a="1"/>
  <c r="O38" i="47"/>
  <c r="N38" i="47" a="1"/>
  <c r="N38" i="47"/>
  <c r="M38" i="47" a="1"/>
  <c r="M38" i="47"/>
  <c r="L38" i="47" a="1"/>
  <c r="L38" i="47"/>
  <c r="K38" i="47" a="1"/>
  <c r="K38" i="47"/>
  <c r="J38" i="47" a="1"/>
  <c r="J38" i="47"/>
  <c r="I38" i="47" a="1"/>
  <c r="I38" i="47"/>
  <c r="H38" i="47" a="1"/>
  <c r="H38" i="47"/>
  <c r="G38" i="47" a="1"/>
  <c r="G38" i="47"/>
  <c r="F38" i="47" a="1"/>
  <c r="F38" i="47"/>
  <c r="E38" i="47" a="1"/>
  <c r="E38" i="47"/>
  <c r="C38" i="47"/>
  <c r="BP37" i="47" a="1"/>
  <c r="BP37" i="47"/>
  <c r="BO37" i="47" a="1"/>
  <c r="BO37" i="47"/>
  <c r="BN37" i="47" a="1"/>
  <c r="BN37" i="47"/>
  <c r="BM37" i="47" a="1"/>
  <c r="BM37" i="47"/>
  <c r="BL37" i="47" a="1"/>
  <c r="BL37" i="47"/>
  <c r="BK37" i="47" a="1"/>
  <c r="BK37" i="47"/>
  <c r="BJ37" i="47" a="1"/>
  <c r="BJ37" i="47"/>
  <c r="BI37" i="47" a="1"/>
  <c r="BI37" i="47"/>
  <c r="BH37" i="47" a="1"/>
  <c r="BH37" i="47"/>
  <c r="BG37" i="47" a="1"/>
  <c r="BG37" i="47"/>
  <c r="BF37" i="47" a="1"/>
  <c r="BF37" i="47"/>
  <c r="BE37" i="47" a="1"/>
  <c r="BE37" i="47"/>
  <c r="BD37" i="47" a="1"/>
  <c r="BD37" i="47"/>
  <c r="BC37" i="47" a="1"/>
  <c r="BC37" i="47"/>
  <c r="BB37" i="47" a="1"/>
  <c r="BB37" i="47"/>
  <c r="BA37" i="47" a="1"/>
  <c r="BA37" i="47"/>
  <c r="AZ37" i="47" a="1"/>
  <c r="AZ37" i="47"/>
  <c r="AY37" i="47" a="1"/>
  <c r="AY37" i="47"/>
  <c r="AX37" i="47" a="1"/>
  <c r="AX37" i="47"/>
  <c r="AW37" i="47" a="1"/>
  <c r="AW37" i="47"/>
  <c r="AV37" i="47" a="1"/>
  <c r="AV37" i="47"/>
  <c r="AU37" i="47" a="1"/>
  <c r="AU37" i="47"/>
  <c r="AT37" i="47" a="1"/>
  <c r="AT37" i="47"/>
  <c r="AS37" i="47" a="1"/>
  <c r="AS37" i="47"/>
  <c r="AR37" i="47" a="1"/>
  <c r="AR37" i="47"/>
  <c r="AQ37" i="47" a="1"/>
  <c r="AQ37" i="47"/>
  <c r="AP37" i="47" a="1"/>
  <c r="AP37" i="47"/>
  <c r="AO37" i="47" a="1"/>
  <c r="AO37" i="47"/>
  <c r="AN37" i="47" a="1"/>
  <c r="AN37" i="47"/>
  <c r="AM37" i="47" a="1"/>
  <c r="AM37" i="47"/>
  <c r="AL37" i="47" a="1"/>
  <c r="AL37" i="47"/>
  <c r="AK37" i="47" a="1"/>
  <c r="AK37" i="47"/>
  <c r="AJ37" i="47" a="1"/>
  <c r="AJ37" i="47"/>
  <c r="AI37" i="47" a="1"/>
  <c r="AI37" i="47"/>
  <c r="AH37" i="47" a="1"/>
  <c r="AH37" i="47"/>
  <c r="AG37" i="47" a="1"/>
  <c r="AG37" i="47"/>
  <c r="AF37" i="47" a="1"/>
  <c r="AF37" i="47"/>
  <c r="AE37" i="47" a="1"/>
  <c r="AE37" i="47"/>
  <c r="AD37" i="47" a="1"/>
  <c r="AD37" i="47"/>
  <c r="AC37" i="47" a="1"/>
  <c r="AC37" i="47"/>
  <c r="AB37" i="47" a="1"/>
  <c r="AB37" i="47"/>
  <c r="AA37" i="47" a="1"/>
  <c r="AA37" i="47"/>
  <c r="Z37" i="47" a="1"/>
  <c r="Z37" i="47"/>
  <c r="Y37" i="47" a="1"/>
  <c r="Y37" i="47"/>
  <c r="X37" i="47" a="1"/>
  <c r="X37" i="47"/>
  <c r="W37" i="47" a="1"/>
  <c r="W37" i="47"/>
  <c r="V37" i="47" a="1"/>
  <c r="V37" i="47"/>
  <c r="U37" i="47" a="1"/>
  <c r="U37" i="47"/>
  <c r="T37" i="47" a="1"/>
  <c r="T37" i="47"/>
  <c r="S37" i="47" a="1"/>
  <c r="S37" i="47"/>
  <c r="R37" i="47" a="1"/>
  <c r="R37" i="47"/>
  <c r="Q37" i="47" a="1"/>
  <c r="Q37" i="47"/>
  <c r="P37" i="47" a="1"/>
  <c r="P37" i="47"/>
  <c r="O37" i="47" a="1"/>
  <c r="O37" i="47"/>
  <c r="N37" i="47" a="1"/>
  <c r="N37" i="47"/>
  <c r="M37" i="47" a="1"/>
  <c r="M37" i="47"/>
  <c r="L37" i="47" a="1"/>
  <c r="L37" i="47"/>
  <c r="K37" i="47" a="1"/>
  <c r="K37" i="47"/>
  <c r="J37" i="47" a="1"/>
  <c r="J37" i="47"/>
  <c r="I37" i="47" a="1"/>
  <c r="I37" i="47"/>
  <c r="H37" i="47" a="1"/>
  <c r="H37" i="47"/>
  <c r="G37" i="47" a="1"/>
  <c r="G37" i="47"/>
  <c r="F37" i="47" a="1"/>
  <c r="F37" i="47"/>
  <c r="E37" i="47" a="1"/>
  <c r="E37" i="47"/>
  <c r="C37" i="47"/>
  <c r="BP36" i="47" a="1"/>
  <c r="BP36" i="47"/>
  <c r="BO36" i="47" a="1"/>
  <c r="BO36" i="47"/>
  <c r="BN36" i="47" a="1"/>
  <c r="BN36" i="47"/>
  <c r="BM36" i="47" a="1"/>
  <c r="BM36" i="47"/>
  <c r="BL36" i="47" a="1"/>
  <c r="BL36" i="47"/>
  <c r="BK36" i="47" a="1"/>
  <c r="BK36" i="47"/>
  <c r="BJ36" i="47" a="1"/>
  <c r="BJ36" i="47"/>
  <c r="BI36" i="47" a="1"/>
  <c r="BI36" i="47"/>
  <c r="BH36" i="47" a="1"/>
  <c r="BH36" i="47"/>
  <c r="BG36" i="47" a="1"/>
  <c r="BG36" i="47"/>
  <c r="BF36" i="47" a="1"/>
  <c r="BF36" i="47"/>
  <c r="BE36" i="47" a="1"/>
  <c r="BE36" i="47"/>
  <c r="BD36" i="47" a="1"/>
  <c r="BD36" i="47"/>
  <c r="BC36" i="47" a="1"/>
  <c r="BC36" i="47"/>
  <c r="BB36" i="47" a="1"/>
  <c r="BB36" i="47"/>
  <c r="BA36" i="47" a="1"/>
  <c r="BA36" i="47"/>
  <c r="AZ36" i="47" a="1"/>
  <c r="AZ36" i="47"/>
  <c r="AY36" i="47" a="1"/>
  <c r="AY36" i="47"/>
  <c r="AX36" i="47" a="1"/>
  <c r="AX36" i="47"/>
  <c r="AW36" i="47" a="1"/>
  <c r="AW36" i="47"/>
  <c r="AV36" i="47" a="1"/>
  <c r="AV36" i="47"/>
  <c r="AU36" i="47" a="1"/>
  <c r="AU36" i="47"/>
  <c r="AT36" i="47" a="1"/>
  <c r="AT36" i="47"/>
  <c r="AS36" i="47" a="1"/>
  <c r="AS36" i="47"/>
  <c r="AR36" i="47" a="1"/>
  <c r="AR36" i="47"/>
  <c r="AQ36" i="47" a="1"/>
  <c r="AQ36" i="47"/>
  <c r="AP36" i="47" a="1"/>
  <c r="AP36" i="47"/>
  <c r="AO36" i="47" a="1"/>
  <c r="AO36" i="47"/>
  <c r="AN36" i="47" a="1"/>
  <c r="AN36" i="47"/>
  <c r="AM36" i="47" a="1"/>
  <c r="AM36" i="47"/>
  <c r="AL36" i="47" a="1"/>
  <c r="AL36" i="47"/>
  <c r="AK36" i="47" a="1"/>
  <c r="AK36" i="47"/>
  <c r="AJ36" i="47" a="1"/>
  <c r="AJ36" i="47"/>
  <c r="AI36" i="47" a="1"/>
  <c r="AI36" i="47"/>
  <c r="AH36" i="47" a="1"/>
  <c r="AH36" i="47"/>
  <c r="AG36" i="47" a="1"/>
  <c r="AG36" i="47"/>
  <c r="AF36" i="47" a="1"/>
  <c r="AF36" i="47"/>
  <c r="AE36" i="47" a="1"/>
  <c r="AE36" i="47"/>
  <c r="AD36" i="47" a="1"/>
  <c r="AD36" i="47"/>
  <c r="AC36" i="47" a="1"/>
  <c r="AC36" i="47"/>
  <c r="AB36" i="47" a="1"/>
  <c r="AB36" i="47"/>
  <c r="AA36" i="47" a="1"/>
  <c r="AA36" i="47"/>
  <c r="Z36" i="47" a="1"/>
  <c r="Z36" i="47"/>
  <c r="Y36" i="47" a="1"/>
  <c r="Y36" i="47"/>
  <c r="X36" i="47" a="1"/>
  <c r="X36" i="47"/>
  <c r="W36" i="47" a="1"/>
  <c r="W36" i="47"/>
  <c r="V36" i="47" a="1"/>
  <c r="V36" i="47"/>
  <c r="U36" i="47" a="1"/>
  <c r="U36" i="47"/>
  <c r="T36" i="47" a="1"/>
  <c r="T36" i="47"/>
  <c r="S36" i="47" a="1"/>
  <c r="S36" i="47"/>
  <c r="R36" i="47" a="1"/>
  <c r="R36" i="47"/>
  <c r="Q36" i="47" a="1"/>
  <c r="Q36" i="47"/>
  <c r="P36" i="47" a="1"/>
  <c r="P36" i="47"/>
  <c r="O36" i="47" a="1"/>
  <c r="O36" i="47"/>
  <c r="N36" i="47" a="1"/>
  <c r="N36" i="47"/>
  <c r="M36" i="47" a="1"/>
  <c r="M36" i="47"/>
  <c r="L36" i="47" a="1"/>
  <c r="L36" i="47"/>
  <c r="K36" i="47" a="1"/>
  <c r="K36" i="47"/>
  <c r="J36" i="47" a="1"/>
  <c r="J36" i="47"/>
  <c r="I36" i="47" a="1"/>
  <c r="I36" i="47"/>
  <c r="H36" i="47" a="1"/>
  <c r="H36" i="47"/>
  <c r="G36" i="47" a="1"/>
  <c r="G36" i="47"/>
  <c r="F36" i="47" a="1"/>
  <c r="F36" i="47"/>
  <c r="E36" i="47" a="1"/>
  <c r="E36" i="47"/>
  <c r="C36" i="47"/>
  <c r="BP35" i="47" a="1"/>
  <c r="BP35" i="47"/>
  <c r="BO35" i="47" a="1"/>
  <c r="BO35" i="47"/>
  <c r="BN35" i="47" a="1"/>
  <c r="BN35" i="47"/>
  <c r="BM35" i="47" a="1"/>
  <c r="BM35" i="47"/>
  <c r="BL35" i="47" a="1"/>
  <c r="BL35" i="47"/>
  <c r="BK35" i="47" a="1"/>
  <c r="BK35" i="47"/>
  <c r="BJ35" i="47" a="1"/>
  <c r="BJ35" i="47"/>
  <c r="BI35" i="47" a="1"/>
  <c r="BI35" i="47"/>
  <c r="BH35" i="47" a="1"/>
  <c r="BH35" i="47"/>
  <c r="BG35" i="47" a="1"/>
  <c r="BG35" i="47"/>
  <c r="BF35" i="47" a="1"/>
  <c r="BF35" i="47"/>
  <c r="BE35" i="47" a="1"/>
  <c r="BE35" i="47"/>
  <c r="BD35" i="47" a="1"/>
  <c r="BD35" i="47"/>
  <c r="BC35" i="47" a="1"/>
  <c r="BC35" i="47"/>
  <c r="BB35" i="47" a="1"/>
  <c r="BB35" i="47"/>
  <c r="BA35" i="47" a="1"/>
  <c r="BA35" i="47"/>
  <c r="AZ35" i="47" a="1"/>
  <c r="AZ35" i="47"/>
  <c r="AY35" i="47" a="1"/>
  <c r="AY35" i="47"/>
  <c r="AX35" i="47" a="1"/>
  <c r="AX35" i="47"/>
  <c r="AW35" i="47" a="1"/>
  <c r="AW35" i="47"/>
  <c r="AV35" i="47" a="1"/>
  <c r="AV35" i="47"/>
  <c r="AU35" i="47" a="1"/>
  <c r="AU35" i="47"/>
  <c r="AT35" i="47" a="1"/>
  <c r="AT35" i="47"/>
  <c r="AS35" i="47" a="1"/>
  <c r="AS35" i="47"/>
  <c r="AR35" i="47" a="1"/>
  <c r="AR35" i="47"/>
  <c r="AQ35" i="47" a="1"/>
  <c r="AQ35" i="47"/>
  <c r="AP35" i="47" a="1"/>
  <c r="AP35" i="47"/>
  <c r="AO35" i="47" a="1"/>
  <c r="AO35" i="47"/>
  <c r="AN35" i="47" a="1"/>
  <c r="AN35" i="47"/>
  <c r="AM35" i="47" a="1"/>
  <c r="AM35" i="47"/>
  <c r="AL35" i="47" a="1"/>
  <c r="AL35" i="47"/>
  <c r="AK35" i="47" a="1"/>
  <c r="AK35" i="47"/>
  <c r="AJ35" i="47" a="1"/>
  <c r="AJ35" i="47"/>
  <c r="AI35" i="47" a="1"/>
  <c r="AI35" i="47"/>
  <c r="AH35" i="47" a="1"/>
  <c r="AH35" i="47"/>
  <c r="AG35" i="47" a="1"/>
  <c r="AG35" i="47"/>
  <c r="AF35" i="47" a="1"/>
  <c r="AF35" i="47"/>
  <c r="AE35" i="47" a="1"/>
  <c r="AE35" i="47"/>
  <c r="AD35" i="47" a="1"/>
  <c r="AD35" i="47"/>
  <c r="AC35" i="47" a="1"/>
  <c r="AC35" i="47"/>
  <c r="AB35" i="47" a="1"/>
  <c r="AB35" i="47"/>
  <c r="AA35" i="47" a="1"/>
  <c r="AA35" i="47"/>
  <c r="Z35" i="47" a="1"/>
  <c r="Z35" i="47"/>
  <c r="Y35" i="47" a="1"/>
  <c r="Y35" i="47"/>
  <c r="X35" i="47" a="1"/>
  <c r="X35" i="47"/>
  <c r="W35" i="47" a="1"/>
  <c r="W35" i="47"/>
  <c r="V35" i="47" a="1"/>
  <c r="V35" i="47"/>
  <c r="U35" i="47" a="1"/>
  <c r="U35" i="47"/>
  <c r="T35" i="47" a="1"/>
  <c r="T35" i="47"/>
  <c r="S35" i="47" a="1"/>
  <c r="S35" i="47"/>
  <c r="R35" i="47" a="1"/>
  <c r="R35" i="47"/>
  <c r="Q35" i="47" a="1"/>
  <c r="Q35" i="47"/>
  <c r="P35" i="47" a="1"/>
  <c r="P35" i="47"/>
  <c r="O35" i="47" a="1"/>
  <c r="O35" i="47"/>
  <c r="N35" i="47" a="1"/>
  <c r="N35" i="47"/>
  <c r="M35" i="47" a="1"/>
  <c r="M35" i="47"/>
  <c r="L35" i="47" a="1"/>
  <c r="L35" i="47"/>
  <c r="K35" i="47" a="1"/>
  <c r="K35" i="47"/>
  <c r="J35" i="47" a="1"/>
  <c r="J35" i="47"/>
  <c r="I35" i="47" a="1"/>
  <c r="I35" i="47"/>
  <c r="H35" i="47" a="1"/>
  <c r="H35" i="47"/>
  <c r="G35" i="47" a="1"/>
  <c r="G35" i="47"/>
  <c r="F35" i="47" a="1"/>
  <c r="F35" i="47"/>
  <c r="E35" i="47" a="1"/>
  <c r="E35" i="47"/>
  <c r="C35" i="47"/>
  <c r="BP34" i="47" a="1"/>
  <c r="BP34" i="47"/>
  <c r="BO34" i="47" a="1"/>
  <c r="BO34" i="47"/>
  <c r="BN34" i="47" a="1"/>
  <c r="BN34" i="47"/>
  <c r="BM34" i="47" a="1"/>
  <c r="BM34" i="47"/>
  <c r="BL34" i="47" a="1"/>
  <c r="BL34" i="47"/>
  <c r="BK34" i="47" a="1"/>
  <c r="BK34" i="47"/>
  <c r="BJ34" i="47" a="1"/>
  <c r="BJ34" i="47"/>
  <c r="BI34" i="47" a="1"/>
  <c r="BI34" i="47"/>
  <c r="BH34" i="47" a="1"/>
  <c r="BH34" i="47"/>
  <c r="BG34" i="47" a="1"/>
  <c r="BG34" i="47"/>
  <c r="BF34" i="47" a="1"/>
  <c r="BF34" i="47"/>
  <c r="BE34" i="47" a="1"/>
  <c r="BE34" i="47"/>
  <c r="BD34" i="47" a="1"/>
  <c r="BD34" i="47"/>
  <c r="BC34" i="47" a="1"/>
  <c r="BC34" i="47"/>
  <c r="BB34" i="47" a="1"/>
  <c r="BB34" i="47"/>
  <c r="BA34" i="47" a="1"/>
  <c r="BA34" i="47"/>
  <c r="AZ34" i="47" a="1"/>
  <c r="AZ34" i="47"/>
  <c r="AY34" i="47" a="1"/>
  <c r="AY34" i="47"/>
  <c r="AX34" i="47" a="1"/>
  <c r="AX34" i="47"/>
  <c r="AW34" i="47" a="1"/>
  <c r="AW34" i="47"/>
  <c r="AV34" i="47" a="1"/>
  <c r="AV34" i="47"/>
  <c r="AU34" i="47" a="1"/>
  <c r="AU34" i="47"/>
  <c r="AT34" i="47" a="1"/>
  <c r="AT34" i="47"/>
  <c r="AS34" i="47" a="1"/>
  <c r="AS34" i="47"/>
  <c r="AR34" i="47" a="1"/>
  <c r="AR34" i="47"/>
  <c r="AQ34" i="47" a="1"/>
  <c r="AQ34" i="47"/>
  <c r="AP34" i="47" a="1"/>
  <c r="AP34" i="47"/>
  <c r="AO34" i="47" a="1"/>
  <c r="AO34" i="47"/>
  <c r="AN34" i="47" a="1"/>
  <c r="AN34" i="47"/>
  <c r="AM34" i="47" a="1"/>
  <c r="AM34" i="47"/>
  <c r="AL34" i="47" a="1"/>
  <c r="AL34" i="47"/>
  <c r="AK34" i="47" a="1"/>
  <c r="AK34" i="47"/>
  <c r="AJ34" i="47" a="1"/>
  <c r="AJ34" i="47"/>
  <c r="AI34" i="47" a="1"/>
  <c r="AI34" i="47"/>
  <c r="AH34" i="47" a="1"/>
  <c r="AH34" i="47"/>
  <c r="AG34" i="47" a="1"/>
  <c r="AG34" i="47"/>
  <c r="AF34" i="47" a="1"/>
  <c r="AF34" i="47"/>
  <c r="AE34" i="47" a="1"/>
  <c r="AE34" i="47"/>
  <c r="AD34" i="47" a="1"/>
  <c r="AD34" i="47"/>
  <c r="AC34" i="47" a="1"/>
  <c r="AC34" i="47"/>
  <c r="AB34" i="47" a="1"/>
  <c r="AB34" i="47"/>
  <c r="AA34" i="47" a="1"/>
  <c r="AA34" i="47"/>
  <c r="Z34" i="47" a="1"/>
  <c r="Z34" i="47"/>
  <c r="Y34" i="47" a="1"/>
  <c r="Y34" i="47"/>
  <c r="X34" i="47" a="1"/>
  <c r="X34" i="47"/>
  <c r="W34" i="47" a="1"/>
  <c r="W34" i="47"/>
  <c r="V34" i="47" a="1"/>
  <c r="V34" i="47"/>
  <c r="U34" i="47" a="1"/>
  <c r="U34" i="47"/>
  <c r="T34" i="47" a="1"/>
  <c r="T34" i="47"/>
  <c r="S34" i="47" a="1"/>
  <c r="S34" i="47"/>
  <c r="R34" i="47" a="1"/>
  <c r="R34" i="47"/>
  <c r="Q34" i="47" a="1"/>
  <c r="Q34" i="47"/>
  <c r="P34" i="47" a="1"/>
  <c r="P34" i="47"/>
  <c r="O34" i="47" a="1"/>
  <c r="O34" i="47"/>
  <c r="N34" i="47" a="1"/>
  <c r="N34" i="47"/>
  <c r="M34" i="47" a="1"/>
  <c r="M34" i="47"/>
  <c r="L34" i="47" a="1"/>
  <c r="L34" i="47"/>
  <c r="K34" i="47" a="1"/>
  <c r="K34" i="47"/>
  <c r="J34" i="47" a="1"/>
  <c r="J34" i="47"/>
  <c r="I34" i="47" a="1"/>
  <c r="I34" i="47"/>
  <c r="H34" i="47" a="1"/>
  <c r="H34" i="47"/>
  <c r="G34" i="47" a="1"/>
  <c r="G34" i="47"/>
  <c r="F34" i="47" a="1"/>
  <c r="F34" i="47"/>
  <c r="E34" i="47" a="1"/>
  <c r="E34" i="47"/>
  <c r="C34" i="47"/>
  <c r="BP33" i="47" a="1"/>
  <c r="BP33" i="47"/>
  <c r="BO33" i="47" a="1"/>
  <c r="BO33" i="47"/>
  <c r="BN33" i="47" a="1"/>
  <c r="BN33" i="47"/>
  <c r="BM33" i="47" a="1"/>
  <c r="BM33" i="47"/>
  <c r="BL33" i="47" a="1"/>
  <c r="BL33" i="47"/>
  <c r="BK33" i="47" a="1"/>
  <c r="BK33" i="47"/>
  <c r="BJ33" i="47" a="1"/>
  <c r="BJ33" i="47"/>
  <c r="BI33" i="47" a="1"/>
  <c r="BI33" i="47"/>
  <c r="BH33" i="47" a="1"/>
  <c r="BH33" i="47"/>
  <c r="BG33" i="47" a="1"/>
  <c r="BG33" i="47"/>
  <c r="BF33" i="47" a="1"/>
  <c r="BF33" i="47"/>
  <c r="BE33" i="47" a="1"/>
  <c r="BE33" i="47"/>
  <c r="BD33" i="47" a="1"/>
  <c r="BD33" i="47"/>
  <c r="BC33" i="47" a="1"/>
  <c r="BC33" i="47"/>
  <c r="BB33" i="47" a="1"/>
  <c r="BB33" i="47"/>
  <c r="BA33" i="47" a="1"/>
  <c r="BA33" i="47"/>
  <c r="AZ33" i="47" a="1"/>
  <c r="AZ33" i="47"/>
  <c r="AY33" i="47" a="1"/>
  <c r="AY33" i="47"/>
  <c r="AX33" i="47" a="1"/>
  <c r="AX33" i="47"/>
  <c r="AW33" i="47" a="1"/>
  <c r="AW33" i="47"/>
  <c r="AV33" i="47" a="1"/>
  <c r="AV33" i="47"/>
  <c r="AU33" i="47" a="1"/>
  <c r="AU33" i="47"/>
  <c r="AT33" i="47" a="1"/>
  <c r="AT33" i="47"/>
  <c r="AS33" i="47" a="1"/>
  <c r="AS33" i="47"/>
  <c r="AR33" i="47" a="1"/>
  <c r="AR33" i="47"/>
  <c r="AQ33" i="47" a="1"/>
  <c r="AQ33" i="47"/>
  <c r="AP33" i="47" a="1"/>
  <c r="AP33" i="47"/>
  <c r="AO33" i="47" a="1"/>
  <c r="AO33" i="47"/>
  <c r="AN33" i="47" a="1"/>
  <c r="AN33" i="47"/>
  <c r="AM33" i="47" a="1"/>
  <c r="AM33" i="47"/>
  <c r="AL33" i="47" a="1"/>
  <c r="AL33" i="47"/>
  <c r="AK33" i="47" a="1"/>
  <c r="AK33" i="47"/>
  <c r="AJ33" i="47" a="1"/>
  <c r="AJ33" i="47"/>
  <c r="AI33" i="47" a="1"/>
  <c r="AI33" i="47"/>
  <c r="AH33" i="47" a="1"/>
  <c r="AH33" i="47"/>
  <c r="AG33" i="47" a="1"/>
  <c r="AG33" i="47"/>
  <c r="AF33" i="47" a="1"/>
  <c r="AF33" i="47"/>
  <c r="AE33" i="47" a="1"/>
  <c r="AE33" i="47"/>
  <c r="AD33" i="47" a="1"/>
  <c r="AD33" i="47"/>
  <c r="AC33" i="47" a="1"/>
  <c r="AC33" i="47"/>
  <c r="AB33" i="47" a="1"/>
  <c r="AB33" i="47"/>
  <c r="AA33" i="47" a="1"/>
  <c r="AA33" i="47"/>
  <c r="Z33" i="47" a="1"/>
  <c r="Z33" i="47"/>
  <c r="Y33" i="47" a="1"/>
  <c r="Y33" i="47"/>
  <c r="X33" i="47" a="1"/>
  <c r="X33" i="47"/>
  <c r="W33" i="47" a="1"/>
  <c r="W33" i="47"/>
  <c r="V33" i="47" a="1"/>
  <c r="V33" i="47"/>
  <c r="U33" i="47" a="1"/>
  <c r="U33" i="47"/>
  <c r="T33" i="47" a="1"/>
  <c r="T33" i="47"/>
  <c r="S33" i="47" a="1"/>
  <c r="S33" i="47"/>
  <c r="R33" i="47" a="1"/>
  <c r="R33" i="47"/>
  <c r="Q33" i="47" a="1"/>
  <c r="Q33" i="47"/>
  <c r="P33" i="47" a="1"/>
  <c r="P33" i="47"/>
  <c r="O33" i="47" a="1"/>
  <c r="O33" i="47"/>
  <c r="N33" i="47" a="1"/>
  <c r="N33" i="47"/>
  <c r="M33" i="47" a="1"/>
  <c r="M33" i="47"/>
  <c r="L33" i="47" a="1"/>
  <c r="L33" i="47"/>
  <c r="K33" i="47" a="1"/>
  <c r="K33" i="47"/>
  <c r="J33" i="47" a="1"/>
  <c r="J33" i="47"/>
  <c r="I33" i="47" a="1"/>
  <c r="I33" i="47"/>
  <c r="H33" i="47" a="1"/>
  <c r="H33" i="47"/>
  <c r="G33" i="47" a="1"/>
  <c r="G33" i="47"/>
  <c r="F33" i="47" a="1"/>
  <c r="F33" i="47"/>
  <c r="E33" i="47" a="1"/>
  <c r="E33" i="47"/>
  <c r="C33" i="47"/>
  <c r="C32" i="47"/>
  <c r="C31" i="47"/>
  <c r="C30" i="47"/>
  <c r="AD25" i="47"/>
  <c r="AG25" i="47"/>
  <c r="AE17" i="47"/>
  <c r="AE18" i="47"/>
  <c r="AE19" i="47"/>
  <c r="AE20" i="47"/>
  <c r="AE21" i="47"/>
  <c r="AE22" i="47"/>
  <c r="AF25" i="47"/>
  <c r="AH25" i="47"/>
  <c r="AA25" i="47"/>
  <c r="Z25" i="47"/>
  <c r="I25" i="47"/>
  <c r="N12" i="47"/>
  <c r="G25" i="47"/>
  <c r="M12" i="47"/>
  <c r="F25" i="47"/>
  <c r="L12" i="47"/>
  <c r="E25" i="47"/>
  <c r="D25" i="47"/>
  <c r="AD24" i="47"/>
  <c r="AG24" i="47"/>
  <c r="AF24" i="47"/>
  <c r="AH24" i="47"/>
  <c r="AA24" i="47"/>
  <c r="Z24" i="47"/>
  <c r="I24" i="47"/>
  <c r="N11" i="47"/>
  <c r="G24" i="47"/>
  <c r="M11" i="47"/>
  <c r="F24" i="47"/>
  <c r="L11" i="47"/>
  <c r="E24" i="47"/>
  <c r="D24" i="47"/>
  <c r="AD23" i="47"/>
  <c r="AG23" i="47"/>
  <c r="AF23" i="47"/>
  <c r="AH23" i="47"/>
  <c r="AA23" i="47"/>
  <c r="Z23" i="47"/>
  <c r="I23" i="47"/>
  <c r="N10" i="47"/>
  <c r="G23" i="47"/>
  <c r="M10" i="47"/>
  <c r="F23" i="47"/>
  <c r="L10" i="47"/>
  <c r="E23" i="47"/>
  <c r="D23" i="47"/>
  <c r="AD22" i="47"/>
  <c r="AG22" i="47"/>
  <c r="AF22" i="47"/>
  <c r="AH22" i="47"/>
  <c r="AA22" i="47"/>
  <c r="Z22" i="47"/>
  <c r="I22" i="47"/>
  <c r="N9" i="47"/>
  <c r="G22" i="47"/>
  <c r="M9" i="47"/>
  <c r="F22" i="47"/>
  <c r="L9" i="47"/>
  <c r="E22" i="47"/>
  <c r="D22" i="47"/>
  <c r="AD21" i="47"/>
  <c r="AG21" i="47"/>
  <c r="AF21" i="47"/>
  <c r="AH21" i="47"/>
  <c r="AA21" i="47"/>
  <c r="Z21" i="47"/>
  <c r="I21" i="47"/>
  <c r="N8" i="47"/>
  <c r="G21" i="47"/>
  <c r="M8" i="47"/>
  <c r="F21" i="47"/>
  <c r="L8" i="47"/>
  <c r="E21" i="47"/>
  <c r="D21" i="47"/>
  <c r="AD20" i="47"/>
  <c r="AG20" i="47"/>
  <c r="AF20" i="47"/>
  <c r="AH20" i="47"/>
  <c r="AA20" i="47"/>
  <c r="Z20" i="47"/>
  <c r="I20" i="47"/>
  <c r="N7" i="47"/>
  <c r="G20" i="47"/>
  <c r="M7" i="47"/>
  <c r="F20" i="47"/>
  <c r="L7" i="47"/>
  <c r="E20" i="47"/>
  <c r="D20" i="47"/>
  <c r="AD19" i="47"/>
  <c r="AG19" i="47"/>
  <c r="AF19" i="47"/>
  <c r="AH19" i="47"/>
  <c r="Z19" i="47"/>
  <c r="I19" i="47"/>
  <c r="G19" i="47"/>
  <c r="F19" i="47"/>
  <c r="E19" i="47"/>
  <c r="D19" i="47"/>
  <c r="AD18" i="47"/>
  <c r="AG18" i="47"/>
  <c r="AF18" i="47"/>
  <c r="AH18" i="47"/>
  <c r="Z18" i="47"/>
  <c r="I18" i="47"/>
  <c r="G18" i="47"/>
  <c r="F18" i="47"/>
  <c r="E18" i="47"/>
  <c r="D18" i="47"/>
  <c r="AD17" i="47"/>
  <c r="AG17" i="47"/>
  <c r="AF17" i="47"/>
  <c r="AH17" i="47"/>
  <c r="Z17" i="47"/>
  <c r="I17" i="47"/>
  <c r="G17" i="47"/>
  <c r="F17" i="47"/>
  <c r="E17" i="47"/>
  <c r="D17" i="47"/>
  <c r="F13" i="47"/>
  <c r="B13" i="47"/>
  <c r="C12" i="47"/>
  <c r="C11" i="47"/>
  <c r="C10" i="47"/>
  <c r="C9" i="47"/>
  <c r="C8" i="47"/>
  <c r="C7" i="47"/>
  <c r="V135" i="46"/>
  <c r="W135" i="46"/>
  <c r="X135" i="46"/>
  <c r="Y135" i="46"/>
  <c r="AA135" i="46"/>
  <c r="AA207" i="46"/>
  <c r="AB207" i="46"/>
  <c r="Z207" i="46"/>
  <c r="V134" i="46"/>
  <c r="W134" i="46"/>
  <c r="X134" i="46"/>
  <c r="Y134" i="46"/>
  <c r="AA134" i="46"/>
  <c r="AA206" i="46"/>
  <c r="AB206" i="46"/>
  <c r="Z206" i="46"/>
  <c r="V133" i="46"/>
  <c r="W133" i="46"/>
  <c r="X133" i="46"/>
  <c r="Y133" i="46"/>
  <c r="AA133" i="46"/>
  <c r="AA205" i="46"/>
  <c r="AB205" i="46"/>
  <c r="Z205" i="46"/>
  <c r="V132" i="46"/>
  <c r="W132" i="46"/>
  <c r="X132" i="46"/>
  <c r="Y132" i="46"/>
  <c r="AA132" i="46"/>
  <c r="AA204" i="46"/>
  <c r="AB204" i="46"/>
  <c r="Z204" i="46"/>
  <c r="V131" i="46"/>
  <c r="W131" i="46"/>
  <c r="X131" i="46"/>
  <c r="Y131" i="46"/>
  <c r="AA131" i="46"/>
  <c r="AA203" i="46"/>
  <c r="AB203" i="46"/>
  <c r="Z203" i="46"/>
  <c r="V130" i="46"/>
  <c r="W130" i="46"/>
  <c r="X130" i="46"/>
  <c r="Y130" i="46"/>
  <c r="AA130" i="46"/>
  <c r="AA202" i="46"/>
  <c r="AB202" i="46"/>
  <c r="Z202" i="46"/>
  <c r="V129" i="46"/>
  <c r="W129" i="46"/>
  <c r="X129" i="46"/>
  <c r="Y129" i="46"/>
  <c r="AA129" i="46"/>
  <c r="AA201" i="46"/>
  <c r="AB201" i="46"/>
  <c r="Z201" i="46"/>
  <c r="V128" i="46"/>
  <c r="W128" i="46"/>
  <c r="X128" i="46"/>
  <c r="Y128" i="46"/>
  <c r="AA128" i="46"/>
  <c r="AA200" i="46"/>
  <c r="AB200" i="46"/>
  <c r="Z200" i="46"/>
  <c r="V127" i="46"/>
  <c r="W127" i="46"/>
  <c r="X127" i="46"/>
  <c r="Y127" i="46"/>
  <c r="AA127" i="46"/>
  <c r="AA199" i="46"/>
  <c r="AB199" i="46"/>
  <c r="Z199" i="46"/>
  <c r="V126" i="46"/>
  <c r="W126" i="46"/>
  <c r="X126" i="46"/>
  <c r="Y126" i="46"/>
  <c r="AA126" i="46"/>
  <c r="AA198" i="46"/>
  <c r="AB198" i="46"/>
  <c r="Z198" i="46"/>
  <c r="V125" i="46"/>
  <c r="W125" i="46"/>
  <c r="X125" i="46"/>
  <c r="Y125" i="46"/>
  <c r="AA125" i="46"/>
  <c r="AA197" i="46"/>
  <c r="AB197" i="46"/>
  <c r="Z197" i="46"/>
  <c r="V124" i="46"/>
  <c r="W124" i="46"/>
  <c r="X124" i="46"/>
  <c r="Y124" i="46"/>
  <c r="AA124" i="46"/>
  <c r="AA196" i="46"/>
  <c r="AB196" i="46"/>
  <c r="Z196" i="46"/>
  <c r="V123" i="46"/>
  <c r="W123" i="46"/>
  <c r="X123" i="46"/>
  <c r="Y123" i="46"/>
  <c r="AA123" i="46"/>
  <c r="AA195" i="46"/>
  <c r="AB195" i="46"/>
  <c r="Z195" i="46"/>
  <c r="V122" i="46"/>
  <c r="W122" i="46"/>
  <c r="X122" i="46"/>
  <c r="Y122" i="46"/>
  <c r="AA122" i="46"/>
  <c r="AA194" i="46"/>
  <c r="AB194" i="46"/>
  <c r="Z194" i="46"/>
  <c r="V121" i="46"/>
  <c r="W121" i="46"/>
  <c r="X121" i="46"/>
  <c r="Y121" i="46"/>
  <c r="AA121" i="46"/>
  <c r="AA193" i="46"/>
  <c r="AB193" i="46"/>
  <c r="Z193" i="46"/>
  <c r="V120" i="46"/>
  <c r="W120" i="46"/>
  <c r="X120" i="46"/>
  <c r="Y120" i="46"/>
  <c r="AA120" i="46"/>
  <c r="AA192" i="46"/>
  <c r="AB192" i="46"/>
  <c r="Z192" i="46"/>
  <c r="V119" i="46"/>
  <c r="W119" i="46"/>
  <c r="X119" i="46"/>
  <c r="Y119" i="46"/>
  <c r="AA119" i="46"/>
  <c r="AA191" i="46"/>
  <c r="AB191" i="46"/>
  <c r="Z191" i="46"/>
  <c r="V118" i="46"/>
  <c r="W118" i="46"/>
  <c r="X118" i="46"/>
  <c r="Y118" i="46"/>
  <c r="AA118" i="46"/>
  <c r="AA190" i="46"/>
  <c r="AB190" i="46"/>
  <c r="Z190" i="46"/>
  <c r="V117" i="46"/>
  <c r="W117" i="46"/>
  <c r="X117" i="46"/>
  <c r="Y117" i="46"/>
  <c r="AA117" i="46"/>
  <c r="AA189" i="46"/>
  <c r="AB189" i="46"/>
  <c r="Z189" i="46"/>
  <c r="V116" i="46"/>
  <c r="W116" i="46"/>
  <c r="X116" i="46"/>
  <c r="Y116" i="46"/>
  <c r="AA116" i="46"/>
  <c r="AA188" i="46"/>
  <c r="AB188" i="46"/>
  <c r="Z188" i="46"/>
  <c r="V115" i="46"/>
  <c r="W115" i="46"/>
  <c r="X115" i="46"/>
  <c r="Y115" i="46"/>
  <c r="AA115" i="46"/>
  <c r="AA187" i="46"/>
  <c r="AB187" i="46"/>
  <c r="Z187" i="46"/>
  <c r="V114" i="46"/>
  <c r="W114" i="46"/>
  <c r="X114" i="46"/>
  <c r="Y114" i="46"/>
  <c r="AA114" i="46"/>
  <c r="AA186" i="46"/>
  <c r="AB186" i="46"/>
  <c r="Z186" i="46"/>
  <c r="V113" i="46"/>
  <c r="W113" i="46"/>
  <c r="X113" i="46"/>
  <c r="Y113" i="46"/>
  <c r="AA113" i="46"/>
  <c r="AA185" i="46"/>
  <c r="AB185" i="46"/>
  <c r="Z185" i="46"/>
  <c r="V112" i="46"/>
  <c r="W112" i="46"/>
  <c r="X112" i="46"/>
  <c r="Y112" i="46"/>
  <c r="AA112" i="46"/>
  <c r="AA184" i="46"/>
  <c r="AB184" i="46"/>
  <c r="Z184" i="46"/>
  <c r="V111" i="46"/>
  <c r="W111" i="46"/>
  <c r="X111" i="46"/>
  <c r="Y111" i="46"/>
  <c r="AA111" i="46"/>
  <c r="AA183" i="46"/>
  <c r="AB183" i="46"/>
  <c r="Z183" i="46"/>
  <c r="V110" i="46"/>
  <c r="W110" i="46"/>
  <c r="X110" i="46"/>
  <c r="Y110" i="46"/>
  <c r="AA110" i="46"/>
  <c r="AA182" i="46"/>
  <c r="AB182" i="46"/>
  <c r="Z182" i="46"/>
  <c r="V109" i="46"/>
  <c r="W109" i="46"/>
  <c r="X109" i="46"/>
  <c r="Y109" i="46"/>
  <c r="AA109" i="46"/>
  <c r="AA181" i="46"/>
  <c r="AB181" i="46"/>
  <c r="Z181" i="46"/>
  <c r="AA180" i="46"/>
  <c r="AB180" i="46"/>
  <c r="Z180" i="46"/>
  <c r="AA179" i="46"/>
  <c r="AB179" i="46"/>
  <c r="Z179" i="46"/>
  <c r="AA178" i="46"/>
  <c r="AB178" i="46"/>
  <c r="Z178" i="46"/>
  <c r="AA177" i="46"/>
  <c r="AB177" i="46"/>
  <c r="Z177" i="46"/>
  <c r="AA176" i="46"/>
  <c r="AB176" i="46"/>
  <c r="Z176" i="46"/>
  <c r="AA175" i="46"/>
  <c r="AB175" i="46"/>
  <c r="Z175" i="46"/>
  <c r="AA174" i="46"/>
  <c r="AB174" i="46"/>
  <c r="Z174" i="46"/>
  <c r="AA173" i="46"/>
  <c r="AB173" i="46"/>
  <c r="Z173" i="46"/>
  <c r="AA172" i="46"/>
  <c r="AB172" i="46"/>
  <c r="Z172" i="46"/>
  <c r="AA171" i="46"/>
  <c r="AB171" i="46"/>
  <c r="Z171" i="46"/>
  <c r="AA170" i="46"/>
  <c r="AB170" i="46"/>
  <c r="Z170" i="46"/>
  <c r="AA169" i="46"/>
  <c r="AB169" i="46"/>
  <c r="Z169" i="46"/>
  <c r="AA168" i="46"/>
  <c r="AB168" i="46"/>
  <c r="Z168" i="46"/>
  <c r="AA167" i="46"/>
  <c r="AB167" i="46"/>
  <c r="Z167" i="46"/>
  <c r="AA166" i="46"/>
  <c r="AB166" i="46"/>
  <c r="Z166" i="46"/>
  <c r="AA165" i="46"/>
  <c r="AB165" i="46"/>
  <c r="Z165" i="46"/>
  <c r="AA164" i="46"/>
  <c r="AB164" i="46"/>
  <c r="Z164" i="46"/>
  <c r="AA163" i="46"/>
  <c r="AB163" i="46"/>
  <c r="Z163" i="46"/>
  <c r="AA162" i="46"/>
  <c r="AB162" i="46"/>
  <c r="Z162" i="46"/>
  <c r="AA161" i="46"/>
  <c r="AB161" i="46"/>
  <c r="Z161" i="46"/>
  <c r="AA160" i="46"/>
  <c r="AB160" i="46"/>
  <c r="Z160" i="46"/>
  <c r="AA159" i="46"/>
  <c r="AB159" i="46"/>
  <c r="Z159" i="46"/>
  <c r="AA158" i="46"/>
  <c r="AB158" i="46"/>
  <c r="Z158" i="46"/>
  <c r="AA157" i="46"/>
  <c r="AB157" i="46"/>
  <c r="Z157" i="46"/>
  <c r="AA156" i="46"/>
  <c r="AB156" i="46"/>
  <c r="Z156" i="46"/>
  <c r="AA155" i="46"/>
  <c r="AB155" i="46"/>
  <c r="Z155" i="46"/>
  <c r="AA154" i="46"/>
  <c r="AB154" i="46"/>
  <c r="Z154" i="46"/>
  <c r="AA153" i="46"/>
  <c r="AB153" i="46"/>
  <c r="Z153" i="46"/>
  <c r="AA152" i="46"/>
  <c r="AB152" i="46"/>
  <c r="Z152" i="46"/>
  <c r="AA151" i="46"/>
  <c r="AB151" i="46"/>
  <c r="Z151" i="46"/>
  <c r="AA150" i="46"/>
  <c r="AB150" i="46"/>
  <c r="Z150" i="46"/>
  <c r="AA149" i="46"/>
  <c r="AB149" i="46"/>
  <c r="Z149" i="46"/>
  <c r="AA148" i="46"/>
  <c r="AB148" i="46"/>
  <c r="Z148" i="46"/>
  <c r="AA147" i="46"/>
  <c r="AB147" i="46"/>
  <c r="Z147" i="46"/>
  <c r="AA146" i="46"/>
  <c r="AB146" i="46"/>
  <c r="Z146" i="46"/>
  <c r="AA145" i="46"/>
  <c r="AB145" i="46"/>
  <c r="Z145" i="46"/>
  <c r="AA144" i="46"/>
  <c r="AB144" i="46"/>
  <c r="Z144" i="46"/>
  <c r="AA143" i="46"/>
  <c r="AB143" i="46"/>
  <c r="Z143" i="46"/>
  <c r="AA142" i="46"/>
  <c r="AB142" i="46"/>
  <c r="Z142" i="46"/>
  <c r="AA141" i="46"/>
  <c r="AB141" i="46"/>
  <c r="Z141" i="46"/>
  <c r="AA140" i="46"/>
  <c r="AB140" i="46"/>
  <c r="Z140" i="46"/>
  <c r="AA139" i="46"/>
  <c r="AB139" i="46"/>
  <c r="Z139" i="46"/>
  <c r="AA138" i="46"/>
  <c r="AB138" i="46"/>
  <c r="Z138" i="46"/>
  <c r="AA137" i="46"/>
  <c r="AB137" i="46"/>
  <c r="Z137" i="46"/>
  <c r="AA136" i="46"/>
  <c r="AB136" i="46"/>
  <c r="Z136" i="46"/>
  <c r="AF135" i="46"/>
  <c r="AE135" i="46"/>
  <c r="AB135" i="46"/>
  <c r="Z135" i="46"/>
  <c r="AF134" i="46"/>
  <c r="AE134" i="46"/>
  <c r="AB134" i="46"/>
  <c r="Z134" i="46"/>
  <c r="AF133" i="46"/>
  <c r="AE133" i="46"/>
  <c r="AB133" i="46"/>
  <c r="Z133" i="46"/>
  <c r="AF132" i="46"/>
  <c r="AE132" i="46"/>
  <c r="AB132" i="46"/>
  <c r="Z132" i="46"/>
  <c r="AF131" i="46"/>
  <c r="AE131" i="46"/>
  <c r="AB131" i="46"/>
  <c r="Z131" i="46"/>
  <c r="AF130" i="46"/>
  <c r="AE130" i="46"/>
  <c r="AB130" i="46"/>
  <c r="Z130" i="46"/>
  <c r="AF129" i="46"/>
  <c r="AE129" i="46"/>
  <c r="AB129" i="46"/>
  <c r="Z129" i="46"/>
  <c r="AF128" i="46"/>
  <c r="AE128" i="46"/>
  <c r="AB128" i="46"/>
  <c r="Z128" i="46"/>
  <c r="AF127" i="46"/>
  <c r="AE127" i="46"/>
  <c r="AB127" i="46"/>
  <c r="Z127" i="46"/>
  <c r="AF126" i="46"/>
  <c r="AE126" i="46"/>
  <c r="AB126" i="46"/>
  <c r="Z126" i="46"/>
  <c r="AF125" i="46"/>
  <c r="AE125" i="46"/>
  <c r="AB125" i="46"/>
  <c r="Z125" i="46"/>
  <c r="AF124" i="46"/>
  <c r="AE124" i="46"/>
  <c r="AB124" i="46"/>
  <c r="Z124" i="46"/>
  <c r="AF123" i="46"/>
  <c r="AE123" i="46"/>
  <c r="AB123" i="46"/>
  <c r="Z123" i="46"/>
  <c r="AF122" i="46"/>
  <c r="AE122" i="46"/>
  <c r="AB122" i="46"/>
  <c r="Z122" i="46"/>
  <c r="AF121" i="46"/>
  <c r="AE121" i="46"/>
  <c r="AB121" i="46"/>
  <c r="Z121" i="46"/>
  <c r="AF120" i="46"/>
  <c r="AE120" i="46"/>
  <c r="AB120" i="46"/>
  <c r="Z120" i="46"/>
  <c r="AF119" i="46"/>
  <c r="AE119" i="46"/>
  <c r="AB119" i="46"/>
  <c r="Z119" i="46"/>
  <c r="AF118" i="46"/>
  <c r="AE118" i="46"/>
  <c r="AB118" i="46"/>
  <c r="Z118" i="46"/>
  <c r="AF117" i="46"/>
  <c r="AE117" i="46"/>
  <c r="AB117" i="46"/>
  <c r="Z117" i="46"/>
  <c r="AF116" i="46"/>
  <c r="AE116" i="46"/>
  <c r="AB116" i="46"/>
  <c r="Z116" i="46"/>
  <c r="AF115" i="46"/>
  <c r="AE115" i="46"/>
  <c r="AB115" i="46"/>
  <c r="Z115" i="46"/>
  <c r="AF114" i="46"/>
  <c r="AE114" i="46"/>
  <c r="AB114" i="46"/>
  <c r="Z114" i="46"/>
  <c r="AF113" i="46"/>
  <c r="AE113" i="46"/>
  <c r="AB113" i="46"/>
  <c r="Z113" i="46"/>
  <c r="AF112" i="46"/>
  <c r="AE112" i="46"/>
  <c r="AB112" i="46"/>
  <c r="Z112" i="46"/>
  <c r="AF111" i="46"/>
  <c r="AE111" i="46"/>
  <c r="AB111" i="46"/>
  <c r="Z111" i="46"/>
  <c r="AF110" i="46"/>
  <c r="AE110" i="46"/>
  <c r="AB110" i="46"/>
  <c r="Z110" i="46"/>
  <c r="AF109" i="46"/>
  <c r="AE109" i="46"/>
  <c r="AB109" i="46"/>
  <c r="Z109" i="46"/>
  <c r="AB108" i="46"/>
  <c r="Z108" i="46"/>
  <c r="AB107" i="46"/>
  <c r="Z107" i="46"/>
  <c r="AB106" i="46"/>
  <c r="Z106" i="46"/>
  <c r="AB105" i="46"/>
  <c r="Z105" i="46"/>
  <c r="AB104" i="46"/>
  <c r="Z104" i="46"/>
  <c r="AB103" i="46"/>
  <c r="Z103" i="46"/>
  <c r="AB102" i="46"/>
  <c r="Z102" i="46"/>
  <c r="AB101" i="46"/>
  <c r="Z101" i="46"/>
  <c r="AB100" i="46"/>
  <c r="Z100" i="46"/>
  <c r="AB99" i="46"/>
  <c r="Z99" i="46"/>
  <c r="AB98" i="46"/>
  <c r="Z98" i="46"/>
  <c r="AB97" i="46"/>
  <c r="Z97" i="46"/>
  <c r="AB96" i="46"/>
  <c r="Z96" i="46"/>
  <c r="AB95" i="46"/>
  <c r="Z95" i="46"/>
  <c r="AB94" i="46"/>
  <c r="Z94" i="46"/>
  <c r="AB93" i="46"/>
  <c r="Z93" i="46"/>
  <c r="AB92" i="46"/>
  <c r="Z92" i="46"/>
  <c r="AB91" i="46"/>
  <c r="Z91" i="46"/>
  <c r="AB90" i="46"/>
  <c r="Z90" i="46"/>
  <c r="AB89" i="46"/>
  <c r="Z89" i="46"/>
  <c r="AB88" i="46"/>
  <c r="Z88" i="46"/>
  <c r="AB87" i="46"/>
  <c r="Z87" i="46"/>
  <c r="AB86" i="46"/>
  <c r="Z86" i="46"/>
  <c r="AB85" i="46"/>
  <c r="Z85" i="46"/>
  <c r="AB84" i="46"/>
  <c r="Z84" i="46"/>
  <c r="AB83" i="46"/>
  <c r="Z83" i="46"/>
  <c r="AB82" i="46"/>
  <c r="Z82" i="46"/>
  <c r="AB81" i="46"/>
  <c r="Z81" i="46"/>
  <c r="AB80" i="46"/>
  <c r="Z80" i="46"/>
  <c r="AB79" i="46"/>
  <c r="Z79" i="46"/>
  <c r="AB78" i="46"/>
  <c r="Z78" i="46"/>
  <c r="AB77" i="46"/>
  <c r="Z77" i="46"/>
  <c r="AB76" i="46"/>
  <c r="Z76" i="46"/>
  <c r="AB75" i="46"/>
  <c r="Z75" i="46"/>
  <c r="AB74" i="46"/>
  <c r="Z74" i="46"/>
  <c r="AB73" i="46"/>
  <c r="Z73" i="46"/>
  <c r="AB72" i="46"/>
  <c r="Z72" i="46"/>
  <c r="Q72" i="46"/>
  <c r="AB71" i="46"/>
  <c r="Z71" i="46"/>
  <c r="Q71" i="46"/>
  <c r="AB70" i="46"/>
  <c r="Z70" i="46"/>
  <c r="Q70" i="46"/>
  <c r="AB69" i="46"/>
  <c r="Z69" i="46"/>
  <c r="Q69" i="46"/>
  <c r="AB68" i="46"/>
  <c r="Z68" i="46"/>
  <c r="Q68" i="46"/>
  <c r="AB67" i="46"/>
  <c r="Z67" i="46"/>
  <c r="Q67" i="46"/>
  <c r="AB66" i="46"/>
  <c r="Z66" i="46"/>
  <c r="AB65" i="46"/>
  <c r="Z65" i="46"/>
  <c r="AB64" i="46"/>
  <c r="Z64" i="46"/>
  <c r="F12" i="46"/>
  <c r="BR60" i="46"/>
  <c r="F11" i="46"/>
  <c r="BZ51" i="46"/>
  <c r="F10" i="46"/>
  <c r="BY51" i="46"/>
  <c r="F9" i="46"/>
  <c r="BX51" i="46"/>
  <c r="F8" i="46"/>
  <c r="BW51" i="46"/>
  <c r="F7" i="46"/>
  <c r="BV51" i="46"/>
  <c r="C25" i="46"/>
  <c r="BR59" i="46"/>
  <c r="CA51" i="46"/>
  <c r="C24" i="46"/>
  <c r="BR58" i="46"/>
  <c r="C23" i="46"/>
  <c r="BR57" i="46"/>
  <c r="C22" i="46"/>
  <c r="BR56" i="46"/>
  <c r="C21" i="46"/>
  <c r="BR55" i="46"/>
  <c r="C20" i="46"/>
  <c r="BR37" i="46"/>
  <c r="CA29" i="46"/>
  <c r="BR38" i="46"/>
  <c r="BZ29" i="46"/>
  <c r="BR36" i="46"/>
  <c r="BY29" i="46"/>
  <c r="BR35" i="46"/>
  <c r="BX29" i="46"/>
  <c r="BR34" i="46"/>
  <c r="BW29" i="46"/>
  <c r="BR33" i="46"/>
  <c r="BV29" i="46"/>
  <c r="BR49" i="46"/>
  <c r="BR48" i="46"/>
  <c r="BR47" i="46"/>
  <c r="BR46" i="46"/>
  <c r="BR45" i="46"/>
  <c r="BR44" i="46"/>
  <c r="CA40" i="46"/>
  <c r="BZ40" i="46"/>
  <c r="BY40" i="46"/>
  <c r="BX40" i="46"/>
  <c r="BW40" i="46"/>
  <c r="BV40" i="46"/>
  <c r="BP38" i="46" a="1"/>
  <c r="BP38" i="46"/>
  <c r="BO38" i="46" a="1"/>
  <c r="BO38" i="46"/>
  <c r="BN38" i="46" a="1"/>
  <c r="BN38" i="46"/>
  <c r="BM38" i="46" a="1"/>
  <c r="BM38" i="46"/>
  <c r="BL38" i="46" a="1"/>
  <c r="BL38" i="46"/>
  <c r="BK38" i="46" a="1"/>
  <c r="BK38" i="46"/>
  <c r="BJ38" i="46" a="1"/>
  <c r="BJ38" i="46"/>
  <c r="BI38" i="46" a="1"/>
  <c r="BI38" i="46"/>
  <c r="BH38" i="46" a="1"/>
  <c r="BH38" i="46"/>
  <c r="BG38" i="46" a="1"/>
  <c r="BG38" i="46"/>
  <c r="BF38" i="46" a="1"/>
  <c r="BF38" i="46"/>
  <c r="BE38" i="46" a="1"/>
  <c r="BE38" i="46"/>
  <c r="BD38" i="46" a="1"/>
  <c r="BD38" i="46"/>
  <c r="BC38" i="46" a="1"/>
  <c r="BC38" i="46"/>
  <c r="BB38" i="46" a="1"/>
  <c r="BB38" i="46"/>
  <c r="BA38" i="46" a="1"/>
  <c r="BA38" i="46"/>
  <c r="AZ38" i="46" a="1"/>
  <c r="AZ38" i="46"/>
  <c r="AY38" i="46" a="1"/>
  <c r="AY38" i="46"/>
  <c r="AX38" i="46" a="1"/>
  <c r="AX38" i="46"/>
  <c r="AW38" i="46" a="1"/>
  <c r="AW38" i="46"/>
  <c r="AV38" i="46" a="1"/>
  <c r="AV38" i="46"/>
  <c r="AU38" i="46" a="1"/>
  <c r="AU38" i="46"/>
  <c r="AT38" i="46" a="1"/>
  <c r="AT38" i="46"/>
  <c r="AS38" i="46" a="1"/>
  <c r="AS38" i="46"/>
  <c r="AR38" i="46" a="1"/>
  <c r="AR38" i="46"/>
  <c r="AQ38" i="46" a="1"/>
  <c r="AQ38" i="46"/>
  <c r="AP38" i="46" a="1"/>
  <c r="AP38" i="46"/>
  <c r="AO38" i="46" a="1"/>
  <c r="AO38" i="46"/>
  <c r="AN38" i="46" a="1"/>
  <c r="AN38" i="46"/>
  <c r="AM38" i="46" a="1"/>
  <c r="AM38" i="46"/>
  <c r="AL38" i="46" a="1"/>
  <c r="AL38" i="46"/>
  <c r="AK38" i="46" a="1"/>
  <c r="AK38" i="46"/>
  <c r="AJ38" i="46" a="1"/>
  <c r="AJ38" i="46"/>
  <c r="AI38" i="46" a="1"/>
  <c r="AI38" i="46"/>
  <c r="AH38" i="46" a="1"/>
  <c r="AH38" i="46"/>
  <c r="AG38" i="46" a="1"/>
  <c r="AG38" i="46"/>
  <c r="AF38" i="46" a="1"/>
  <c r="AF38" i="46"/>
  <c r="AE38" i="46" a="1"/>
  <c r="AE38" i="46"/>
  <c r="AD38" i="46" a="1"/>
  <c r="AD38" i="46"/>
  <c r="AC38" i="46" a="1"/>
  <c r="AC38" i="46"/>
  <c r="AB38" i="46" a="1"/>
  <c r="AB38" i="46"/>
  <c r="AA38" i="46" a="1"/>
  <c r="AA38" i="46"/>
  <c r="Z38" i="46" a="1"/>
  <c r="Z38" i="46"/>
  <c r="Y38" i="46" a="1"/>
  <c r="Y38" i="46"/>
  <c r="X38" i="46" a="1"/>
  <c r="X38" i="46"/>
  <c r="W38" i="46" a="1"/>
  <c r="W38" i="46"/>
  <c r="V38" i="46" a="1"/>
  <c r="V38" i="46"/>
  <c r="U38" i="46" a="1"/>
  <c r="U38" i="46"/>
  <c r="T38" i="46" a="1"/>
  <c r="T38" i="46"/>
  <c r="S38" i="46" a="1"/>
  <c r="S38" i="46"/>
  <c r="R38" i="46" a="1"/>
  <c r="R38" i="46"/>
  <c r="Q38" i="46" a="1"/>
  <c r="Q38" i="46"/>
  <c r="P38" i="46" a="1"/>
  <c r="P38" i="46"/>
  <c r="O38" i="46" a="1"/>
  <c r="O38" i="46"/>
  <c r="N38" i="46" a="1"/>
  <c r="N38" i="46"/>
  <c r="M38" i="46" a="1"/>
  <c r="M38" i="46"/>
  <c r="L38" i="46" a="1"/>
  <c r="L38" i="46"/>
  <c r="K38" i="46" a="1"/>
  <c r="K38" i="46"/>
  <c r="J38" i="46" a="1"/>
  <c r="J38" i="46"/>
  <c r="I38" i="46" a="1"/>
  <c r="I38" i="46"/>
  <c r="H38" i="46" a="1"/>
  <c r="H38" i="46"/>
  <c r="G38" i="46" a="1"/>
  <c r="G38" i="46"/>
  <c r="F38" i="46" a="1"/>
  <c r="F38" i="46"/>
  <c r="E38" i="46" a="1"/>
  <c r="E38" i="46"/>
  <c r="C38" i="46"/>
  <c r="BP37" i="46" a="1"/>
  <c r="BP37" i="46"/>
  <c r="BO37" i="46" a="1"/>
  <c r="BO37" i="46"/>
  <c r="BN37" i="46" a="1"/>
  <c r="BN37" i="46"/>
  <c r="BM37" i="46" a="1"/>
  <c r="BM37" i="46"/>
  <c r="BL37" i="46" a="1"/>
  <c r="BL37" i="46"/>
  <c r="BK37" i="46" a="1"/>
  <c r="BK37" i="46"/>
  <c r="BJ37" i="46" a="1"/>
  <c r="BJ37" i="46"/>
  <c r="BI37" i="46" a="1"/>
  <c r="BI37" i="46"/>
  <c r="BH37" i="46" a="1"/>
  <c r="BH37" i="46"/>
  <c r="BG37" i="46" a="1"/>
  <c r="BG37" i="46"/>
  <c r="BF37" i="46" a="1"/>
  <c r="BF37" i="46"/>
  <c r="BE37" i="46" a="1"/>
  <c r="BE37" i="46"/>
  <c r="BD37" i="46" a="1"/>
  <c r="BD37" i="46"/>
  <c r="BC37" i="46" a="1"/>
  <c r="BC37" i="46"/>
  <c r="BB37" i="46" a="1"/>
  <c r="BB37" i="46"/>
  <c r="BA37" i="46" a="1"/>
  <c r="BA37" i="46"/>
  <c r="AZ37" i="46" a="1"/>
  <c r="AZ37" i="46"/>
  <c r="AY37" i="46" a="1"/>
  <c r="AY37" i="46"/>
  <c r="AX37" i="46" a="1"/>
  <c r="AX37" i="46"/>
  <c r="AW37" i="46" a="1"/>
  <c r="AW37" i="46"/>
  <c r="AV37" i="46" a="1"/>
  <c r="AV37" i="46"/>
  <c r="AU37" i="46" a="1"/>
  <c r="AU37" i="46"/>
  <c r="AT37" i="46" a="1"/>
  <c r="AT37" i="46"/>
  <c r="AS37" i="46" a="1"/>
  <c r="AS37" i="46"/>
  <c r="AR37" i="46" a="1"/>
  <c r="AR37" i="46"/>
  <c r="AQ37" i="46" a="1"/>
  <c r="AQ37" i="46"/>
  <c r="AP37" i="46" a="1"/>
  <c r="AP37" i="46"/>
  <c r="AO37" i="46" a="1"/>
  <c r="AO37" i="46"/>
  <c r="AN37" i="46" a="1"/>
  <c r="AN37" i="46"/>
  <c r="AM37" i="46" a="1"/>
  <c r="AM37" i="46"/>
  <c r="AL37" i="46" a="1"/>
  <c r="AL37" i="46"/>
  <c r="AK37" i="46" a="1"/>
  <c r="AK37" i="46"/>
  <c r="AJ37" i="46" a="1"/>
  <c r="AJ37" i="46"/>
  <c r="AI37" i="46" a="1"/>
  <c r="AI37" i="46"/>
  <c r="AH37" i="46" a="1"/>
  <c r="AH37" i="46"/>
  <c r="AG37" i="46" a="1"/>
  <c r="AG37" i="46"/>
  <c r="AF37" i="46" a="1"/>
  <c r="AF37" i="46"/>
  <c r="AE37" i="46" a="1"/>
  <c r="AE37" i="46"/>
  <c r="AD37" i="46" a="1"/>
  <c r="AD37" i="46"/>
  <c r="AC37" i="46" a="1"/>
  <c r="AC37" i="46"/>
  <c r="AB37" i="46" a="1"/>
  <c r="AB37" i="46"/>
  <c r="AA37" i="46" a="1"/>
  <c r="AA37" i="46"/>
  <c r="Z37" i="46" a="1"/>
  <c r="Z37" i="46"/>
  <c r="Y37" i="46" a="1"/>
  <c r="Y37" i="46"/>
  <c r="X37" i="46" a="1"/>
  <c r="X37" i="46"/>
  <c r="W37" i="46" a="1"/>
  <c r="W37" i="46"/>
  <c r="V37" i="46" a="1"/>
  <c r="V37" i="46"/>
  <c r="U37" i="46" a="1"/>
  <c r="U37" i="46"/>
  <c r="T37" i="46" a="1"/>
  <c r="T37" i="46"/>
  <c r="S37" i="46" a="1"/>
  <c r="S37" i="46"/>
  <c r="R37" i="46" a="1"/>
  <c r="R37" i="46"/>
  <c r="Q37" i="46" a="1"/>
  <c r="Q37" i="46"/>
  <c r="P37" i="46" a="1"/>
  <c r="P37" i="46"/>
  <c r="O37" i="46" a="1"/>
  <c r="O37" i="46"/>
  <c r="N37" i="46" a="1"/>
  <c r="N37" i="46"/>
  <c r="M37" i="46" a="1"/>
  <c r="M37" i="46"/>
  <c r="L37" i="46" a="1"/>
  <c r="L37" i="46"/>
  <c r="K37" i="46" a="1"/>
  <c r="K37" i="46"/>
  <c r="J37" i="46" a="1"/>
  <c r="J37" i="46"/>
  <c r="I37" i="46" a="1"/>
  <c r="I37" i="46"/>
  <c r="H37" i="46" a="1"/>
  <c r="H37" i="46"/>
  <c r="G37" i="46" a="1"/>
  <c r="G37" i="46"/>
  <c r="F37" i="46" a="1"/>
  <c r="F37" i="46"/>
  <c r="E37" i="46" a="1"/>
  <c r="E37" i="46"/>
  <c r="C37" i="46"/>
  <c r="BP36" i="46" a="1"/>
  <c r="BP36" i="46"/>
  <c r="BO36" i="46" a="1"/>
  <c r="BO36" i="46"/>
  <c r="BN36" i="46" a="1"/>
  <c r="BN36" i="46"/>
  <c r="BM36" i="46" a="1"/>
  <c r="BM36" i="46"/>
  <c r="BL36" i="46" a="1"/>
  <c r="BL36" i="46"/>
  <c r="BK36" i="46" a="1"/>
  <c r="BK36" i="46"/>
  <c r="BJ36" i="46" a="1"/>
  <c r="BJ36" i="46"/>
  <c r="BI36" i="46" a="1"/>
  <c r="BI36" i="46"/>
  <c r="BH36" i="46" a="1"/>
  <c r="BH36" i="46"/>
  <c r="BG36" i="46" a="1"/>
  <c r="BG36" i="46"/>
  <c r="BF36" i="46" a="1"/>
  <c r="BF36" i="46"/>
  <c r="BE36" i="46" a="1"/>
  <c r="BE36" i="46"/>
  <c r="BD36" i="46" a="1"/>
  <c r="BD36" i="46"/>
  <c r="BC36" i="46" a="1"/>
  <c r="BC36" i="46"/>
  <c r="BB36" i="46" a="1"/>
  <c r="BB36" i="46"/>
  <c r="BA36" i="46" a="1"/>
  <c r="BA36" i="46"/>
  <c r="AZ36" i="46" a="1"/>
  <c r="AZ36" i="46"/>
  <c r="AY36" i="46" a="1"/>
  <c r="AY36" i="46"/>
  <c r="AX36" i="46" a="1"/>
  <c r="AX36" i="46"/>
  <c r="AW36" i="46" a="1"/>
  <c r="AW36" i="46"/>
  <c r="AV36" i="46" a="1"/>
  <c r="AV36" i="46"/>
  <c r="AU36" i="46" a="1"/>
  <c r="AU36" i="46"/>
  <c r="AT36" i="46" a="1"/>
  <c r="AT36" i="46"/>
  <c r="AS36" i="46" a="1"/>
  <c r="AS36" i="46"/>
  <c r="AR36" i="46" a="1"/>
  <c r="AR36" i="46"/>
  <c r="AQ36" i="46" a="1"/>
  <c r="AQ36" i="46"/>
  <c r="AP36" i="46" a="1"/>
  <c r="AP36" i="46"/>
  <c r="AO36" i="46" a="1"/>
  <c r="AO36" i="46"/>
  <c r="AN36" i="46" a="1"/>
  <c r="AN36" i="46"/>
  <c r="AM36" i="46" a="1"/>
  <c r="AM36" i="46"/>
  <c r="AL36" i="46" a="1"/>
  <c r="AL36" i="46"/>
  <c r="AK36" i="46" a="1"/>
  <c r="AK36" i="46"/>
  <c r="AJ36" i="46" a="1"/>
  <c r="AJ36" i="46"/>
  <c r="AI36" i="46" a="1"/>
  <c r="AI36" i="46"/>
  <c r="AH36" i="46" a="1"/>
  <c r="AH36" i="46"/>
  <c r="AG36" i="46" a="1"/>
  <c r="AG36" i="46"/>
  <c r="AF36" i="46" a="1"/>
  <c r="AF36" i="46"/>
  <c r="AE36" i="46" a="1"/>
  <c r="AE36" i="46"/>
  <c r="AD36" i="46" a="1"/>
  <c r="AD36" i="46"/>
  <c r="AC36" i="46" a="1"/>
  <c r="AC36" i="46"/>
  <c r="AB36" i="46" a="1"/>
  <c r="AB36" i="46"/>
  <c r="AA36" i="46" a="1"/>
  <c r="AA36" i="46"/>
  <c r="Z36" i="46" a="1"/>
  <c r="Z36" i="46"/>
  <c r="Y36" i="46" a="1"/>
  <c r="Y36" i="46"/>
  <c r="X36" i="46" a="1"/>
  <c r="X36" i="46"/>
  <c r="W36" i="46" a="1"/>
  <c r="W36" i="46"/>
  <c r="V36" i="46" a="1"/>
  <c r="V36" i="46"/>
  <c r="U36" i="46" a="1"/>
  <c r="U36" i="46"/>
  <c r="T36" i="46" a="1"/>
  <c r="T36" i="46"/>
  <c r="S36" i="46" a="1"/>
  <c r="S36" i="46"/>
  <c r="R36" i="46" a="1"/>
  <c r="R36" i="46"/>
  <c r="Q36" i="46" a="1"/>
  <c r="Q36" i="46"/>
  <c r="P36" i="46" a="1"/>
  <c r="P36" i="46"/>
  <c r="O36" i="46" a="1"/>
  <c r="O36" i="46"/>
  <c r="N36" i="46" a="1"/>
  <c r="N36" i="46"/>
  <c r="M36" i="46" a="1"/>
  <c r="M36" i="46"/>
  <c r="L36" i="46" a="1"/>
  <c r="L36" i="46"/>
  <c r="K36" i="46" a="1"/>
  <c r="K36" i="46"/>
  <c r="J36" i="46" a="1"/>
  <c r="J36" i="46"/>
  <c r="I36" i="46" a="1"/>
  <c r="I36" i="46"/>
  <c r="H36" i="46" a="1"/>
  <c r="H36" i="46"/>
  <c r="G36" i="46" a="1"/>
  <c r="G36" i="46"/>
  <c r="F36" i="46" a="1"/>
  <c r="F36" i="46"/>
  <c r="E36" i="46" a="1"/>
  <c r="E36" i="46"/>
  <c r="C36" i="46"/>
  <c r="BP35" i="46" a="1"/>
  <c r="BP35" i="46"/>
  <c r="BO35" i="46" a="1"/>
  <c r="BO35" i="46"/>
  <c r="BN35" i="46" a="1"/>
  <c r="BN35" i="46"/>
  <c r="BM35" i="46" a="1"/>
  <c r="BM35" i="46"/>
  <c r="BL35" i="46" a="1"/>
  <c r="BL35" i="46"/>
  <c r="BK35" i="46" a="1"/>
  <c r="BK35" i="46"/>
  <c r="BJ35" i="46" a="1"/>
  <c r="BJ35" i="46"/>
  <c r="BI35" i="46" a="1"/>
  <c r="BI35" i="46"/>
  <c r="BH35" i="46" a="1"/>
  <c r="BH35" i="46"/>
  <c r="BG35" i="46" a="1"/>
  <c r="BG35" i="46"/>
  <c r="BF35" i="46" a="1"/>
  <c r="BF35" i="46"/>
  <c r="BE35" i="46" a="1"/>
  <c r="BE35" i="46"/>
  <c r="BD35" i="46" a="1"/>
  <c r="BD35" i="46"/>
  <c r="BC35" i="46" a="1"/>
  <c r="BC35" i="46"/>
  <c r="BB35" i="46" a="1"/>
  <c r="BB35" i="46"/>
  <c r="BA35" i="46" a="1"/>
  <c r="BA35" i="46"/>
  <c r="AZ35" i="46" a="1"/>
  <c r="AZ35" i="46"/>
  <c r="AY35" i="46" a="1"/>
  <c r="AY35" i="46"/>
  <c r="AX35" i="46" a="1"/>
  <c r="AX35" i="46"/>
  <c r="AW35" i="46" a="1"/>
  <c r="AW35" i="46"/>
  <c r="AV35" i="46" a="1"/>
  <c r="AV35" i="46"/>
  <c r="AU35" i="46" a="1"/>
  <c r="AU35" i="46"/>
  <c r="AT35" i="46" a="1"/>
  <c r="AT35" i="46"/>
  <c r="AS35" i="46" a="1"/>
  <c r="AS35" i="46"/>
  <c r="AR35" i="46" a="1"/>
  <c r="AR35" i="46"/>
  <c r="AQ35" i="46" a="1"/>
  <c r="AQ35" i="46"/>
  <c r="AP35" i="46" a="1"/>
  <c r="AP35" i="46"/>
  <c r="AO35" i="46" a="1"/>
  <c r="AO35" i="46"/>
  <c r="AN35" i="46" a="1"/>
  <c r="AN35" i="46"/>
  <c r="AM35" i="46" a="1"/>
  <c r="AM35" i="46"/>
  <c r="AL35" i="46" a="1"/>
  <c r="AL35" i="46"/>
  <c r="AK35" i="46" a="1"/>
  <c r="AK35" i="46"/>
  <c r="AJ35" i="46" a="1"/>
  <c r="AJ35" i="46"/>
  <c r="AI35" i="46" a="1"/>
  <c r="AI35" i="46"/>
  <c r="AH35" i="46" a="1"/>
  <c r="AH35" i="46"/>
  <c r="AG35" i="46" a="1"/>
  <c r="AG35" i="46"/>
  <c r="AF35" i="46" a="1"/>
  <c r="AF35" i="46"/>
  <c r="AE35" i="46" a="1"/>
  <c r="AE35" i="46"/>
  <c r="AD35" i="46" a="1"/>
  <c r="AD35" i="46"/>
  <c r="AC35" i="46" a="1"/>
  <c r="AC35" i="46"/>
  <c r="AB35" i="46" a="1"/>
  <c r="AB35" i="46"/>
  <c r="AA35" i="46" a="1"/>
  <c r="AA35" i="46"/>
  <c r="Z35" i="46" a="1"/>
  <c r="Z35" i="46"/>
  <c r="Y35" i="46" a="1"/>
  <c r="Y35" i="46"/>
  <c r="X35" i="46" a="1"/>
  <c r="X35" i="46"/>
  <c r="W35" i="46" a="1"/>
  <c r="W35" i="46"/>
  <c r="V35" i="46" a="1"/>
  <c r="V35" i="46"/>
  <c r="U35" i="46" a="1"/>
  <c r="U35" i="46"/>
  <c r="T35" i="46" a="1"/>
  <c r="T35" i="46"/>
  <c r="S35" i="46" a="1"/>
  <c r="S35" i="46"/>
  <c r="R35" i="46" a="1"/>
  <c r="R35" i="46"/>
  <c r="Q35" i="46" a="1"/>
  <c r="Q35" i="46"/>
  <c r="P35" i="46" a="1"/>
  <c r="P35" i="46"/>
  <c r="O35" i="46" a="1"/>
  <c r="O35" i="46"/>
  <c r="N35" i="46" a="1"/>
  <c r="N35" i="46"/>
  <c r="M35" i="46" a="1"/>
  <c r="M35" i="46"/>
  <c r="L35" i="46" a="1"/>
  <c r="L35" i="46"/>
  <c r="K35" i="46" a="1"/>
  <c r="K35" i="46"/>
  <c r="J35" i="46" a="1"/>
  <c r="J35" i="46"/>
  <c r="I35" i="46" a="1"/>
  <c r="I35" i="46"/>
  <c r="H35" i="46" a="1"/>
  <c r="H35" i="46"/>
  <c r="G35" i="46" a="1"/>
  <c r="G35" i="46"/>
  <c r="F35" i="46" a="1"/>
  <c r="F35" i="46"/>
  <c r="E35" i="46" a="1"/>
  <c r="E35" i="46"/>
  <c r="C35" i="46"/>
  <c r="BP34" i="46" a="1"/>
  <c r="BP34" i="46"/>
  <c r="BO34" i="46" a="1"/>
  <c r="BO34" i="46"/>
  <c r="BN34" i="46" a="1"/>
  <c r="BN34" i="46"/>
  <c r="BM34" i="46" a="1"/>
  <c r="BM34" i="46"/>
  <c r="BL34" i="46" a="1"/>
  <c r="BL34" i="46"/>
  <c r="BK34" i="46" a="1"/>
  <c r="BK34" i="46"/>
  <c r="BJ34" i="46" a="1"/>
  <c r="BJ34" i="46"/>
  <c r="BI34" i="46" a="1"/>
  <c r="BI34" i="46"/>
  <c r="BH34" i="46" a="1"/>
  <c r="BH34" i="46"/>
  <c r="BG34" i="46" a="1"/>
  <c r="BG34" i="46"/>
  <c r="BF34" i="46" a="1"/>
  <c r="BF34" i="46"/>
  <c r="BE34" i="46" a="1"/>
  <c r="BE34" i="46"/>
  <c r="BD34" i="46" a="1"/>
  <c r="BD34" i="46"/>
  <c r="BC34" i="46" a="1"/>
  <c r="BC34" i="46"/>
  <c r="BB34" i="46" a="1"/>
  <c r="BB34" i="46"/>
  <c r="BA34" i="46" a="1"/>
  <c r="BA34" i="46"/>
  <c r="AZ34" i="46" a="1"/>
  <c r="AZ34" i="46"/>
  <c r="AY34" i="46" a="1"/>
  <c r="AY34" i="46"/>
  <c r="AX34" i="46" a="1"/>
  <c r="AX34" i="46"/>
  <c r="AW34" i="46" a="1"/>
  <c r="AW34" i="46"/>
  <c r="AV34" i="46" a="1"/>
  <c r="AV34" i="46"/>
  <c r="AU34" i="46" a="1"/>
  <c r="AU34" i="46"/>
  <c r="AT34" i="46" a="1"/>
  <c r="AT34" i="46"/>
  <c r="AS34" i="46" a="1"/>
  <c r="AS34" i="46"/>
  <c r="AR34" i="46" a="1"/>
  <c r="AR34" i="46"/>
  <c r="AQ34" i="46" a="1"/>
  <c r="AQ34" i="46"/>
  <c r="AP34" i="46" a="1"/>
  <c r="AP34" i="46"/>
  <c r="AO34" i="46" a="1"/>
  <c r="AO34" i="46"/>
  <c r="AN34" i="46" a="1"/>
  <c r="AN34" i="46"/>
  <c r="AM34" i="46" a="1"/>
  <c r="AM34" i="46"/>
  <c r="AL34" i="46" a="1"/>
  <c r="AL34" i="46"/>
  <c r="AK34" i="46" a="1"/>
  <c r="AK34" i="46"/>
  <c r="AJ34" i="46" a="1"/>
  <c r="AJ34" i="46"/>
  <c r="AI34" i="46" a="1"/>
  <c r="AI34" i="46"/>
  <c r="AH34" i="46" a="1"/>
  <c r="AH34" i="46"/>
  <c r="AG34" i="46" a="1"/>
  <c r="AG34" i="46"/>
  <c r="AF34" i="46" a="1"/>
  <c r="AF34" i="46"/>
  <c r="AE34" i="46" a="1"/>
  <c r="AE34" i="46"/>
  <c r="AD34" i="46" a="1"/>
  <c r="AD34" i="46"/>
  <c r="AC34" i="46" a="1"/>
  <c r="AC34" i="46"/>
  <c r="AB34" i="46" a="1"/>
  <c r="AB34" i="46"/>
  <c r="AA34" i="46" a="1"/>
  <c r="AA34" i="46"/>
  <c r="Z34" i="46" a="1"/>
  <c r="Z34" i="46"/>
  <c r="Y34" i="46" a="1"/>
  <c r="Y34" i="46"/>
  <c r="X34" i="46" a="1"/>
  <c r="X34" i="46"/>
  <c r="W34" i="46" a="1"/>
  <c r="W34" i="46"/>
  <c r="V34" i="46" a="1"/>
  <c r="V34" i="46"/>
  <c r="U34" i="46" a="1"/>
  <c r="U34" i="46"/>
  <c r="T34" i="46" a="1"/>
  <c r="T34" i="46"/>
  <c r="S34" i="46" a="1"/>
  <c r="S34" i="46"/>
  <c r="R34" i="46" a="1"/>
  <c r="R34" i="46"/>
  <c r="Q34" i="46" a="1"/>
  <c r="Q34" i="46"/>
  <c r="P34" i="46" a="1"/>
  <c r="P34" i="46"/>
  <c r="O34" i="46" a="1"/>
  <c r="O34" i="46"/>
  <c r="N34" i="46" a="1"/>
  <c r="N34" i="46"/>
  <c r="M34" i="46" a="1"/>
  <c r="M34" i="46"/>
  <c r="L34" i="46" a="1"/>
  <c r="L34" i="46"/>
  <c r="K34" i="46" a="1"/>
  <c r="K34" i="46"/>
  <c r="J34" i="46" a="1"/>
  <c r="J34" i="46"/>
  <c r="I34" i="46" a="1"/>
  <c r="I34" i="46"/>
  <c r="H34" i="46" a="1"/>
  <c r="H34" i="46"/>
  <c r="G34" i="46" a="1"/>
  <c r="G34" i="46"/>
  <c r="F34" i="46" a="1"/>
  <c r="F34" i="46"/>
  <c r="E34" i="46" a="1"/>
  <c r="E34" i="46"/>
  <c r="C34" i="46"/>
  <c r="BP33" i="46" a="1"/>
  <c r="BP33" i="46"/>
  <c r="BO33" i="46" a="1"/>
  <c r="BO33" i="46"/>
  <c r="BN33" i="46" a="1"/>
  <c r="BN33" i="46"/>
  <c r="BM33" i="46" a="1"/>
  <c r="BM33" i="46"/>
  <c r="BL33" i="46" a="1"/>
  <c r="BL33" i="46"/>
  <c r="BK33" i="46" a="1"/>
  <c r="BK33" i="46"/>
  <c r="BJ33" i="46" a="1"/>
  <c r="BJ33" i="46"/>
  <c r="BI33" i="46" a="1"/>
  <c r="BI33" i="46"/>
  <c r="BH33" i="46" a="1"/>
  <c r="BH33" i="46"/>
  <c r="BG33" i="46" a="1"/>
  <c r="BG33" i="46"/>
  <c r="BF33" i="46" a="1"/>
  <c r="BF33" i="46"/>
  <c r="BE33" i="46" a="1"/>
  <c r="BE33" i="46"/>
  <c r="BD33" i="46" a="1"/>
  <c r="BD33" i="46"/>
  <c r="BC33" i="46" a="1"/>
  <c r="BC33" i="46"/>
  <c r="BB33" i="46" a="1"/>
  <c r="BB33" i="46"/>
  <c r="BA33" i="46" a="1"/>
  <c r="BA33" i="46"/>
  <c r="AZ33" i="46" a="1"/>
  <c r="AZ33" i="46"/>
  <c r="AY33" i="46" a="1"/>
  <c r="AY33" i="46"/>
  <c r="AX33" i="46" a="1"/>
  <c r="AX33" i="46"/>
  <c r="AW33" i="46" a="1"/>
  <c r="AW33" i="46"/>
  <c r="AV33" i="46" a="1"/>
  <c r="AV33" i="46"/>
  <c r="AU33" i="46" a="1"/>
  <c r="AU33" i="46"/>
  <c r="AT33" i="46" a="1"/>
  <c r="AT33" i="46"/>
  <c r="AS33" i="46" a="1"/>
  <c r="AS33" i="46"/>
  <c r="AR33" i="46" a="1"/>
  <c r="AR33" i="46"/>
  <c r="AQ33" i="46" a="1"/>
  <c r="AQ33" i="46"/>
  <c r="AP33" i="46" a="1"/>
  <c r="AP33" i="46"/>
  <c r="AO33" i="46" a="1"/>
  <c r="AO33" i="46"/>
  <c r="AN33" i="46" a="1"/>
  <c r="AN33" i="46"/>
  <c r="AM33" i="46" a="1"/>
  <c r="AM33" i="46"/>
  <c r="AL33" i="46" a="1"/>
  <c r="AL33" i="46"/>
  <c r="AK33" i="46" a="1"/>
  <c r="AK33" i="46"/>
  <c r="AJ33" i="46" a="1"/>
  <c r="AJ33" i="46"/>
  <c r="AI33" i="46" a="1"/>
  <c r="AI33" i="46"/>
  <c r="AH33" i="46" a="1"/>
  <c r="AH33" i="46"/>
  <c r="AG33" i="46" a="1"/>
  <c r="AG33" i="46"/>
  <c r="AF33" i="46" a="1"/>
  <c r="AF33" i="46"/>
  <c r="AE33" i="46" a="1"/>
  <c r="AE33" i="46"/>
  <c r="AD33" i="46" a="1"/>
  <c r="AD33" i="46"/>
  <c r="AC33" i="46" a="1"/>
  <c r="AC33" i="46"/>
  <c r="AB33" i="46" a="1"/>
  <c r="AB33" i="46"/>
  <c r="AA33" i="46" a="1"/>
  <c r="AA33" i="46"/>
  <c r="Z33" i="46" a="1"/>
  <c r="Z33" i="46"/>
  <c r="Y33" i="46" a="1"/>
  <c r="Y33" i="46"/>
  <c r="X33" i="46" a="1"/>
  <c r="X33" i="46"/>
  <c r="W33" i="46" a="1"/>
  <c r="W33" i="46"/>
  <c r="V33" i="46" a="1"/>
  <c r="V33" i="46"/>
  <c r="U33" i="46" a="1"/>
  <c r="U33" i="46"/>
  <c r="T33" i="46" a="1"/>
  <c r="T33" i="46"/>
  <c r="S33" i="46" a="1"/>
  <c r="S33" i="46"/>
  <c r="R33" i="46" a="1"/>
  <c r="R33" i="46"/>
  <c r="Q33" i="46" a="1"/>
  <c r="Q33" i="46"/>
  <c r="P33" i="46" a="1"/>
  <c r="P33" i="46"/>
  <c r="O33" i="46" a="1"/>
  <c r="O33" i="46"/>
  <c r="N33" i="46" a="1"/>
  <c r="N33" i="46"/>
  <c r="M33" i="46" a="1"/>
  <c r="M33" i="46"/>
  <c r="L33" i="46" a="1"/>
  <c r="L33" i="46"/>
  <c r="K33" i="46" a="1"/>
  <c r="K33" i="46"/>
  <c r="J33" i="46" a="1"/>
  <c r="J33" i="46"/>
  <c r="I33" i="46" a="1"/>
  <c r="I33" i="46"/>
  <c r="H33" i="46" a="1"/>
  <c r="H33" i="46"/>
  <c r="G33" i="46" a="1"/>
  <c r="G33" i="46"/>
  <c r="F33" i="46" a="1"/>
  <c r="F33" i="46"/>
  <c r="E33" i="46" a="1"/>
  <c r="E33" i="46"/>
  <c r="C33" i="46"/>
  <c r="C32" i="46"/>
  <c r="C31" i="46"/>
  <c r="C30" i="46"/>
  <c r="AD25" i="46"/>
  <c r="AG25" i="46"/>
  <c r="AE17" i="46"/>
  <c r="AE18" i="46"/>
  <c r="AE19" i="46"/>
  <c r="AE20" i="46"/>
  <c r="AE21" i="46"/>
  <c r="AE22" i="46"/>
  <c r="AF25" i="46"/>
  <c r="AH25" i="46"/>
  <c r="AA25" i="46"/>
  <c r="Z25" i="46"/>
  <c r="I25" i="46"/>
  <c r="N12" i="46"/>
  <c r="G25" i="46"/>
  <c r="M12" i="46"/>
  <c r="F25" i="46"/>
  <c r="L12" i="46"/>
  <c r="E25" i="46"/>
  <c r="D25" i="46"/>
  <c r="AD24" i="46"/>
  <c r="AG24" i="46"/>
  <c r="AF24" i="46"/>
  <c r="AH24" i="46"/>
  <c r="AA24" i="46"/>
  <c r="Z24" i="46"/>
  <c r="I24" i="46"/>
  <c r="N11" i="46"/>
  <c r="G24" i="46"/>
  <c r="M11" i="46"/>
  <c r="F24" i="46"/>
  <c r="L11" i="46"/>
  <c r="E24" i="46"/>
  <c r="D24" i="46"/>
  <c r="AD23" i="46"/>
  <c r="AG23" i="46"/>
  <c r="AF23" i="46"/>
  <c r="AH23" i="46"/>
  <c r="AA23" i="46"/>
  <c r="Z23" i="46"/>
  <c r="I23" i="46"/>
  <c r="N10" i="46"/>
  <c r="G23" i="46"/>
  <c r="M10" i="46"/>
  <c r="F23" i="46"/>
  <c r="L10" i="46"/>
  <c r="E23" i="46"/>
  <c r="D23" i="46"/>
  <c r="AD22" i="46"/>
  <c r="AG22" i="46"/>
  <c r="AF22" i="46"/>
  <c r="AH22" i="46"/>
  <c r="AA22" i="46"/>
  <c r="Z22" i="46"/>
  <c r="I22" i="46"/>
  <c r="N9" i="46"/>
  <c r="G22" i="46"/>
  <c r="M9" i="46"/>
  <c r="F22" i="46"/>
  <c r="L9" i="46"/>
  <c r="E22" i="46"/>
  <c r="D22" i="46"/>
  <c r="AD21" i="46"/>
  <c r="AG21" i="46"/>
  <c r="AF21" i="46"/>
  <c r="AH21" i="46"/>
  <c r="AA21" i="46"/>
  <c r="Z21" i="46"/>
  <c r="I21" i="46"/>
  <c r="N8" i="46"/>
  <c r="G21" i="46"/>
  <c r="M8" i="46"/>
  <c r="F21" i="46"/>
  <c r="L8" i="46"/>
  <c r="E21" i="46"/>
  <c r="D21" i="46"/>
  <c r="AD20" i="46"/>
  <c r="AG20" i="46"/>
  <c r="AF20" i="46"/>
  <c r="AH20" i="46"/>
  <c r="AA20" i="46"/>
  <c r="Z20" i="46"/>
  <c r="I20" i="46"/>
  <c r="N7" i="46"/>
  <c r="G20" i="46"/>
  <c r="M7" i="46"/>
  <c r="F20" i="46"/>
  <c r="L7" i="46"/>
  <c r="E20" i="46"/>
  <c r="D20" i="46"/>
  <c r="AD19" i="46"/>
  <c r="AG19" i="46"/>
  <c r="AF19" i="46"/>
  <c r="AH19" i="46"/>
  <c r="Z19" i="46"/>
  <c r="I19" i="46"/>
  <c r="G19" i="46"/>
  <c r="F19" i="46"/>
  <c r="E19" i="46"/>
  <c r="D19" i="46"/>
  <c r="AD18" i="46"/>
  <c r="AG18" i="46"/>
  <c r="AF18" i="46"/>
  <c r="AH18" i="46"/>
  <c r="Z18" i="46"/>
  <c r="I18" i="46"/>
  <c r="G18" i="46"/>
  <c r="F18" i="46"/>
  <c r="E18" i="46"/>
  <c r="D18" i="46"/>
  <c r="AD17" i="46"/>
  <c r="AG17" i="46"/>
  <c r="AF17" i="46"/>
  <c r="AH17" i="46"/>
  <c r="Z17" i="46"/>
  <c r="I17" i="46"/>
  <c r="G17" i="46"/>
  <c r="F17" i="46"/>
  <c r="E17" i="46"/>
  <c r="D17" i="46"/>
  <c r="F13" i="46"/>
  <c r="B13" i="46"/>
  <c r="C12" i="46"/>
  <c r="C11" i="46"/>
  <c r="C10" i="46"/>
  <c r="C9" i="46"/>
  <c r="C8" i="46"/>
  <c r="C7" i="46"/>
  <c r="V135" i="45"/>
  <c r="W135" i="45"/>
  <c r="X135" i="45"/>
  <c r="Y135" i="45"/>
  <c r="AA135" i="45"/>
  <c r="AA207" i="45"/>
  <c r="AB207" i="45"/>
  <c r="Z207" i="45"/>
  <c r="V134" i="45"/>
  <c r="W134" i="45"/>
  <c r="X134" i="45"/>
  <c r="Y134" i="45"/>
  <c r="AA134" i="45"/>
  <c r="AA206" i="45"/>
  <c r="AB206" i="45"/>
  <c r="Z206" i="45"/>
  <c r="V133" i="45"/>
  <c r="W133" i="45"/>
  <c r="X133" i="45"/>
  <c r="Y133" i="45"/>
  <c r="AA133" i="45"/>
  <c r="AA205" i="45"/>
  <c r="AB205" i="45"/>
  <c r="Z205" i="45"/>
  <c r="V132" i="45"/>
  <c r="W132" i="45"/>
  <c r="X132" i="45"/>
  <c r="Y132" i="45"/>
  <c r="AA132" i="45"/>
  <c r="AA204" i="45"/>
  <c r="AB204" i="45"/>
  <c r="Z204" i="45"/>
  <c r="V131" i="45"/>
  <c r="W131" i="45"/>
  <c r="X131" i="45"/>
  <c r="Y131" i="45"/>
  <c r="AA131" i="45"/>
  <c r="AA203" i="45"/>
  <c r="AB203" i="45"/>
  <c r="Z203" i="45"/>
  <c r="V130" i="45"/>
  <c r="W130" i="45"/>
  <c r="X130" i="45"/>
  <c r="Y130" i="45"/>
  <c r="AA130" i="45"/>
  <c r="AA202" i="45"/>
  <c r="AB202" i="45"/>
  <c r="Z202" i="45"/>
  <c r="V129" i="45"/>
  <c r="W129" i="45"/>
  <c r="X129" i="45"/>
  <c r="Y129" i="45"/>
  <c r="AA129" i="45"/>
  <c r="AA201" i="45"/>
  <c r="AB201" i="45"/>
  <c r="Z201" i="45"/>
  <c r="V128" i="45"/>
  <c r="W128" i="45"/>
  <c r="X128" i="45"/>
  <c r="Y128" i="45"/>
  <c r="AA128" i="45"/>
  <c r="AA200" i="45"/>
  <c r="AB200" i="45"/>
  <c r="Z200" i="45"/>
  <c r="V127" i="45"/>
  <c r="W127" i="45"/>
  <c r="X127" i="45"/>
  <c r="Y127" i="45"/>
  <c r="AA127" i="45"/>
  <c r="AA199" i="45"/>
  <c r="AB199" i="45"/>
  <c r="Z199" i="45"/>
  <c r="V126" i="45"/>
  <c r="W126" i="45"/>
  <c r="X126" i="45"/>
  <c r="Y126" i="45"/>
  <c r="AA126" i="45"/>
  <c r="AA198" i="45"/>
  <c r="AB198" i="45"/>
  <c r="Z198" i="45"/>
  <c r="V125" i="45"/>
  <c r="W125" i="45"/>
  <c r="X125" i="45"/>
  <c r="Y125" i="45"/>
  <c r="AA125" i="45"/>
  <c r="AA197" i="45"/>
  <c r="AB197" i="45"/>
  <c r="Z197" i="45"/>
  <c r="V124" i="45"/>
  <c r="W124" i="45"/>
  <c r="X124" i="45"/>
  <c r="Y124" i="45"/>
  <c r="AA124" i="45"/>
  <c r="AA196" i="45"/>
  <c r="AB196" i="45"/>
  <c r="Z196" i="45"/>
  <c r="V123" i="45"/>
  <c r="W123" i="45"/>
  <c r="X123" i="45"/>
  <c r="Y123" i="45"/>
  <c r="AA123" i="45"/>
  <c r="AA195" i="45"/>
  <c r="AB195" i="45"/>
  <c r="Z195" i="45"/>
  <c r="V122" i="45"/>
  <c r="W122" i="45"/>
  <c r="X122" i="45"/>
  <c r="Y122" i="45"/>
  <c r="AA122" i="45"/>
  <c r="AA194" i="45"/>
  <c r="AB194" i="45"/>
  <c r="Z194" i="45"/>
  <c r="V121" i="45"/>
  <c r="W121" i="45"/>
  <c r="X121" i="45"/>
  <c r="Y121" i="45"/>
  <c r="AA121" i="45"/>
  <c r="AA193" i="45"/>
  <c r="AB193" i="45"/>
  <c r="Z193" i="45"/>
  <c r="V120" i="45"/>
  <c r="W120" i="45"/>
  <c r="X120" i="45"/>
  <c r="Y120" i="45"/>
  <c r="AA120" i="45"/>
  <c r="AA192" i="45"/>
  <c r="AB192" i="45"/>
  <c r="Z192" i="45"/>
  <c r="V119" i="45"/>
  <c r="W119" i="45"/>
  <c r="X119" i="45"/>
  <c r="Y119" i="45"/>
  <c r="AA119" i="45"/>
  <c r="AA191" i="45"/>
  <c r="AB191" i="45"/>
  <c r="Z191" i="45"/>
  <c r="V118" i="45"/>
  <c r="W118" i="45"/>
  <c r="X118" i="45"/>
  <c r="Y118" i="45"/>
  <c r="AA118" i="45"/>
  <c r="AA190" i="45"/>
  <c r="AB190" i="45"/>
  <c r="Z190" i="45"/>
  <c r="V117" i="45"/>
  <c r="W117" i="45"/>
  <c r="X117" i="45"/>
  <c r="Y117" i="45"/>
  <c r="AA117" i="45"/>
  <c r="AA189" i="45"/>
  <c r="AB189" i="45"/>
  <c r="Z189" i="45"/>
  <c r="V116" i="45"/>
  <c r="W116" i="45"/>
  <c r="X116" i="45"/>
  <c r="Y116" i="45"/>
  <c r="AA116" i="45"/>
  <c r="AA188" i="45"/>
  <c r="AB188" i="45"/>
  <c r="Z188" i="45"/>
  <c r="V115" i="45"/>
  <c r="W115" i="45"/>
  <c r="X115" i="45"/>
  <c r="Y115" i="45"/>
  <c r="AA115" i="45"/>
  <c r="AA187" i="45"/>
  <c r="AB187" i="45"/>
  <c r="Z187" i="45"/>
  <c r="V114" i="45"/>
  <c r="W114" i="45"/>
  <c r="X114" i="45"/>
  <c r="Y114" i="45"/>
  <c r="AA114" i="45"/>
  <c r="AA186" i="45"/>
  <c r="AB186" i="45"/>
  <c r="Z186" i="45"/>
  <c r="V113" i="45"/>
  <c r="W113" i="45"/>
  <c r="X113" i="45"/>
  <c r="Y113" i="45"/>
  <c r="AA113" i="45"/>
  <c r="AA185" i="45"/>
  <c r="AB185" i="45"/>
  <c r="Z185" i="45"/>
  <c r="V112" i="45"/>
  <c r="W112" i="45"/>
  <c r="X112" i="45"/>
  <c r="Y112" i="45"/>
  <c r="AA112" i="45"/>
  <c r="AA184" i="45"/>
  <c r="AB184" i="45"/>
  <c r="Z184" i="45"/>
  <c r="V111" i="45"/>
  <c r="W111" i="45"/>
  <c r="X111" i="45"/>
  <c r="Y111" i="45"/>
  <c r="AA111" i="45"/>
  <c r="AA183" i="45"/>
  <c r="AB183" i="45"/>
  <c r="Z183" i="45"/>
  <c r="V110" i="45"/>
  <c r="W110" i="45"/>
  <c r="X110" i="45"/>
  <c r="Y110" i="45"/>
  <c r="AA110" i="45"/>
  <c r="AA182" i="45"/>
  <c r="AB182" i="45"/>
  <c r="Z182" i="45"/>
  <c r="V109" i="45"/>
  <c r="W109" i="45"/>
  <c r="X109" i="45"/>
  <c r="Y109" i="45"/>
  <c r="AA109" i="45"/>
  <c r="AA181" i="45"/>
  <c r="AB181" i="45"/>
  <c r="Z181" i="45"/>
  <c r="AA180" i="45"/>
  <c r="AB180" i="45"/>
  <c r="Z180" i="45"/>
  <c r="AA179" i="45"/>
  <c r="AB179" i="45"/>
  <c r="Z179" i="45"/>
  <c r="AA178" i="45"/>
  <c r="AB178" i="45"/>
  <c r="Z178" i="45"/>
  <c r="AA177" i="45"/>
  <c r="AB177" i="45"/>
  <c r="Z177" i="45"/>
  <c r="AA176" i="45"/>
  <c r="AB176" i="45"/>
  <c r="Z176" i="45"/>
  <c r="AA175" i="45"/>
  <c r="AB175" i="45"/>
  <c r="Z175" i="45"/>
  <c r="AA174" i="45"/>
  <c r="AB174" i="45"/>
  <c r="Z174" i="45"/>
  <c r="AA173" i="45"/>
  <c r="AB173" i="45"/>
  <c r="Z173" i="45"/>
  <c r="AA172" i="45"/>
  <c r="AB172" i="45"/>
  <c r="Z172" i="45"/>
  <c r="AA171" i="45"/>
  <c r="AB171" i="45"/>
  <c r="Z171" i="45"/>
  <c r="AA170" i="45"/>
  <c r="AB170" i="45"/>
  <c r="Z170" i="45"/>
  <c r="AA169" i="45"/>
  <c r="AB169" i="45"/>
  <c r="Z169" i="45"/>
  <c r="AA168" i="45"/>
  <c r="AB168" i="45"/>
  <c r="Z168" i="45"/>
  <c r="AA167" i="45"/>
  <c r="AB167" i="45"/>
  <c r="Z167" i="45"/>
  <c r="AA166" i="45"/>
  <c r="AB166" i="45"/>
  <c r="Z166" i="45"/>
  <c r="AA165" i="45"/>
  <c r="AB165" i="45"/>
  <c r="Z165" i="45"/>
  <c r="AA164" i="45"/>
  <c r="AB164" i="45"/>
  <c r="Z164" i="45"/>
  <c r="AA163" i="45"/>
  <c r="AB163" i="45"/>
  <c r="Z163" i="45"/>
  <c r="AA162" i="45"/>
  <c r="AB162" i="45"/>
  <c r="Z162" i="45"/>
  <c r="AA161" i="45"/>
  <c r="AB161" i="45"/>
  <c r="Z161" i="45"/>
  <c r="AA160" i="45"/>
  <c r="AB160" i="45"/>
  <c r="Z160" i="45"/>
  <c r="AA159" i="45"/>
  <c r="AB159" i="45"/>
  <c r="Z159" i="45"/>
  <c r="AA158" i="45"/>
  <c r="AB158" i="45"/>
  <c r="Z158" i="45"/>
  <c r="AA157" i="45"/>
  <c r="AB157" i="45"/>
  <c r="Z157" i="45"/>
  <c r="AA156" i="45"/>
  <c r="AB156" i="45"/>
  <c r="Z156" i="45"/>
  <c r="AA155" i="45"/>
  <c r="AB155" i="45"/>
  <c r="Z155" i="45"/>
  <c r="AA154" i="45"/>
  <c r="AB154" i="45"/>
  <c r="Z154" i="45"/>
  <c r="AA153" i="45"/>
  <c r="AB153" i="45"/>
  <c r="Z153" i="45"/>
  <c r="AA152" i="45"/>
  <c r="AB152" i="45"/>
  <c r="Z152" i="45"/>
  <c r="AA151" i="45"/>
  <c r="AB151" i="45"/>
  <c r="Z151" i="45"/>
  <c r="AA150" i="45"/>
  <c r="AB150" i="45"/>
  <c r="Z150" i="45"/>
  <c r="AA149" i="45"/>
  <c r="AB149" i="45"/>
  <c r="Z149" i="45"/>
  <c r="AA148" i="45"/>
  <c r="AB148" i="45"/>
  <c r="Z148" i="45"/>
  <c r="AA147" i="45"/>
  <c r="AB147" i="45"/>
  <c r="Z147" i="45"/>
  <c r="AA146" i="45"/>
  <c r="AB146" i="45"/>
  <c r="Z146" i="45"/>
  <c r="AA145" i="45"/>
  <c r="AB145" i="45"/>
  <c r="Z145" i="45"/>
  <c r="AA144" i="45"/>
  <c r="AB144" i="45"/>
  <c r="Z144" i="45"/>
  <c r="AA143" i="45"/>
  <c r="AB143" i="45"/>
  <c r="Z143" i="45"/>
  <c r="AA142" i="45"/>
  <c r="AB142" i="45"/>
  <c r="Z142" i="45"/>
  <c r="AA141" i="45"/>
  <c r="AB141" i="45"/>
  <c r="Z141" i="45"/>
  <c r="AA140" i="45"/>
  <c r="AB140" i="45"/>
  <c r="Z140" i="45"/>
  <c r="AA139" i="45"/>
  <c r="AB139" i="45"/>
  <c r="Z139" i="45"/>
  <c r="AA138" i="45"/>
  <c r="AB138" i="45"/>
  <c r="Z138" i="45"/>
  <c r="AA137" i="45"/>
  <c r="AB137" i="45"/>
  <c r="Z137" i="45"/>
  <c r="AA136" i="45"/>
  <c r="AB136" i="45"/>
  <c r="Z136" i="45"/>
  <c r="AF135" i="45"/>
  <c r="AE135" i="45"/>
  <c r="AB135" i="45"/>
  <c r="Z135" i="45"/>
  <c r="AF134" i="45"/>
  <c r="AE134" i="45"/>
  <c r="AB134" i="45"/>
  <c r="Z134" i="45"/>
  <c r="AF133" i="45"/>
  <c r="AE133" i="45"/>
  <c r="AB133" i="45"/>
  <c r="Z133" i="45"/>
  <c r="AF132" i="45"/>
  <c r="AE132" i="45"/>
  <c r="AB132" i="45"/>
  <c r="Z132" i="45"/>
  <c r="AF131" i="45"/>
  <c r="AE131" i="45"/>
  <c r="AB131" i="45"/>
  <c r="Z131" i="45"/>
  <c r="AF130" i="45"/>
  <c r="AE130" i="45"/>
  <c r="AB130" i="45"/>
  <c r="Z130" i="45"/>
  <c r="AF129" i="45"/>
  <c r="AE129" i="45"/>
  <c r="AB129" i="45"/>
  <c r="Z129" i="45"/>
  <c r="AF128" i="45"/>
  <c r="AE128" i="45"/>
  <c r="AB128" i="45"/>
  <c r="Z128" i="45"/>
  <c r="AF127" i="45"/>
  <c r="AE127" i="45"/>
  <c r="AB127" i="45"/>
  <c r="Z127" i="45"/>
  <c r="AF126" i="45"/>
  <c r="AE126" i="45"/>
  <c r="AB126" i="45"/>
  <c r="Z126" i="45"/>
  <c r="AF125" i="45"/>
  <c r="AE125" i="45"/>
  <c r="AB125" i="45"/>
  <c r="Z125" i="45"/>
  <c r="AF124" i="45"/>
  <c r="AE124" i="45"/>
  <c r="AB124" i="45"/>
  <c r="Z124" i="45"/>
  <c r="AF123" i="45"/>
  <c r="AE123" i="45"/>
  <c r="AB123" i="45"/>
  <c r="Z123" i="45"/>
  <c r="AF122" i="45"/>
  <c r="AE122" i="45"/>
  <c r="AB122" i="45"/>
  <c r="Z122" i="45"/>
  <c r="AF121" i="45"/>
  <c r="AE121" i="45"/>
  <c r="AB121" i="45"/>
  <c r="Z121" i="45"/>
  <c r="AF120" i="45"/>
  <c r="AE120" i="45"/>
  <c r="AB120" i="45"/>
  <c r="Z120" i="45"/>
  <c r="AF119" i="45"/>
  <c r="AE119" i="45"/>
  <c r="AB119" i="45"/>
  <c r="Z119" i="45"/>
  <c r="AF118" i="45"/>
  <c r="AE118" i="45"/>
  <c r="AB118" i="45"/>
  <c r="Z118" i="45"/>
  <c r="AF117" i="45"/>
  <c r="AE117" i="45"/>
  <c r="AB117" i="45"/>
  <c r="Z117" i="45"/>
  <c r="AF116" i="45"/>
  <c r="AE116" i="45"/>
  <c r="AB116" i="45"/>
  <c r="Z116" i="45"/>
  <c r="AF115" i="45"/>
  <c r="AE115" i="45"/>
  <c r="AB115" i="45"/>
  <c r="Z115" i="45"/>
  <c r="AF114" i="45"/>
  <c r="AE114" i="45"/>
  <c r="AB114" i="45"/>
  <c r="Z114" i="45"/>
  <c r="AF113" i="45"/>
  <c r="AE113" i="45"/>
  <c r="AB113" i="45"/>
  <c r="Z113" i="45"/>
  <c r="AF112" i="45"/>
  <c r="AE112" i="45"/>
  <c r="AB112" i="45"/>
  <c r="Z112" i="45"/>
  <c r="AF111" i="45"/>
  <c r="AE111" i="45"/>
  <c r="AB111" i="45"/>
  <c r="Z111" i="45"/>
  <c r="AF110" i="45"/>
  <c r="AE110" i="45"/>
  <c r="AB110" i="45"/>
  <c r="Z110" i="45"/>
  <c r="AF109" i="45"/>
  <c r="AE109" i="45"/>
  <c r="AB109" i="45"/>
  <c r="Z109" i="45"/>
  <c r="AB108" i="45"/>
  <c r="Z108" i="45"/>
  <c r="AB107" i="45"/>
  <c r="Z107" i="45"/>
  <c r="AB106" i="45"/>
  <c r="Z106" i="45"/>
  <c r="AB105" i="45"/>
  <c r="Z105" i="45"/>
  <c r="AB104" i="45"/>
  <c r="Z104" i="45"/>
  <c r="AB103" i="45"/>
  <c r="Z103" i="45"/>
  <c r="AB102" i="45"/>
  <c r="Z102" i="45"/>
  <c r="AB101" i="45"/>
  <c r="Z101" i="45"/>
  <c r="AB100" i="45"/>
  <c r="Z100" i="45"/>
  <c r="AB99" i="45"/>
  <c r="Z99" i="45"/>
  <c r="AB98" i="45"/>
  <c r="Z98" i="45"/>
  <c r="AB97" i="45"/>
  <c r="Z97" i="45"/>
  <c r="AB96" i="45"/>
  <c r="Z96" i="45"/>
  <c r="AB95" i="45"/>
  <c r="Z95" i="45"/>
  <c r="AB94" i="45"/>
  <c r="Z94" i="45"/>
  <c r="AB93" i="45"/>
  <c r="Z93" i="45"/>
  <c r="AB92" i="45"/>
  <c r="Z92" i="45"/>
  <c r="AB91" i="45"/>
  <c r="Z91" i="45"/>
  <c r="AB90" i="45"/>
  <c r="Z90" i="45"/>
  <c r="AB89" i="45"/>
  <c r="Z89" i="45"/>
  <c r="AB88" i="45"/>
  <c r="Z88" i="45"/>
  <c r="AB87" i="45"/>
  <c r="Z87" i="45"/>
  <c r="AB86" i="45"/>
  <c r="Z86" i="45"/>
  <c r="AB85" i="45"/>
  <c r="Z85" i="45"/>
  <c r="AB84" i="45"/>
  <c r="Z84" i="45"/>
  <c r="AB83" i="45"/>
  <c r="Z83" i="45"/>
  <c r="AB82" i="45"/>
  <c r="Z82" i="45"/>
  <c r="AB81" i="45"/>
  <c r="Z81" i="45"/>
  <c r="AB80" i="45"/>
  <c r="Z80" i="45"/>
  <c r="AB79" i="45"/>
  <c r="Z79" i="45"/>
  <c r="AB78" i="45"/>
  <c r="Z78" i="45"/>
  <c r="AB77" i="45"/>
  <c r="Z77" i="45"/>
  <c r="AB76" i="45"/>
  <c r="Z76" i="45"/>
  <c r="AB75" i="45"/>
  <c r="Z75" i="45"/>
  <c r="AB74" i="45"/>
  <c r="Z74" i="45"/>
  <c r="AB73" i="45"/>
  <c r="Z73" i="45"/>
  <c r="AB72" i="45"/>
  <c r="Z72" i="45"/>
  <c r="Q72" i="45"/>
  <c r="AB71" i="45"/>
  <c r="Z71" i="45"/>
  <c r="Q71" i="45"/>
  <c r="AB70" i="45"/>
  <c r="Z70" i="45"/>
  <c r="Q70" i="45"/>
  <c r="AB69" i="45"/>
  <c r="Z69" i="45"/>
  <c r="Q69" i="45"/>
  <c r="AB68" i="45"/>
  <c r="Z68" i="45"/>
  <c r="Q68" i="45"/>
  <c r="AB67" i="45"/>
  <c r="Z67" i="45"/>
  <c r="Q67" i="45"/>
  <c r="AB66" i="45"/>
  <c r="Z66" i="45"/>
  <c r="AB65" i="45"/>
  <c r="Z65" i="45"/>
  <c r="AB64" i="45"/>
  <c r="Z64" i="45"/>
  <c r="F12" i="45"/>
  <c r="BR60" i="45"/>
  <c r="F11" i="45"/>
  <c r="BZ51" i="45"/>
  <c r="F10" i="45"/>
  <c r="BY51" i="45"/>
  <c r="F9" i="45"/>
  <c r="BX51" i="45"/>
  <c r="F8" i="45"/>
  <c r="BW51" i="45"/>
  <c r="F7" i="45"/>
  <c r="BV51" i="45"/>
  <c r="C25" i="45"/>
  <c r="BR59" i="45"/>
  <c r="CA51" i="45"/>
  <c r="C24" i="45"/>
  <c r="BR58" i="45"/>
  <c r="C23" i="45"/>
  <c r="BR57" i="45"/>
  <c r="C22" i="45"/>
  <c r="BR56" i="45"/>
  <c r="C21" i="45"/>
  <c r="BR55" i="45"/>
  <c r="C20" i="45"/>
  <c r="BR37" i="45"/>
  <c r="CA29" i="45"/>
  <c r="BR38" i="45"/>
  <c r="BZ29" i="45"/>
  <c r="BR36" i="45"/>
  <c r="BY29" i="45"/>
  <c r="BR35" i="45"/>
  <c r="BX29" i="45"/>
  <c r="BR34" i="45"/>
  <c r="BW29" i="45"/>
  <c r="BR33" i="45"/>
  <c r="BV29" i="45"/>
  <c r="BR49" i="45"/>
  <c r="BR48" i="45"/>
  <c r="BR47" i="45"/>
  <c r="BR46" i="45"/>
  <c r="BR45" i="45"/>
  <c r="BR44" i="45"/>
  <c r="CA40" i="45"/>
  <c r="BZ40" i="45"/>
  <c r="BY40" i="45"/>
  <c r="BX40" i="45"/>
  <c r="BW40" i="45"/>
  <c r="BV40" i="45"/>
  <c r="BP38" i="45" a="1"/>
  <c r="BP38" i="45"/>
  <c r="BO38" i="45" a="1"/>
  <c r="BO38" i="45"/>
  <c r="BN38" i="45" a="1"/>
  <c r="BN38" i="45"/>
  <c r="BM38" i="45" a="1"/>
  <c r="BM38" i="45"/>
  <c r="BL38" i="45" a="1"/>
  <c r="BL38" i="45"/>
  <c r="BK38" i="45" a="1"/>
  <c r="BK38" i="45"/>
  <c r="BJ38" i="45" a="1"/>
  <c r="BJ38" i="45"/>
  <c r="BI38" i="45" a="1"/>
  <c r="BI38" i="45"/>
  <c r="BH38" i="45" a="1"/>
  <c r="BH38" i="45"/>
  <c r="BG38" i="45" a="1"/>
  <c r="BG38" i="45"/>
  <c r="BF38" i="45" a="1"/>
  <c r="BF38" i="45"/>
  <c r="BE38" i="45" a="1"/>
  <c r="BE38" i="45"/>
  <c r="BD38" i="45" a="1"/>
  <c r="BD38" i="45"/>
  <c r="BC38" i="45" a="1"/>
  <c r="BC38" i="45"/>
  <c r="BB38" i="45" a="1"/>
  <c r="BB38" i="45"/>
  <c r="BA38" i="45" a="1"/>
  <c r="BA38" i="45"/>
  <c r="AZ38" i="45" a="1"/>
  <c r="AZ38" i="45"/>
  <c r="AY38" i="45" a="1"/>
  <c r="AY38" i="45"/>
  <c r="AX38" i="45" a="1"/>
  <c r="AX38" i="45"/>
  <c r="AW38" i="45" a="1"/>
  <c r="AW38" i="45"/>
  <c r="AV38" i="45" a="1"/>
  <c r="AV38" i="45"/>
  <c r="AU38" i="45" a="1"/>
  <c r="AU38" i="45"/>
  <c r="AT38" i="45" a="1"/>
  <c r="AT38" i="45"/>
  <c r="AS38" i="45" a="1"/>
  <c r="AS38" i="45"/>
  <c r="AR38" i="45" a="1"/>
  <c r="AR38" i="45"/>
  <c r="AQ38" i="45" a="1"/>
  <c r="AQ38" i="45"/>
  <c r="AP38" i="45" a="1"/>
  <c r="AP38" i="45"/>
  <c r="AO38" i="45" a="1"/>
  <c r="AO38" i="45"/>
  <c r="AN38" i="45" a="1"/>
  <c r="AN38" i="45"/>
  <c r="AM38" i="45" a="1"/>
  <c r="AM38" i="45"/>
  <c r="AL38" i="45" a="1"/>
  <c r="AL38" i="45"/>
  <c r="AK38" i="45" a="1"/>
  <c r="AK38" i="45"/>
  <c r="AJ38" i="45" a="1"/>
  <c r="AJ38" i="45"/>
  <c r="AI38" i="45" a="1"/>
  <c r="AI38" i="45"/>
  <c r="AH38" i="45" a="1"/>
  <c r="AH38" i="45"/>
  <c r="AG38" i="45" a="1"/>
  <c r="AG38" i="45"/>
  <c r="AF38" i="45" a="1"/>
  <c r="AF38" i="45"/>
  <c r="AE38" i="45" a="1"/>
  <c r="AE38" i="45"/>
  <c r="AD38" i="45" a="1"/>
  <c r="AD38" i="45"/>
  <c r="AC38" i="45" a="1"/>
  <c r="AC38" i="45"/>
  <c r="AB38" i="45" a="1"/>
  <c r="AB38" i="45"/>
  <c r="AA38" i="45" a="1"/>
  <c r="AA38" i="45"/>
  <c r="Z38" i="45" a="1"/>
  <c r="Z38" i="45"/>
  <c r="Y38" i="45" a="1"/>
  <c r="Y38" i="45"/>
  <c r="X38" i="45" a="1"/>
  <c r="X38" i="45"/>
  <c r="W38" i="45" a="1"/>
  <c r="W38" i="45"/>
  <c r="V38" i="45" a="1"/>
  <c r="V38" i="45"/>
  <c r="U38" i="45" a="1"/>
  <c r="U38" i="45"/>
  <c r="T38" i="45" a="1"/>
  <c r="T38" i="45"/>
  <c r="S38" i="45" a="1"/>
  <c r="S38" i="45"/>
  <c r="R38" i="45" a="1"/>
  <c r="R38" i="45"/>
  <c r="Q38" i="45" a="1"/>
  <c r="Q38" i="45"/>
  <c r="P38" i="45" a="1"/>
  <c r="P38" i="45"/>
  <c r="O38" i="45" a="1"/>
  <c r="O38" i="45"/>
  <c r="N38" i="45" a="1"/>
  <c r="N38" i="45"/>
  <c r="M38" i="45" a="1"/>
  <c r="M38" i="45"/>
  <c r="L38" i="45" a="1"/>
  <c r="L38" i="45"/>
  <c r="K38" i="45" a="1"/>
  <c r="K38" i="45"/>
  <c r="J38" i="45" a="1"/>
  <c r="J38" i="45"/>
  <c r="I38" i="45" a="1"/>
  <c r="I38" i="45"/>
  <c r="H38" i="45" a="1"/>
  <c r="H38" i="45"/>
  <c r="G38" i="45" a="1"/>
  <c r="G38" i="45"/>
  <c r="F38" i="45" a="1"/>
  <c r="F38" i="45"/>
  <c r="E38" i="45" a="1"/>
  <c r="E38" i="45"/>
  <c r="C38" i="45"/>
  <c r="BP37" i="45" a="1"/>
  <c r="BP37" i="45"/>
  <c r="BO37" i="45" a="1"/>
  <c r="BO37" i="45"/>
  <c r="BN37" i="45" a="1"/>
  <c r="BN37" i="45"/>
  <c r="BM37" i="45" a="1"/>
  <c r="BM37" i="45"/>
  <c r="BL37" i="45" a="1"/>
  <c r="BL37" i="45"/>
  <c r="BK37" i="45" a="1"/>
  <c r="BK37" i="45"/>
  <c r="BJ37" i="45" a="1"/>
  <c r="BJ37" i="45"/>
  <c r="BI37" i="45" a="1"/>
  <c r="BI37" i="45"/>
  <c r="BH37" i="45" a="1"/>
  <c r="BH37" i="45"/>
  <c r="BG37" i="45" a="1"/>
  <c r="BG37" i="45"/>
  <c r="BF37" i="45" a="1"/>
  <c r="BF37" i="45"/>
  <c r="BE37" i="45" a="1"/>
  <c r="BE37" i="45"/>
  <c r="BD37" i="45" a="1"/>
  <c r="BD37" i="45"/>
  <c r="BC37" i="45" a="1"/>
  <c r="BC37" i="45"/>
  <c r="BB37" i="45" a="1"/>
  <c r="BB37" i="45"/>
  <c r="BA37" i="45" a="1"/>
  <c r="BA37" i="45"/>
  <c r="AZ37" i="45" a="1"/>
  <c r="AZ37" i="45"/>
  <c r="AY37" i="45" a="1"/>
  <c r="AY37" i="45"/>
  <c r="AX37" i="45" a="1"/>
  <c r="AX37" i="45"/>
  <c r="AW37" i="45" a="1"/>
  <c r="AW37" i="45"/>
  <c r="AV37" i="45" a="1"/>
  <c r="AV37" i="45"/>
  <c r="AU37" i="45" a="1"/>
  <c r="AU37" i="45"/>
  <c r="AT37" i="45" a="1"/>
  <c r="AT37" i="45"/>
  <c r="AS37" i="45" a="1"/>
  <c r="AS37" i="45"/>
  <c r="AR37" i="45" a="1"/>
  <c r="AR37" i="45"/>
  <c r="AQ37" i="45" a="1"/>
  <c r="AQ37" i="45"/>
  <c r="AP37" i="45" a="1"/>
  <c r="AP37" i="45"/>
  <c r="AO37" i="45" a="1"/>
  <c r="AO37" i="45"/>
  <c r="AN37" i="45" a="1"/>
  <c r="AN37" i="45"/>
  <c r="AM37" i="45" a="1"/>
  <c r="AM37" i="45"/>
  <c r="AL37" i="45" a="1"/>
  <c r="AL37" i="45"/>
  <c r="AK37" i="45" a="1"/>
  <c r="AK37" i="45"/>
  <c r="AJ37" i="45" a="1"/>
  <c r="AJ37" i="45"/>
  <c r="AI37" i="45" a="1"/>
  <c r="AI37" i="45"/>
  <c r="AH37" i="45" a="1"/>
  <c r="AH37" i="45"/>
  <c r="AG37" i="45" a="1"/>
  <c r="AG37" i="45"/>
  <c r="AF37" i="45" a="1"/>
  <c r="AF37" i="45"/>
  <c r="AE37" i="45" a="1"/>
  <c r="AE37" i="45"/>
  <c r="AD37" i="45" a="1"/>
  <c r="AD37" i="45"/>
  <c r="AC37" i="45" a="1"/>
  <c r="AC37" i="45"/>
  <c r="AB37" i="45" a="1"/>
  <c r="AB37" i="45"/>
  <c r="AA37" i="45" a="1"/>
  <c r="AA37" i="45"/>
  <c r="Z37" i="45" a="1"/>
  <c r="Z37" i="45"/>
  <c r="Y37" i="45" a="1"/>
  <c r="Y37" i="45"/>
  <c r="X37" i="45" a="1"/>
  <c r="X37" i="45"/>
  <c r="W37" i="45" a="1"/>
  <c r="W37" i="45"/>
  <c r="V37" i="45" a="1"/>
  <c r="V37" i="45"/>
  <c r="U37" i="45" a="1"/>
  <c r="U37" i="45"/>
  <c r="T37" i="45" a="1"/>
  <c r="T37" i="45"/>
  <c r="S37" i="45" a="1"/>
  <c r="S37" i="45"/>
  <c r="R37" i="45" a="1"/>
  <c r="R37" i="45"/>
  <c r="Q37" i="45" a="1"/>
  <c r="Q37" i="45"/>
  <c r="P37" i="45" a="1"/>
  <c r="P37" i="45"/>
  <c r="O37" i="45" a="1"/>
  <c r="O37" i="45"/>
  <c r="N37" i="45" a="1"/>
  <c r="N37" i="45"/>
  <c r="M37" i="45" a="1"/>
  <c r="M37" i="45"/>
  <c r="L37" i="45" a="1"/>
  <c r="L37" i="45"/>
  <c r="K37" i="45" a="1"/>
  <c r="K37" i="45"/>
  <c r="J37" i="45" a="1"/>
  <c r="J37" i="45"/>
  <c r="I37" i="45" a="1"/>
  <c r="I37" i="45"/>
  <c r="H37" i="45" a="1"/>
  <c r="H37" i="45"/>
  <c r="G37" i="45" a="1"/>
  <c r="G37" i="45"/>
  <c r="F37" i="45" a="1"/>
  <c r="F37" i="45"/>
  <c r="E37" i="45" a="1"/>
  <c r="E37" i="45"/>
  <c r="C37" i="45"/>
  <c r="BP36" i="45" a="1"/>
  <c r="BP36" i="45"/>
  <c r="BO36" i="45" a="1"/>
  <c r="BO36" i="45"/>
  <c r="BN36" i="45" a="1"/>
  <c r="BN36" i="45"/>
  <c r="BM36" i="45" a="1"/>
  <c r="BM36" i="45"/>
  <c r="BL36" i="45" a="1"/>
  <c r="BL36" i="45"/>
  <c r="BK36" i="45" a="1"/>
  <c r="BK36" i="45"/>
  <c r="BJ36" i="45" a="1"/>
  <c r="BJ36" i="45"/>
  <c r="BI36" i="45" a="1"/>
  <c r="BI36" i="45"/>
  <c r="BH36" i="45" a="1"/>
  <c r="BH36" i="45"/>
  <c r="BG36" i="45" a="1"/>
  <c r="BG36" i="45"/>
  <c r="BF36" i="45" a="1"/>
  <c r="BF36" i="45"/>
  <c r="BE36" i="45" a="1"/>
  <c r="BE36" i="45"/>
  <c r="BD36" i="45" a="1"/>
  <c r="BD36" i="45"/>
  <c r="BC36" i="45" a="1"/>
  <c r="BC36" i="45"/>
  <c r="BB36" i="45" a="1"/>
  <c r="BB36" i="45"/>
  <c r="BA36" i="45" a="1"/>
  <c r="BA36" i="45"/>
  <c r="AZ36" i="45" a="1"/>
  <c r="AZ36" i="45"/>
  <c r="AY36" i="45" a="1"/>
  <c r="AY36" i="45"/>
  <c r="AX36" i="45" a="1"/>
  <c r="AX36" i="45"/>
  <c r="AW36" i="45" a="1"/>
  <c r="AW36" i="45"/>
  <c r="AV36" i="45" a="1"/>
  <c r="AV36" i="45"/>
  <c r="AU36" i="45" a="1"/>
  <c r="AU36" i="45"/>
  <c r="AT36" i="45" a="1"/>
  <c r="AT36" i="45"/>
  <c r="AS36" i="45" a="1"/>
  <c r="AS36" i="45"/>
  <c r="AR36" i="45" a="1"/>
  <c r="AR36" i="45"/>
  <c r="AQ36" i="45" a="1"/>
  <c r="AQ36" i="45"/>
  <c r="AP36" i="45" a="1"/>
  <c r="AP36" i="45"/>
  <c r="AO36" i="45" a="1"/>
  <c r="AO36" i="45"/>
  <c r="AN36" i="45" a="1"/>
  <c r="AN36" i="45"/>
  <c r="AM36" i="45" a="1"/>
  <c r="AM36" i="45"/>
  <c r="AL36" i="45" a="1"/>
  <c r="AL36" i="45"/>
  <c r="AK36" i="45" a="1"/>
  <c r="AK36" i="45"/>
  <c r="AJ36" i="45" a="1"/>
  <c r="AJ36" i="45"/>
  <c r="AI36" i="45" a="1"/>
  <c r="AI36" i="45"/>
  <c r="AH36" i="45" a="1"/>
  <c r="AH36" i="45"/>
  <c r="AG36" i="45" a="1"/>
  <c r="AG36" i="45"/>
  <c r="AF36" i="45" a="1"/>
  <c r="AF36" i="45"/>
  <c r="AE36" i="45" a="1"/>
  <c r="AE36" i="45"/>
  <c r="AD36" i="45" a="1"/>
  <c r="AD36" i="45"/>
  <c r="AC36" i="45" a="1"/>
  <c r="AC36" i="45"/>
  <c r="AB36" i="45" a="1"/>
  <c r="AB36" i="45"/>
  <c r="AA36" i="45" a="1"/>
  <c r="AA36" i="45"/>
  <c r="Z36" i="45" a="1"/>
  <c r="Z36" i="45"/>
  <c r="Y36" i="45" a="1"/>
  <c r="Y36" i="45"/>
  <c r="X36" i="45" a="1"/>
  <c r="X36" i="45"/>
  <c r="W36" i="45" a="1"/>
  <c r="W36" i="45"/>
  <c r="V36" i="45" a="1"/>
  <c r="V36" i="45"/>
  <c r="U36" i="45" a="1"/>
  <c r="U36" i="45"/>
  <c r="T36" i="45" a="1"/>
  <c r="T36" i="45"/>
  <c r="S36" i="45" a="1"/>
  <c r="S36" i="45"/>
  <c r="R36" i="45" a="1"/>
  <c r="R36" i="45"/>
  <c r="Q36" i="45" a="1"/>
  <c r="Q36" i="45"/>
  <c r="P36" i="45" a="1"/>
  <c r="P36" i="45"/>
  <c r="O36" i="45" a="1"/>
  <c r="O36" i="45"/>
  <c r="N36" i="45" a="1"/>
  <c r="N36" i="45"/>
  <c r="M36" i="45" a="1"/>
  <c r="M36" i="45"/>
  <c r="L36" i="45" a="1"/>
  <c r="L36" i="45"/>
  <c r="K36" i="45" a="1"/>
  <c r="K36" i="45"/>
  <c r="J36" i="45" a="1"/>
  <c r="J36" i="45"/>
  <c r="I36" i="45" a="1"/>
  <c r="I36" i="45"/>
  <c r="H36" i="45" a="1"/>
  <c r="H36" i="45"/>
  <c r="G36" i="45" a="1"/>
  <c r="G36" i="45"/>
  <c r="F36" i="45" a="1"/>
  <c r="F36" i="45"/>
  <c r="E36" i="45" a="1"/>
  <c r="E36" i="45"/>
  <c r="C36" i="45"/>
  <c r="BP35" i="45" a="1"/>
  <c r="BP35" i="45"/>
  <c r="BO35" i="45" a="1"/>
  <c r="BO35" i="45"/>
  <c r="BN35" i="45" a="1"/>
  <c r="BN35" i="45"/>
  <c r="BM35" i="45" a="1"/>
  <c r="BM35" i="45"/>
  <c r="BL35" i="45" a="1"/>
  <c r="BL35" i="45"/>
  <c r="BK35" i="45" a="1"/>
  <c r="BK35" i="45"/>
  <c r="BJ35" i="45" a="1"/>
  <c r="BJ35" i="45"/>
  <c r="BI35" i="45" a="1"/>
  <c r="BI35" i="45"/>
  <c r="BH35" i="45" a="1"/>
  <c r="BH35" i="45"/>
  <c r="BG35" i="45" a="1"/>
  <c r="BG35" i="45"/>
  <c r="BF35" i="45" a="1"/>
  <c r="BF35" i="45"/>
  <c r="BE35" i="45" a="1"/>
  <c r="BE35" i="45"/>
  <c r="BD35" i="45" a="1"/>
  <c r="BD35" i="45"/>
  <c r="BC35" i="45" a="1"/>
  <c r="BC35" i="45"/>
  <c r="BB35" i="45" a="1"/>
  <c r="BB35" i="45"/>
  <c r="BA35" i="45" a="1"/>
  <c r="BA35" i="45"/>
  <c r="AZ35" i="45" a="1"/>
  <c r="AZ35" i="45"/>
  <c r="AY35" i="45" a="1"/>
  <c r="AY35" i="45"/>
  <c r="AX35" i="45" a="1"/>
  <c r="AX35" i="45"/>
  <c r="AW35" i="45" a="1"/>
  <c r="AW35" i="45"/>
  <c r="AV35" i="45" a="1"/>
  <c r="AV35" i="45"/>
  <c r="AU35" i="45" a="1"/>
  <c r="AU35" i="45"/>
  <c r="AT35" i="45" a="1"/>
  <c r="AT35" i="45"/>
  <c r="AS35" i="45" a="1"/>
  <c r="AS35" i="45"/>
  <c r="AR35" i="45" a="1"/>
  <c r="AR35" i="45"/>
  <c r="AQ35" i="45" a="1"/>
  <c r="AQ35" i="45"/>
  <c r="AP35" i="45" a="1"/>
  <c r="AP35" i="45"/>
  <c r="AO35" i="45" a="1"/>
  <c r="AO35" i="45"/>
  <c r="AN35" i="45" a="1"/>
  <c r="AN35" i="45"/>
  <c r="AM35" i="45" a="1"/>
  <c r="AM35" i="45"/>
  <c r="AL35" i="45" a="1"/>
  <c r="AL35" i="45"/>
  <c r="AK35" i="45" a="1"/>
  <c r="AK35" i="45"/>
  <c r="AJ35" i="45" a="1"/>
  <c r="AJ35" i="45"/>
  <c r="AI35" i="45" a="1"/>
  <c r="AI35" i="45"/>
  <c r="AH35" i="45" a="1"/>
  <c r="AH35" i="45"/>
  <c r="AG35" i="45" a="1"/>
  <c r="AG35" i="45"/>
  <c r="AF35" i="45" a="1"/>
  <c r="AF35" i="45"/>
  <c r="AE35" i="45" a="1"/>
  <c r="AE35" i="45"/>
  <c r="AD35" i="45" a="1"/>
  <c r="AD35" i="45"/>
  <c r="AC35" i="45" a="1"/>
  <c r="AC35" i="45"/>
  <c r="AB35" i="45" a="1"/>
  <c r="AB35" i="45"/>
  <c r="AA35" i="45" a="1"/>
  <c r="AA35" i="45"/>
  <c r="Z35" i="45" a="1"/>
  <c r="Z35" i="45"/>
  <c r="Y35" i="45" a="1"/>
  <c r="Y35" i="45"/>
  <c r="X35" i="45" a="1"/>
  <c r="X35" i="45"/>
  <c r="W35" i="45" a="1"/>
  <c r="W35" i="45"/>
  <c r="V35" i="45" a="1"/>
  <c r="V35" i="45"/>
  <c r="U35" i="45" a="1"/>
  <c r="U35" i="45"/>
  <c r="T35" i="45" a="1"/>
  <c r="T35" i="45"/>
  <c r="S35" i="45" a="1"/>
  <c r="S35" i="45"/>
  <c r="R35" i="45" a="1"/>
  <c r="R35" i="45"/>
  <c r="Q35" i="45" a="1"/>
  <c r="Q35" i="45"/>
  <c r="P35" i="45" a="1"/>
  <c r="P35" i="45"/>
  <c r="O35" i="45" a="1"/>
  <c r="O35" i="45"/>
  <c r="N35" i="45" a="1"/>
  <c r="N35" i="45"/>
  <c r="M35" i="45" a="1"/>
  <c r="M35" i="45"/>
  <c r="L35" i="45" a="1"/>
  <c r="L35" i="45"/>
  <c r="K35" i="45" a="1"/>
  <c r="K35" i="45"/>
  <c r="J35" i="45" a="1"/>
  <c r="J35" i="45"/>
  <c r="I35" i="45" a="1"/>
  <c r="I35" i="45"/>
  <c r="H35" i="45" a="1"/>
  <c r="H35" i="45"/>
  <c r="G35" i="45" a="1"/>
  <c r="G35" i="45"/>
  <c r="F35" i="45" a="1"/>
  <c r="F35" i="45"/>
  <c r="E35" i="45" a="1"/>
  <c r="E35" i="45"/>
  <c r="C35" i="45"/>
  <c r="BP34" i="45" a="1"/>
  <c r="BP34" i="45"/>
  <c r="BO34" i="45" a="1"/>
  <c r="BO34" i="45"/>
  <c r="BN34" i="45" a="1"/>
  <c r="BN34" i="45"/>
  <c r="BM34" i="45" a="1"/>
  <c r="BM34" i="45"/>
  <c r="BL34" i="45" a="1"/>
  <c r="BL34" i="45"/>
  <c r="BK34" i="45" a="1"/>
  <c r="BK34" i="45"/>
  <c r="BJ34" i="45" a="1"/>
  <c r="BJ34" i="45"/>
  <c r="BI34" i="45" a="1"/>
  <c r="BI34" i="45"/>
  <c r="BH34" i="45" a="1"/>
  <c r="BH34" i="45"/>
  <c r="BG34" i="45" a="1"/>
  <c r="BG34" i="45"/>
  <c r="BF34" i="45" a="1"/>
  <c r="BF34" i="45"/>
  <c r="BE34" i="45" a="1"/>
  <c r="BE34" i="45"/>
  <c r="BD34" i="45" a="1"/>
  <c r="BD34" i="45"/>
  <c r="BC34" i="45" a="1"/>
  <c r="BC34" i="45"/>
  <c r="BB34" i="45" a="1"/>
  <c r="BB34" i="45"/>
  <c r="BA34" i="45" a="1"/>
  <c r="BA34" i="45"/>
  <c r="AZ34" i="45" a="1"/>
  <c r="AZ34" i="45"/>
  <c r="AY34" i="45" a="1"/>
  <c r="AY34" i="45"/>
  <c r="AX34" i="45" a="1"/>
  <c r="AX34" i="45"/>
  <c r="AW34" i="45" a="1"/>
  <c r="AW34" i="45"/>
  <c r="AV34" i="45" a="1"/>
  <c r="AV34" i="45"/>
  <c r="AU34" i="45" a="1"/>
  <c r="AU34" i="45"/>
  <c r="AT34" i="45" a="1"/>
  <c r="AT34" i="45"/>
  <c r="AS34" i="45" a="1"/>
  <c r="AS34" i="45"/>
  <c r="AR34" i="45" a="1"/>
  <c r="AR34" i="45"/>
  <c r="AQ34" i="45" a="1"/>
  <c r="AQ34" i="45"/>
  <c r="AP34" i="45" a="1"/>
  <c r="AP34" i="45"/>
  <c r="AO34" i="45" a="1"/>
  <c r="AO34" i="45"/>
  <c r="AN34" i="45" a="1"/>
  <c r="AN34" i="45"/>
  <c r="AM34" i="45" a="1"/>
  <c r="AM34" i="45"/>
  <c r="AL34" i="45" a="1"/>
  <c r="AL34" i="45"/>
  <c r="AK34" i="45" a="1"/>
  <c r="AK34" i="45"/>
  <c r="AJ34" i="45" a="1"/>
  <c r="AJ34" i="45"/>
  <c r="AI34" i="45" a="1"/>
  <c r="AI34" i="45"/>
  <c r="AH34" i="45" a="1"/>
  <c r="AH34" i="45"/>
  <c r="AG34" i="45" a="1"/>
  <c r="AG34" i="45"/>
  <c r="AF34" i="45" a="1"/>
  <c r="AF34" i="45"/>
  <c r="AE34" i="45" a="1"/>
  <c r="AE34" i="45"/>
  <c r="AD34" i="45" a="1"/>
  <c r="AD34" i="45"/>
  <c r="AC34" i="45" a="1"/>
  <c r="AC34" i="45"/>
  <c r="AB34" i="45" a="1"/>
  <c r="AB34" i="45"/>
  <c r="AA34" i="45" a="1"/>
  <c r="AA34" i="45"/>
  <c r="Z34" i="45" a="1"/>
  <c r="Z34" i="45"/>
  <c r="Y34" i="45" a="1"/>
  <c r="Y34" i="45"/>
  <c r="X34" i="45" a="1"/>
  <c r="X34" i="45"/>
  <c r="W34" i="45" a="1"/>
  <c r="W34" i="45"/>
  <c r="V34" i="45" a="1"/>
  <c r="V34" i="45"/>
  <c r="U34" i="45" a="1"/>
  <c r="U34" i="45"/>
  <c r="T34" i="45" a="1"/>
  <c r="T34" i="45"/>
  <c r="S34" i="45" a="1"/>
  <c r="S34" i="45"/>
  <c r="R34" i="45" a="1"/>
  <c r="R34" i="45"/>
  <c r="Q34" i="45" a="1"/>
  <c r="Q34" i="45"/>
  <c r="P34" i="45" a="1"/>
  <c r="P34" i="45"/>
  <c r="O34" i="45" a="1"/>
  <c r="O34" i="45"/>
  <c r="N34" i="45" a="1"/>
  <c r="N34" i="45"/>
  <c r="M34" i="45" a="1"/>
  <c r="M34" i="45"/>
  <c r="L34" i="45" a="1"/>
  <c r="L34" i="45"/>
  <c r="K34" i="45" a="1"/>
  <c r="K34" i="45"/>
  <c r="J34" i="45" a="1"/>
  <c r="J34" i="45"/>
  <c r="I34" i="45" a="1"/>
  <c r="I34" i="45"/>
  <c r="H34" i="45" a="1"/>
  <c r="H34" i="45"/>
  <c r="G34" i="45" a="1"/>
  <c r="G34" i="45"/>
  <c r="F34" i="45" a="1"/>
  <c r="F34" i="45"/>
  <c r="E34" i="45" a="1"/>
  <c r="E34" i="45"/>
  <c r="C34" i="45"/>
  <c r="BP33" i="45" a="1"/>
  <c r="BP33" i="45"/>
  <c r="BO33" i="45" a="1"/>
  <c r="BO33" i="45"/>
  <c r="BN33" i="45" a="1"/>
  <c r="BN33" i="45"/>
  <c r="BM33" i="45" a="1"/>
  <c r="BM33" i="45"/>
  <c r="BL33" i="45" a="1"/>
  <c r="BL33" i="45"/>
  <c r="BK33" i="45" a="1"/>
  <c r="BK33" i="45"/>
  <c r="BJ33" i="45" a="1"/>
  <c r="BJ33" i="45"/>
  <c r="BI33" i="45" a="1"/>
  <c r="BI33" i="45"/>
  <c r="BH33" i="45" a="1"/>
  <c r="BH33" i="45"/>
  <c r="BG33" i="45" a="1"/>
  <c r="BG33" i="45"/>
  <c r="BF33" i="45" a="1"/>
  <c r="BF33" i="45"/>
  <c r="BE33" i="45" a="1"/>
  <c r="BE33" i="45"/>
  <c r="BD33" i="45" a="1"/>
  <c r="BD33" i="45"/>
  <c r="BC33" i="45" a="1"/>
  <c r="BC33" i="45"/>
  <c r="BB33" i="45" a="1"/>
  <c r="BB33" i="45"/>
  <c r="BA33" i="45" a="1"/>
  <c r="BA33" i="45"/>
  <c r="AZ33" i="45" a="1"/>
  <c r="AZ33" i="45"/>
  <c r="AY33" i="45" a="1"/>
  <c r="AY33" i="45"/>
  <c r="AX33" i="45" a="1"/>
  <c r="AX33" i="45"/>
  <c r="AW33" i="45" a="1"/>
  <c r="AW33" i="45"/>
  <c r="AV33" i="45" a="1"/>
  <c r="AV33" i="45"/>
  <c r="AU33" i="45" a="1"/>
  <c r="AU33" i="45"/>
  <c r="AT33" i="45" a="1"/>
  <c r="AT33" i="45"/>
  <c r="AS33" i="45" a="1"/>
  <c r="AS33" i="45"/>
  <c r="AR33" i="45" a="1"/>
  <c r="AR33" i="45"/>
  <c r="AQ33" i="45" a="1"/>
  <c r="AQ33" i="45"/>
  <c r="AP33" i="45" a="1"/>
  <c r="AP33" i="45"/>
  <c r="AO33" i="45" a="1"/>
  <c r="AO33" i="45"/>
  <c r="AN33" i="45" a="1"/>
  <c r="AN33" i="45"/>
  <c r="AM33" i="45" a="1"/>
  <c r="AM33" i="45"/>
  <c r="AL33" i="45" a="1"/>
  <c r="AL33" i="45"/>
  <c r="AK33" i="45" a="1"/>
  <c r="AK33" i="45"/>
  <c r="AJ33" i="45" a="1"/>
  <c r="AJ33" i="45"/>
  <c r="AI33" i="45" a="1"/>
  <c r="AI33" i="45"/>
  <c r="AH33" i="45" a="1"/>
  <c r="AH33" i="45"/>
  <c r="AG33" i="45" a="1"/>
  <c r="AG33" i="45"/>
  <c r="AF33" i="45" a="1"/>
  <c r="AF33" i="45"/>
  <c r="AE33" i="45" a="1"/>
  <c r="AE33" i="45"/>
  <c r="AD33" i="45" a="1"/>
  <c r="AD33" i="45"/>
  <c r="AC33" i="45" a="1"/>
  <c r="AC33" i="45"/>
  <c r="AB33" i="45" a="1"/>
  <c r="AB33" i="45"/>
  <c r="AA33" i="45" a="1"/>
  <c r="AA33" i="45"/>
  <c r="Z33" i="45" a="1"/>
  <c r="Z33" i="45"/>
  <c r="Y33" i="45" a="1"/>
  <c r="Y33" i="45"/>
  <c r="X33" i="45" a="1"/>
  <c r="X33" i="45"/>
  <c r="W33" i="45" a="1"/>
  <c r="W33" i="45"/>
  <c r="V33" i="45" a="1"/>
  <c r="V33" i="45"/>
  <c r="U33" i="45" a="1"/>
  <c r="U33" i="45"/>
  <c r="T33" i="45" a="1"/>
  <c r="T33" i="45"/>
  <c r="S33" i="45" a="1"/>
  <c r="S33" i="45"/>
  <c r="R33" i="45" a="1"/>
  <c r="R33" i="45"/>
  <c r="Q33" i="45" a="1"/>
  <c r="Q33" i="45"/>
  <c r="P33" i="45" a="1"/>
  <c r="P33" i="45"/>
  <c r="O33" i="45" a="1"/>
  <c r="O33" i="45"/>
  <c r="N33" i="45" a="1"/>
  <c r="N33" i="45"/>
  <c r="M33" i="45" a="1"/>
  <c r="M33" i="45"/>
  <c r="L33" i="45" a="1"/>
  <c r="L33" i="45"/>
  <c r="K33" i="45" a="1"/>
  <c r="K33" i="45"/>
  <c r="J33" i="45" a="1"/>
  <c r="J33" i="45"/>
  <c r="I33" i="45" a="1"/>
  <c r="I33" i="45"/>
  <c r="H33" i="45" a="1"/>
  <c r="H33" i="45"/>
  <c r="G33" i="45" a="1"/>
  <c r="G33" i="45"/>
  <c r="F33" i="45" a="1"/>
  <c r="F33" i="45"/>
  <c r="E33" i="45" a="1"/>
  <c r="E33" i="45"/>
  <c r="C33" i="45"/>
  <c r="C32" i="45"/>
  <c r="C31" i="45"/>
  <c r="C30" i="45"/>
  <c r="AD25" i="45"/>
  <c r="AG25" i="45"/>
  <c r="AE17" i="45"/>
  <c r="AE18" i="45"/>
  <c r="AE19" i="45"/>
  <c r="AE20" i="45"/>
  <c r="AE21" i="45"/>
  <c r="AE22" i="45"/>
  <c r="AF25" i="45"/>
  <c r="AH25" i="45"/>
  <c r="AA25" i="45"/>
  <c r="Z25" i="45"/>
  <c r="I25" i="45"/>
  <c r="N12" i="45"/>
  <c r="G25" i="45"/>
  <c r="M12" i="45"/>
  <c r="F25" i="45"/>
  <c r="L12" i="45"/>
  <c r="E25" i="45"/>
  <c r="D25" i="45"/>
  <c r="AD24" i="45"/>
  <c r="AG24" i="45"/>
  <c r="AF24" i="45"/>
  <c r="AH24" i="45"/>
  <c r="AA24" i="45"/>
  <c r="Z24" i="45"/>
  <c r="I24" i="45"/>
  <c r="N11" i="45"/>
  <c r="G24" i="45"/>
  <c r="M11" i="45"/>
  <c r="F24" i="45"/>
  <c r="L11" i="45"/>
  <c r="E24" i="45"/>
  <c r="D24" i="45"/>
  <c r="AD23" i="45"/>
  <c r="AG23" i="45"/>
  <c r="AF23" i="45"/>
  <c r="AH23" i="45"/>
  <c r="AA23" i="45"/>
  <c r="Z23" i="45"/>
  <c r="I23" i="45"/>
  <c r="N10" i="45"/>
  <c r="G23" i="45"/>
  <c r="M10" i="45"/>
  <c r="F23" i="45"/>
  <c r="L10" i="45"/>
  <c r="E23" i="45"/>
  <c r="D23" i="45"/>
  <c r="AD22" i="45"/>
  <c r="AG22" i="45"/>
  <c r="AF22" i="45"/>
  <c r="AH22" i="45"/>
  <c r="AA22" i="45"/>
  <c r="Z22" i="45"/>
  <c r="I22" i="45"/>
  <c r="N9" i="45"/>
  <c r="G22" i="45"/>
  <c r="M9" i="45"/>
  <c r="F22" i="45"/>
  <c r="L9" i="45"/>
  <c r="E22" i="45"/>
  <c r="D22" i="45"/>
  <c r="AD21" i="45"/>
  <c r="AG21" i="45"/>
  <c r="AF21" i="45"/>
  <c r="AH21" i="45"/>
  <c r="AA21" i="45"/>
  <c r="Z21" i="45"/>
  <c r="I21" i="45"/>
  <c r="N8" i="45"/>
  <c r="G21" i="45"/>
  <c r="M8" i="45"/>
  <c r="F21" i="45"/>
  <c r="L8" i="45"/>
  <c r="E21" i="45"/>
  <c r="D21" i="45"/>
  <c r="AD20" i="45"/>
  <c r="AG20" i="45"/>
  <c r="AF20" i="45"/>
  <c r="AH20" i="45"/>
  <c r="AA20" i="45"/>
  <c r="Z20" i="45"/>
  <c r="I20" i="45"/>
  <c r="N7" i="45"/>
  <c r="G20" i="45"/>
  <c r="M7" i="45"/>
  <c r="F20" i="45"/>
  <c r="L7" i="45"/>
  <c r="E20" i="45"/>
  <c r="D20" i="45"/>
  <c r="AD19" i="45"/>
  <c r="AG19" i="45"/>
  <c r="AF19" i="45"/>
  <c r="AH19" i="45"/>
  <c r="Z19" i="45"/>
  <c r="I19" i="45"/>
  <c r="G19" i="45"/>
  <c r="F19" i="45"/>
  <c r="E19" i="45"/>
  <c r="D19" i="45"/>
  <c r="AD18" i="45"/>
  <c r="AG18" i="45"/>
  <c r="AF18" i="45"/>
  <c r="AH18" i="45"/>
  <c r="Z18" i="45"/>
  <c r="I18" i="45"/>
  <c r="G18" i="45"/>
  <c r="F18" i="45"/>
  <c r="E18" i="45"/>
  <c r="D18" i="45"/>
  <c r="AD17" i="45"/>
  <c r="AG17" i="45"/>
  <c r="AF17" i="45"/>
  <c r="AH17" i="45"/>
  <c r="Z17" i="45"/>
  <c r="I17" i="45"/>
  <c r="G17" i="45"/>
  <c r="F17" i="45"/>
  <c r="E17" i="45"/>
  <c r="D17" i="45"/>
  <c r="F13" i="45"/>
  <c r="B13" i="45"/>
  <c r="C12" i="45"/>
  <c r="C11" i="45"/>
  <c r="C10" i="45"/>
  <c r="C9" i="45"/>
  <c r="C8" i="45"/>
  <c r="C7" i="45"/>
  <c r="AI15" i="44"/>
  <c r="Q10" i="39"/>
  <c r="AD10" i="39"/>
  <c r="C20" i="44"/>
  <c r="BV40" i="44"/>
  <c r="BR44" i="44"/>
  <c r="Y17" i="44"/>
  <c r="Y18" i="44"/>
  <c r="Y17" i="43"/>
  <c r="Y18" i="43"/>
  <c r="Y19" i="43"/>
  <c r="Y20" i="43"/>
  <c r="Y17" i="42"/>
  <c r="Y18" i="42"/>
  <c r="Y19" i="42"/>
  <c r="Y20" i="42"/>
  <c r="Y17" i="41"/>
  <c r="Y18" i="41"/>
  <c r="Y19" i="41"/>
  <c r="Y20" i="41"/>
  <c r="Y18" i="40"/>
  <c r="Y19" i="40"/>
  <c r="Y20" i="40"/>
  <c r="Y17" i="40"/>
  <c r="V135" i="44"/>
  <c r="W135" i="44"/>
  <c r="X135" i="44"/>
  <c r="Y135" i="44"/>
  <c r="AA135" i="44"/>
  <c r="AA207" i="44"/>
  <c r="AB207" i="44"/>
  <c r="Z207" i="44"/>
  <c r="V134" i="44"/>
  <c r="W134" i="44"/>
  <c r="X134" i="44"/>
  <c r="Y134" i="44"/>
  <c r="AA134" i="44"/>
  <c r="AA206" i="44"/>
  <c r="AB206" i="44"/>
  <c r="Z206" i="44"/>
  <c r="V133" i="44"/>
  <c r="W133" i="44"/>
  <c r="X133" i="44"/>
  <c r="Y133" i="44"/>
  <c r="AA133" i="44"/>
  <c r="AA205" i="44"/>
  <c r="AB205" i="44"/>
  <c r="Z205" i="44"/>
  <c r="V132" i="44"/>
  <c r="W132" i="44"/>
  <c r="X132" i="44"/>
  <c r="Y132" i="44"/>
  <c r="AA132" i="44"/>
  <c r="AA204" i="44"/>
  <c r="AB204" i="44"/>
  <c r="Z204" i="44"/>
  <c r="V131" i="44"/>
  <c r="W131" i="44"/>
  <c r="X131" i="44"/>
  <c r="Y131" i="44"/>
  <c r="AA131" i="44"/>
  <c r="AA203" i="44"/>
  <c r="AB203" i="44"/>
  <c r="Z203" i="44"/>
  <c r="V130" i="44"/>
  <c r="W130" i="44"/>
  <c r="X130" i="44"/>
  <c r="Y130" i="44"/>
  <c r="AA130" i="44"/>
  <c r="AA202" i="44"/>
  <c r="AB202" i="44"/>
  <c r="Z202" i="44"/>
  <c r="V129" i="44"/>
  <c r="W129" i="44"/>
  <c r="X129" i="44"/>
  <c r="Y129" i="44"/>
  <c r="AA129" i="44"/>
  <c r="AA201" i="44"/>
  <c r="AB201" i="44"/>
  <c r="Z201" i="44"/>
  <c r="V128" i="44"/>
  <c r="W128" i="44"/>
  <c r="X128" i="44"/>
  <c r="Y128" i="44"/>
  <c r="AA128" i="44"/>
  <c r="AA200" i="44"/>
  <c r="AB200" i="44"/>
  <c r="Z200" i="44"/>
  <c r="V127" i="44"/>
  <c r="W127" i="44"/>
  <c r="X127" i="44"/>
  <c r="Y127" i="44"/>
  <c r="AA127" i="44"/>
  <c r="AA199" i="44"/>
  <c r="AB199" i="44"/>
  <c r="Z199" i="44"/>
  <c r="V126" i="44"/>
  <c r="W126" i="44"/>
  <c r="X126" i="44"/>
  <c r="Y126" i="44"/>
  <c r="AA126" i="44"/>
  <c r="AA198" i="44"/>
  <c r="AB198" i="44"/>
  <c r="Z198" i="44"/>
  <c r="V125" i="44"/>
  <c r="W125" i="44"/>
  <c r="X125" i="44"/>
  <c r="Y125" i="44"/>
  <c r="AA125" i="44"/>
  <c r="AA197" i="44"/>
  <c r="AB197" i="44"/>
  <c r="Z197" i="44"/>
  <c r="V124" i="44"/>
  <c r="W124" i="44"/>
  <c r="X124" i="44"/>
  <c r="Y124" i="44"/>
  <c r="AA124" i="44"/>
  <c r="AA196" i="44"/>
  <c r="AB196" i="44"/>
  <c r="Z196" i="44"/>
  <c r="V123" i="44"/>
  <c r="W123" i="44"/>
  <c r="X123" i="44"/>
  <c r="Y123" i="44"/>
  <c r="AA123" i="44"/>
  <c r="AA195" i="44"/>
  <c r="AB195" i="44"/>
  <c r="Z195" i="44"/>
  <c r="V122" i="44"/>
  <c r="W122" i="44"/>
  <c r="X122" i="44"/>
  <c r="Y122" i="44"/>
  <c r="AA122" i="44"/>
  <c r="AA194" i="44"/>
  <c r="AB194" i="44"/>
  <c r="Z194" i="44"/>
  <c r="V121" i="44"/>
  <c r="W121" i="44"/>
  <c r="X121" i="44"/>
  <c r="Y121" i="44"/>
  <c r="AA121" i="44"/>
  <c r="AA193" i="44"/>
  <c r="AB193" i="44"/>
  <c r="Z193" i="44"/>
  <c r="V120" i="44"/>
  <c r="W120" i="44"/>
  <c r="X120" i="44"/>
  <c r="Y120" i="44"/>
  <c r="AA120" i="44"/>
  <c r="AA192" i="44"/>
  <c r="AB192" i="44"/>
  <c r="Z192" i="44"/>
  <c r="V119" i="44"/>
  <c r="W119" i="44"/>
  <c r="X119" i="44"/>
  <c r="Y119" i="44"/>
  <c r="AA119" i="44"/>
  <c r="AA191" i="44"/>
  <c r="AB191" i="44"/>
  <c r="Z191" i="44"/>
  <c r="V118" i="44"/>
  <c r="W118" i="44"/>
  <c r="X118" i="44"/>
  <c r="Y118" i="44"/>
  <c r="AA118" i="44"/>
  <c r="AA190" i="44"/>
  <c r="AB190" i="44"/>
  <c r="Z190" i="44"/>
  <c r="V117" i="44"/>
  <c r="W117" i="44"/>
  <c r="X117" i="44"/>
  <c r="Y117" i="44"/>
  <c r="AA117" i="44"/>
  <c r="AA189" i="44"/>
  <c r="AB189" i="44"/>
  <c r="Z189" i="44"/>
  <c r="V116" i="44"/>
  <c r="W116" i="44"/>
  <c r="X116" i="44"/>
  <c r="Y116" i="44"/>
  <c r="AA116" i="44"/>
  <c r="AA188" i="44"/>
  <c r="AB188" i="44"/>
  <c r="Z188" i="44"/>
  <c r="V115" i="44"/>
  <c r="W115" i="44"/>
  <c r="X115" i="44"/>
  <c r="Y115" i="44"/>
  <c r="AA115" i="44"/>
  <c r="AA187" i="44"/>
  <c r="AB187" i="44"/>
  <c r="Z187" i="44"/>
  <c r="V114" i="44"/>
  <c r="W114" i="44"/>
  <c r="X114" i="44"/>
  <c r="Y114" i="44"/>
  <c r="AA114" i="44"/>
  <c r="AA186" i="44"/>
  <c r="AB186" i="44"/>
  <c r="Z186" i="44"/>
  <c r="V113" i="44"/>
  <c r="W113" i="44"/>
  <c r="X113" i="44"/>
  <c r="Y113" i="44"/>
  <c r="AA113" i="44"/>
  <c r="AA185" i="44"/>
  <c r="AB185" i="44"/>
  <c r="Z185" i="44"/>
  <c r="V112" i="44"/>
  <c r="W112" i="44"/>
  <c r="X112" i="44"/>
  <c r="Y112" i="44"/>
  <c r="AA112" i="44"/>
  <c r="AA184" i="44"/>
  <c r="AB184" i="44"/>
  <c r="Z184" i="44"/>
  <c r="V111" i="44"/>
  <c r="W111" i="44"/>
  <c r="X111" i="44"/>
  <c r="Y111" i="44"/>
  <c r="AA111" i="44"/>
  <c r="AA183" i="44"/>
  <c r="AB183" i="44"/>
  <c r="Z183" i="44"/>
  <c r="V110" i="44"/>
  <c r="W110" i="44"/>
  <c r="X110" i="44"/>
  <c r="Y110" i="44"/>
  <c r="AA110" i="44"/>
  <c r="AA182" i="44"/>
  <c r="AB182" i="44"/>
  <c r="Z182" i="44"/>
  <c r="V109" i="44"/>
  <c r="W109" i="44"/>
  <c r="X109" i="44"/>
  <c r="Y109" i="44"/>
  <c r="AA109" i="44"/>
  <c r="AA181" i="44"/>
  <c r="AB181" i="44"/>
  <c r="Z181" i="44"/>
  <c r="V108" i="44"/>
  <c r="W108" i="44"/>
  <c r="X108" i="44"/>
  <c r="Y108" i="44"/>
  <c r="AA108" i="44"/>
  <c r="AA180" i="44"/>
  <c r="AB180" i="44"/>
  <c r="Z180" i="44"/>
  <c r="V107" i="44"/>
  <c r="W107" i="44"/>
  <c r="X107" i="44"/>
  <c r="Y107" i="44"/>
  <c r="AA107" i="44"/>
  <c r="AA179" i="44"/>
  <c r="AB179" i="44"/>
  <c r="Z179" i="44"/>
  <c r="V106" i="44"/>
  <c r="W106" i="44"/>
  <c r="X106" i="44"/>
  <c r="Y106" i="44"/>
  <c r="AA106" i="44"/>
  <c r="AA178" i="44"/>
  <c r="AB178" i="44"/>
  <c r="Z178" i="44"/>
  <c r="V105" i="44"/>
  <c r="W105" i="44"/>
  <c r="X105" i="44"/>
  <c r="Y105" i="44"/>
  <c r="AA105" i="44"/>
  <c r="AA177" i="44"/>
  <c r="AB177" i="44"/>
  <c r="Z177" i="44"/>
  <c r="V104" i="44"/>
  <c r="W104" i="44"/>
  <c r="X104" i="44"/>
  <c r="Y104" i="44"/>
  <c r="AA104" i="44"/>
  <c r="AA176" i="44"/>
  <c r="AB176" i="44"/>
  <c r="Z176" i="44"/>
  <c r="V103" i="44"/>
  <c r="W103" i="44"/>
  <c r="X103" i="44"/>
  <c r="Y103" i="44"/>
  <c r="AA103" i="44"/>
  <c r="AA175" i="44"/>
  <c r="AB175" i="44"/>
  <c r="Z175" i="44"/>
  <c r="V102" i="44"/>
  <c r="W102" i="44"/>
  <c r="X102" i="44"/>
  <c r="Y102" i="44"/>
  <c r="AA102" i="44"/>
  <c r="AA174" i="44"/>
  <c r="AB174" i="44"/>
  <c r="Z174" i="44"/>
  <c r="V101" i="44"/>
  <c r="W101" i="44"/>
  <c r="X101" i="44"/>
  <c r="Y101" i="44"/>
  <c r="AA101" i="44"/>
  <c r="AA173" i="44"/>
  <c r="AB173" i="44"/>
  <c r="Z173" i="44"/>
  <c r="V100" i="44"/>
  <c r="W100" i="44"/>
  <c r="X100" i="44"/>
  <c r="Y100" i="44"/>
  <c r="AA100" i="44"/>
  <c r="AA172" i="44"/>
  <c r="AB172" i="44"/>
  <c r="Z172" i="44"/>
  <c r="V99" i="44"/>
  <c r="W99" i="44"/>
  <c r="X99" i="44"/>
  <c r="Y99" i="44"/>
  <c r="AA99" i="44"/>
  <c r="AA171" i="44"/>
  <c r="AB171" i="44"/>
  <c r="Z171" i="44"/>
  <c r="V98" i="44"/>
  <c r="W98" i="44"/>
  <c r="X98" i="44"/>
  <c r="Y98" i="44"/>
  <c r="AA98" i="44"/>
  <c r="AA170" i="44"/>
  <c r="AB170" i="44"/>
  <c r="Z170" i="44"/>
  <c r="V97" i="44"/>
  <c r="W97" i="44"/>
  <c r="X97" i="44"/>
  <c r="Y97" i="44"/>
  <c r="AA97" i="44"/>
  <c r="AA169" i="44"/>
  <c r="AB169" i="44"/>
  <c r="Z169" i="44"/>
  <c r="V96" i="44"/>
  <c r="W96" i="44"/>
  <c r="X96" i="44"/>
  <c r="Y96" i="44"/>
  <c r="AA96" i="44"/>
  <c r="AA168" i="44"/>
  <c r="AB168" i="44"/>
  <c r="Z168" i="44"/>
  <c r="V95" i="44"/>
  <c r="W95" i="44"/>
  <c r="X95" i="44"/>
  <c r="Y95" i="44"/>
  <c r="AA95" i="44"/>
  <c r="AA167" i="44"/>
  <c r="AB167" i="44"/>
  <c r="Z167" i="44"/>
  <c r="V94" i="44"/>
  <c r="W94" i="44"/>
  <c r="X94" i="44"/>
  <c r="Y94" i="44"/>
  <c r="AA94" i="44"/>
  <c r="AA166" i="44"/>
  <c r="AB166" i="44"/>
  <c r="Z166" i="44"/>
  <c r="V93" i="44"/>
  <c r="W93" i="44"/>
  <c r="X93" i="44"/>
  <c r="Y93" i="44"/>
  <c r="AA93" i="44"/>
  <c r="AA165" i="44"/>
  <c r="AB165" i="44"/>
  <c r="Z165" i="44"/>
  <c r="V92" i="44"/>
  <c r="W92" i="44"/>
  <c r="X92" i="44"/>
  <c r="Y92" i="44"/>
  <c r="AA92" i="44"/>
  <c r="AA164" i="44"/>
  <c r="AB164" i="44"/>
  <c r="Z164" i="44"/>
  <c r="V91" i="44"/>
  <c r="W91" i="44"/>
  <c r="X91" i="44"/>
  <c r="Y91" i="44"/>
  <c r="AA91" i="44"/>
  <c r="AA163" i="44"/>
  <c r="AB163" i="44"/>
  <c r="Z163" i="44"/>
  <c r="V90" i="44"/>
  <c r="W90" i="44"/>
  <c r="X90" i="44"/>
  <c r="Y90" i="44"/>
  <c r="AA90" i="44"/>
  <c r="AA162" i="44"/>
  <c r="AB162" i="44"/>
  <c r="Z162" i="44"/>
  <c r="V89" i="44"/>
  <c r="W89" i="44"/>
  <c r="X89" i="44"/>
  <c r="Y89" i="44"/>
  <c r="AA89" i="44"/>
  <c r="AA161" i="44"/>
  <c r="AB161" i="44"/>
  <c r="Z161" i="44"/>
  <c r="AA159" i="44"/>
  <c r="AB159" i="44"/>
  <c r="Z159" i="44"/>
  <c r="AA158" i="44"/>
  <c r="AB158" i="44"/>
  <c r="Z158" i="44"/>
  <c r="AA157" i="44"/>
  <c r="AB157" i="44"/>
  <c r="Z157" i="44"/>
  <c r="AA156" i="44"/>
  <c r="AB156" i="44"/>
  <c r="Z156" i="44"/>
  <c r="AA155" i="44"/>
  <c r="AB155" i="44"/>
  <c r="Z155" i="44"/>
  <c r="AA154" i="44"/>
  <c r="AB154" i="44"/>
  <c r="Z154" i="44"/>
  <c r="AA153" i="44"/>
  <c r="AB153" i="44"/>
  <c r="Z153" i="44"/>
  <c r="AA151" i="44"/>
  <c r="AB151" i="44"/>
  <c r="Z151" i="44"/>
  <c r="AA150" i="44"/>
  <c r="AB150" i="44"/>
  <c r="Z150" i="44"/>
  <c r="AA149" i="44"/>
  <c r="AB149" i="44"/>
  <c r="Z149" i="44"/>
  <c r="AA148" i="44"/>
  <c r="AB148" i="44"/>
  <c r="Z148" i="44"/>
  <c r="AA147" i="44"/>
  <c r="AB147" i="44"/>
  <c r="Z147" i="44"/>
  <c r="AA146" i="44"/>
  <c r="AB146" i="44"/>
  <c r="Z146" i="44"/>
  <c r="AA145" i="44"/>
  <c r="AB145" i="44"/>
  <c r="Z145" i="44"/>
  <c r="AA144" i="44"/>
  <c r="AB144" i="44"/>
  <c r="Z144" i="44"/>
  <c r="AA143" i="44"/>
  <c r="AB143" i="44"/>
  <c r="Z143" i="44"/>
  <c r="AA142" i="44"/>
  <c r="AB142" i="44"/>
  <c r="Z142" i="44"/>
  <c r="AA141" i="44"/>
  <c r="AB141" i="44"/>
  <c r="Z141" i="44"/>
  <c r="AA139" i="44"/>
  <c r="AB139" i="44"/>
  <c r="Z139" i="44"/>
  <c r="AA138" i="44"/>
  <c r="AB138" i="44"/>
  <c r="Z138" i="44"/>
  <c r="AA137" i="44"/>
  <c r="AB137" i="44"/>
  <c r="Z137" i="44"/>
  <c r="AA136" i="44"/>
  <c r="AB136" i="44"/>
  <c r="Z136" i="44"/>
  <c r="AF135" i="44"/>
  <c r="AE135" i="44"/>
  <c r="AB135" i="44"/>
  <c r="Z135" i="44"/>
  <c r="AF134" i="44"/>
  <c r="AE134" i="44"/>
  <c r="AB134" i="44"/>
  <c r="Z134" i="44"/>
  <c r="AF133" i="44"/>
  <c r="AE133" i="44"/>
  <c r="AB133" i="44"/>
  <c r="Z133" i="44"/>
  <c r="AF132" i="44"/>
  <c r="AE132" i="44"/>
  <c r="AB132" i="44"/>
  <c r="Z132" i="44"/>
  <c r="AF131" i="44"/>
  <c r="AE131" i="44"/>
  <c r="AB131" i="44"/>
  <c r="Z131" i="44"/>
  <c r="AF130" i="44"/>
  <c r="AE130" i="44"/>
  <c r="AB130" i="44"/>
  <c r="Z130" i="44"/>
  <c r="AF129" i="44"/>
  <c r="AE129" i="44"/>
  <c r="AB129" i="44"/>
  <c r="Z129" i="44"/>
  <c r="AF128" i="44"/>
  <c r="AE128" i="44"/>
  <c r="AB128" i="44"/>
  <c r="Z128" i="44"/>
  <c r="AF127" i="44"/>
  <c r="AE127" i="44"/>
  <c r="AB127" i="44"/>
  <c r="Z127" i="44"/>
  <c r="AF126" i="44"/>
  <c r="AE126" i="44"/>
  <c r="AB126" i="44"/>
  <c r="Z126" i="44"/>
  <c r="AF125" i="44"/>
  <c r="AE125" i="44"/>
  <c r="AB125" i="44"/>
  <c r="Z125" i="44"/>
  <c r="AF124" i="44"/>
  <c r="AE124" i="44"/>
  <c r="AB124" i="44"/>
  <c r="Z124" i="44"/>
  <c r="AF123" i="44"/>
  <c r="AE123" i="44"/>
  <c r="AB123" i="44"/>
  <c r="Z123" i="44"/>
  <c r="AF122" i="44"/>
  <c r="AE122" i="44"/>
  <c r="AB122" i="44"/>
  <c r="Z122" i="44"/>
  <c r="AF121" i="44"/>
  <c r="AE121" i="44"/>
  <c r="AB121" i="44"/>
  <c r="Z121" i="44"/>
  <c r="AF120" i="44"/>
  <c r="AE120" i="44"/>
  <c r="AB120" i="44"/>
  <c r="Z120" i="44"/>
  <c r="AF119" i="44"/>
  <c r="AE119" i="44"/>
  <c r="AB119" i="44"/>
  <c r="Z119" i="44"/>
  <c r="AF118" i="44"/>
  <c r="AE118" i="44"/>
  <c r="AB118" i="44"/>
  <c r="Z118" i="44"/>
  <c r="AF117" i="44"/>
  <c r="AE117" i="44"/>
  <c r="AB117" i="44"/>
  <c r="Z117" i="44"/>
  <c r="AF116" i="44"/>
  <c r="AE116" i="44"/>
  <c r="AB116" i="44"/>
  <c r="Z116" i="44"/>
  <c r="AF115" i="44"/>
  <c r="AE115" i="44"/>
  <c r="AB115" i="44"/>
  <c r="Z115" i="44"/>
  <c r="AF114" i="44"/>
  <c r="AE114" i="44"/>
  <c r="AB114" i="44"/>
  <c r="Z114" i="44"/>
  <c r="AF113" i="44"/>
  <c r="AE113" i="44"/>
  <c r="AB113" i="44"/>
  <c r="Z113" i="44"/>
  <c r="AF112" i="44"/>
  <c r="AE112" i="44"/>
  <c r="AB112" i="44"/>
  <c r="Z112" i="44"/>
  <c r="AF111" i="44"/>
  <c r="AE111" i="44"/>
  <c r="AB111" i="44"/>
  <c r="Z111" i="44"/>
  <c r="AF110" i="44"/>
  <c r="AE110" i="44"/>
  <c r="AB110" i="44"/>
  <c r="Z110" i="44"/>
  <c r="AF109" i="44"/>
  <c r="AE109" i="44"/>
  <c r="AB109" i="44"/>
  <c r="Z109" i="44"/>
  <c r="AF108" i="44"/>
  <c r="AE108" i="44"/>
  <c r="AB108" i="44"/>
  <c r="Z108" i="44"/>
  <c r="AF107" i="44"/>
  <c r="AE107" i="44"/>
  <c r="AB107" i="44"/>
  <c r="Z107" i="44"/>
  <c r="AF106" i="44"/>
  <c r="AE106" i="44"/>
  <c r="AB106" i="44"/>
  <c r="Z106" i="44"/>
  <c r="AF105" i="44"/>
  <c r="AE105" i="44"/>
  <c r="AB105" i="44"/>
  <c r="Z105" i="44"/>
  <c r="AF104" i="44"/>
  <c r="AE104" i="44"/>
  <c r="AB104" i="44"/>
  <c r="Z104" i="44"/>
  <c r="AF103" i="44"/>
  <c r="AE103" i="44"/>
  <c r="AB103" i="44"/>
  <c r="Z103" i="44"/>
  <c r="AF102" i="44"/>
  <c r="AE102" i="44"/>
  <c r="AB102" i="44"/>
  <c r="Z102" i="44"/>
  <c r="AF101" i="44"/>
  <c r="AE101" i="44"/>
  <c r="AB101" i="44"/>
  <c r="Z101" i="44"/>
  <c r="AF100" i="44"/>
  <c r="AE100" i="44"/>
  <c r="AB100" i="44"/>
  <c r="Z100" i="44"/>
  <c r="AF99" i="44"/>
  <c r="AE99" i="44"/>
  <c r="AB99" i="44"/>
  <c r="Z99" i="44"/>
  <c r="AF98" i="44"/>
  <c r="AE98" i="44"/>
  <c r="AB98" i="44"/>
  <c r="Z98" i="44"/>
  <c r="AF97" i="44"/>
  <c r="AE97" i="44"/>
  <c r="AB97" i="44"/>
  <c r="Z97" i="44"/>
  <c r="AF96" i="44"/>
  <c r="AE96" i="44"/>
  <c r="AB96" i="44"/>
  <c r="Z96" i="44"/>
  <c r="AF95" i="44"/>
  <c r="AE95" i="44"/>
  <c r="AB95" i="44"/>
  <c r="Z95" i="44"/>
  <c r="AF94" i="44"/>
  <c r="AE94" i="44"/>
  <c r="AB94" i="44"/>
  <c r="Z94" i="44"/>
  <c r="AF93" i="44"/>
  <c r="AE93" i="44"/>
  <c r="AB93" i="44"/>
  <c r="Z93" i="44"/>
  <c r="AF92" i="44"/>
  <c r="AE92" i="44"/>
  <c r="AB92" i="44"/>
  <c r="Z92" i="44"/>
  <c r="AF91" i="44"/>
  <c r="AE91" i="44"/>
  <c r="AB91" i="44"/>
  <c r="Z91" i="44"/>
  <c r="AF90" i="44"/>
  <c r="AE90" i="44"/>
  <c r="AB90" i="44"/>
  <c r="Z90" i="44"/>
  <c r="AF89" i="44"/>
  <c r="AE89" i="44"/>
  <c r="AB89" i="44"/>
  <c r="Z89" i="44"/>
  <c r="AB87" i="44"/>
  <c r="Z87" i="44"/>
  <c r="AB86" i="44"/>
  <c r="Z86" i="44"/>
  <c r="AB85" i="44"/>
  <c r="Z85" i="44"/>
  <c r="AB84" i="44"/>
  <c r="Z84" i="44"/>
  <c r="AB83" i="44"/>
  <c r="Z83" i="44"/>
  <c r="AB82" i="44"/>
  <c r="Z82" i="44"/>
  <c r="AB81" i="44"/>
  <c r="Z81" i="44"/>
  <c r="AB79" i="44"/>
  <c r="Z79" i="44"/>
  <c r="AB78" i="44"/>
  <c r="Z78" i="44"/>
  <c r="AB77" i="44"/>
  <c r="Z77" i="44"/>
  <c r="AB76" i="44"/>
  <c r="Z76" i="44"/>
  <c r="AB75" i="44"/>
  <c r="Z75" i="44"/>
  <c r="AB74" i="44"/>
  <c r="Z74" i="44"/>
  <c r="AB73" i="44"/>
  <c r="Z73" i="44"/>
  <c r="AB72" i="44"/>
  <c r="Z72" i="44"/>
  <c r="Q72" i="44"/>
  <c r="AB71" i="44"/>
  <c r="Z71" i="44"/>
  <c r="Q71" i="44"/>
  <c r="AB70" i="44"/>
  <c r="Z70" i="44"/>
  <c r="Q70" i="44"/>
  <c r="AB69" i="44"/>
  <c r="Z69" i="44"/>
  <c r="Q69" i="44"/>
  <c r="Q68" i="44"/>
  <c r="AB67" i="44"/>
  <c r="Z67" i="44"/>
  <c r="AB66" i="44"/>
  <c r="Z66" i="44"/>
  <c r="AB65" i="44"/>
  <c r="Z65" i="44"/>
  <c r="AB64" i="44"/>
  <c r="Z64" i="44"/>
  <c r="F12" i="44"/>
  <c r="BR60" i="44"/>
  <c r="F11" i="44"/>
  <c r="BZ51" i="44"/>
  <c r="F10" i="44"/>
  <c r="BY51" i="44"/>
  <c r="F9" i="44"/>
  <c r="BX51" i="44"/>
  <c r="F8" i="44"/>
  <c r="BW51" i="44"/>
  <c r="C25" i="44"/>
  <c r="BR59" i="44"/>
  <c r="CA51" i="44"/>
  <c r="C24" i="44"/>
  <c r="BR58" i="44"/>
  <c r="C23" i="44"/>
  <c r="BR57" i="44"/>
  <c r="C22" i="44"/>
  <c r="BR56" i="44"/>
  <c r="C21" i="44"/>
  <c r="BW29" i="44"/>
  <c r="BX29" i="44"/>
  <c r="BY29" i="44"/>
  <c r="BZ29" i="44"/>
  <c r="CA29" i="44"/>
  <c r="BR34" i="44"/>
  <c r="BR35" i="44"/>
  <c r="BR36" i="44"/>
  <c r="BR37" i="44"/>
  <c r="BR38" i="44"/>
  <c r="BR49" i="44"/>
  <c r="BR48" i="44"/>
  <c r="BR47" i="44"/>
  <c r="BR46" i="44"/>
  <c r="BR45" i="44"/>
  <c r="BW40" i="44"/>
  <c r="BX40" i="44"/>
  <c r="BY40" i="44"/>
  <c r="BZ40" i="44"/>
  <c r="CA40" i="44"/>
  <c r="C38" i="44"/>
  <c r="C37" i="44"/>
  <c r="C36" i="44"/>
  <c r="C35" i="44"/>
  <c r="C34" i="44"/>
  <c r="C33" i="44"/>
  <c r="C31" i="44"/>
  <c r="C30" i="44"/>
  <c r="V135" i="43"/>
  <c r="W135" i="43"/>
  <c r="X135" i="43"/>
  <c r="Y135" i="43"/>
  <c r="AA135" i="43"/>
  <c r="AA207" i="43"/>
  <c r="AB207" i="43"/>
  <c r="Z207" i="43"/>
  <c r="V134" i="43"/>
  <c r="W134" i="43"/>
  <c r="X134" i="43"/>
  <c r="Y134" i="43"/>
  <c r="AA134" i="43"/>
  <c r="AA206" i="43"/>
  <c r="AB206" i="43"/>
  <c r="Z206" i="43"/>
  <c r="V133" i="43"/>
  <c r="W133" i="43"/>
  <c r="X133" i="43"/>
  <c r="Y133" i="43"/>
  <c r="AA133" i="43"/>
  <c r="AA205" i="43"/>
  <c r="AB205" i="43"/>
  <c r="Z205" i="43"/>
  <c r="V132" i="43"/>
  <c r="W132" i="43"/>
  <c r="X132" i="43"/>
  <c r="Y132" i="43"/>
  <c r="AA132" i="43"/>
  <c r="AA204" i="43"/>
  <c r="AB204" i="43"/>
  <c r="Z204" i="43"/>
  <c r="V131" i="43"/>
  <c r="W131" i="43"/>
  <c r="X131" i="43"/>
  <c r="Y131" i="43"/>
  <c r="AA131" i="43"/>
  <c r="AA203" i="43"/>
  <c r="AB203" i="43"/>
  <c r="Z203" i="43"/>
  <c r="V130" i="43"/>
  <c r="W130" i="43"/>
  <c r="X130" i="43"/>
  <c r="Y130" i="43"/>
  <c r="AA130" i="43"/>
  <c r="AA202" i="43"/>
  <c r="AB202" i="43"/>
  <c r="Z202" i="43"/>
  <c r="V129" i="43"/>
  <c r="W129" i="43"/>
  <c r="X129" i="43"/>
  <c r="Y129" i="43"/>
  <c r="AA129" i="43"/>
  <c r="AA201" i="43"/>
  <c r="AB201" i="43"/>
  <c r="Z201" i="43"/>
  <c r="V128" i="43"/>
  <c r="W128" i="43"/>
  <c r="X128" i="43"/>
  <c r="Y128" i="43"/>
  <c r="AA128" i="43"/>
  <c r="AA200" i="43"/>
  <c r="AB200" i="43"/>
  <c r="Z200" i="43"/>
  <c r="V127" i="43"/>
  <c r="W127" i="43"/>
  <c r="X127" i="43"/>
  <c r="Y127" i="43"/>
  <c r="AA127" i="43"/>
  <c r="AA199" i="43"/>
  <c r="AB199" i="43"/>
  <c r="Z199" i="43"/>
  <c r="V126" i="43"/>
  <c r="W126" i="43"/>
  <c r="X126" i="43"/>
  <c r="Y126" i="43"/>
  <c r="AA126" i="43"/>
  <c r="AA198" i="43"/>
  <c r="AB198" i="43"/>
  <c r="Z198" i="43"/>
  <c r="V125" i="43"/>
  <c r="W125" i="43"/>
  <c r="X125" i="43"/>
  <c r="Y125" i="43"/>
  <c r="AA125" i="43"/>
  <c r="AA197" i="43"/>
  <c r="AB197" i="43"/>
  <c r="Z197" i="43"/>
  <c r="V124" i="43"/>
  <c r="W124" i="43"/>
  <c r="X124" i="43"/>
  <c r="Y124" i="43"/>
  <c r="AA124" i="43"/>
  <c r="AA196" i="43"/>
  <c r="AB196" i="43"/>
  <c r="Z196" i="43"/>
  <c r="V123" i="43"/>
  <c r="W123" i="43"/>
  <c r="X123" i="43"/>
  <c r="Y123" i="43"/>
  <c r="AA123" i="43"/>
  <c r="AA195" i="43"/>
  <c r="AB195" i="43"/>
  <c r="Z195" i="43"/>
  <c r="V122" i="43"/>
  <c r="W122" i="43"/>
  <c r="X122" i="43"/>
  <c r="Y122" i="43"/>
  <c r="AA122" i="43"/>
  <c r="AA194" i="43"/>
  <c r="AB194" i="43"/>
  <c r="Z194" i="43"/>
  <c r="V121" i="43"/>
  <c r="W121" i="43"/>
  <c r="X121" i="43"/>
  <c r="Y121" i="43"/>
  <c r="AA121" i="43"/>
  <c r="AA193" i="43"/>
  <c r="AB193" i="43"/>
  <c r="Z193" i="43"/>
  <c r="V120" i="43"/>
  <c r="W120" i="43"/>
  <c r="X120" i="43"/>
  <c r="Y120" i="43"/>
  <c r="AA120" i="43"/>
  <c r="AA192" i="43"/>
  <c r="AB192" i="43"/>
  <c r="Z192" i="43"/>
  <c r="V119" i="43"/>
  <c r="W119" i="43"/>
  <c r="X119" i="43"/>
  <c r="Y119" i="43"/>
  <c r="AA119" i="43"/>
  <c r="AA191" i="43"/>
  <c r="AB191" i="43"/>
  <c r="Z191" i="43"/>
  <c r="V118" i="43"/>
  <c r="W118" i="43"/>
  <c r="X118" i="43"/>
  <c r="Y118" i="43"/>
  <c r="AA118" i="43"/>
  <c r="AA190" i="43"/>
  <c r="AB190" i="43"/>
  <c r="Z190" i="43"/>
  <c r="V117" i="43"/>
  <c r="W117" i="43"/>
  <c r="X117" i="43"/>
  <c r="Y117" i="43"/>
  <c r="AA117" i="43"/>
  <c r="AA189" i="43"/>
  <c r="AB189" i="43"/>
  <c r="Z189" i="43"/>
  <c r="V116" i="43"/>
  <c r="W116" i="43"/>
  <c r="X116" i="43"/>
  <c r="Y116" i="43"/>
  <c r="AA116" i="43"/>
  <c r="AA188" i="43"/>
  <c r="AB188" i="43"/>
  <c r="Z188" i="43"/>
  <c r="V115" i="43"/>
  <c r="W115" i="43"/>
  <c r="X115" i="43"/>
  <c r="Y115" i="43"/>
  <c r="AA115" i="43"/>
  <c r="AA187" i="43"/>
  <c r="AB187" i="43"/>
  <c r="Z187" i="43"/>
  <c r="V114" i="43"/>
  <c r="W114" i="43"/>
  <c r="X114" i="43"/>
  <c r="Y114" i="43"/>
  <c r="AA114" i="43"/>
  <c r="AA186" i="43"/>
  <c r="AB186" i="43"/>
  <c r="Z186" i="43"/>
  <c r="V113" i="43"/>
  <c r="W113" i="43"/>
  <c r="X113" i="43"/>
  <c r="Y113" i="43"/>
  <c r="AA113" i="43"/>
  <c r="AA185" i="43"/>
  <c r="AB185" i="43"/>
  <c r="Z185" i="43"/>
  <c r="V112" i="43"/>
  <c r="W112" i="43"/>
  <c r="X112" i="43"/>
  <c r="Y112" i="43"/>
  <c r="AA112" i="43"/>
  <c r="AA184" i="43"/>
  <c r="AB184" i="43"/>
  <c r="Z184" i="43"/>
  <c r="V111" i="43"/>
  <c r="W111" i="43"/>
  <c r="X111" i="43"/>
  <c r="Y111" i="43"/>
  <c r="AA111" i="43"/>
  <c r="AA183" i="43"/>
  <c r="AB183" i="43"/>
  <c r="Z183" i="43"/>
  <c r="V110" i="43"/>
  <c r="W110" i="43"/>
  <c r="X110" i="43"/>
  <c r="Y110" i="43"/>
  <c r="AA110" i="43"/>
  <c r="AA182" i="43"/>
  <c r="AB182" i="43"/>
  <c r="Z182" i="43"/>
  <c r="V109" i="43"/>
  <c r="W109" i="43"/>
  <c r="X109" i="43"/>
  <c r="Y109" i="43"/>
  <c r="AA109" i="43"/>
  <c r="AA181" i="43"/>
  <c r="AB181" i="43"/>
  <c r="Z181" i="43"/>
  <c r="V108" i="43"/>
  <c r="W108" i="43"/>
  <c r="X108" i="43"/>
  <c r="Y108" i="43"/>
  <c r="AA108" i="43"/>
  <c r="AA180" i="43"/>
  <c r="AB180" i="43"/>
  <c r="Z180" i="43"/>
  <c r="V107" i="43"/>
  <c r="W107" i="43"/>
  <c r="X107" i="43"/>
  <c r="Y107" i="43"/>
  <c r="AA107" i="43"/>
  <c r="AA179" i="43"/>
  <c r="AB179" i="43"/>
  <c r="Z179" i="43"/>
  <c r="V106" i="43"/>
  <c r="W106" i="43"/>
  <c r="X106" i="43"/>
  <c r="Y106" i="43"/>
  <c r="AA106" i="43"/>
  <c r="AA178" i="43"/>
  <c r="AB178" i="43"/>
  <c r="Z178" i="43"/>
  <c r="V105" i="43"/>
  <c r="W105" i="43"/>
  <c r="X105" i="43"/>
  <c r="Y105" i="43"/>
  <c r="AA105" i="43"/>
  <c r="AA177" i="43"/>
  <c r="AB177" i="43"/>
  <c r="Z177" i="43"/>
  <c r="V104" i="43"/>
  <c r="W104" i="43"/>
  <c r="X104" i="43"/>
  <c r="Y104" i="43"/>
  <c r="AA104" i="43"/>
  <c r="AA176" i="43"/>
  <c r="AB176" i="43"/>
  <c r="Z176" i="43"/>
  <c r="V103" i="43"/>
  <c r="W103" i="43"/>
  <c r="X103" i="43"/>
  <c r="Y103" i="43"/>
  <c r="AA103" i="43"/>
  <c r="AA175" i="43"/>
  <c r="AB175" i="43"/>
  <c r="Z175" i="43"/>
  <c r="V102" i="43"/>
  <c r="W102" i="43"/>
  <c r="X102" i="43"/>
  <c r="Y102" i="43"/>
  <c r="AA102" i="43"/>
  <c r="AA174" i="43"/>
  <c r="AB174" i="43"/>
  <c r="Z174" i="43"/>
  <c r="V101" i="43"/>
  <c r="W101" i="43"/>
  <c r="X101" i="43"/>
  <c r="Y101" i="43"/>
  <c r="AA101" i="43"/>
  <c r="AA173" i="43"/>
  <c r="AB173" i="43"/>
  <c r="Z173" i="43"/>
  <c r="V100" i="43"/>
  <c r="W100" i="43"/>
  <c r="X100" i="43"/>
  <c r="Y100" i="43"/>
  <c r="AA100" i="43"/>
  <c r="AA172" i="43"/>
  <c r="AB172" i="43"/>
  <c r="Z172" i="43"/>
  <c r="V99" i="43"/>
  <c r="W99" i="43"/>
  <c r="X99" i="43"/>
  <c r="Y99" i="43"/>
  <c r="AA99" i="43"/>
  <c r="AA171" i="43"/>
  <c r="AB171" i="43"/>
  <c r="Z171" i="43"/>
  <c r="V98" i="43"/>
  <c r="W98" i="43"/>
  <c r="X98" i="43"/>
  <c r="Y98" i="43"/>
  <c r="AA98" i="43"/>
  <c r="AA170" i="43"/>
  <c r="AB170" i="43"/>
  <c r="Z170" i="43"/>
  <c r="V97" i="43"/>
  <c r="W97" i="43"/>
  <c r="X97" i="43"/>
  <c r="Y97" i="43"/>
  <c r="AA97" i="43"/>
  <c r="AA169" i="43"/>
  <c r="AB169" i="43"/>
  <c r="Z169" i="43"/>
  <c r="V96" i="43"/>
  <c r="W96" i="43"/>
  <c r="X96" i="43"/>
  <c r="Y96" i="43"/>
  <c r="AA96" i="43"/>
  <c r="AA168" i="43"/>
  <c r="AB168" i="43"/>
  <c r="Z168" i="43"/>
  <c r="V95" i="43"/>
  <c r="W95" i="43"/>
  <c r="X95" i="43"/>
  <c r="Y95" i="43"/>
  <c r="AA95" i="43"/>
  <c r="AA167" i="43"/>
  <c r="AB167" i="43"/>
  <c r="Z167" i="43"/>
  <c r="V94" i="43"/>
  <c r="W94" i="43"/>
  <c r="X94" i="43"/>
  <c r="Y94" i="43"/>
  <c r="AA94" i="43"/>
  <c r="AA166" i="43"/>
  <c r="AB166" i="43"/>
  <c r="Z166" i="43"/>
  <c r="V93" i="43"/>
  <c r="W93" i="43"/>
  <c r="X93" i="43"/>
  <c r="Y93" i="43"/>
  <c r="AA93" i="43"/>
  <c r="AA165" i="43"/>
  <c r="AB165" i="43"/>
  <c r="Z165" i="43"/>
  <c r="V92" i="43"/>
  <c r="W92" i="43"/>
  <c r="X92" i="43"/>
  <c r="Y92" i="43"/>
  <c r="AA92" i="43"/>
  <c r="AA164" i="43"/>
  <c r="AB164" i="43"/>
  <c r="Z164" i="43"/>
  <c r="V91" i="43"/>
  <c r="W91" i="43"/>
  <c r="X91" i="43"/>
  <c r="Y91" i="43"/>
  <c r="AA91" i="43"/>
  <c r="AA163" i="43"/>
  <c r="AB163" i="43"/>
  <c r="Z163" i="43"/>
  <c r="V90" i="43"/>
  <c r="W90" i="43"/>
  <c r="X90" i="43"/>
  <c r="Y90" i="43"/>
  <c r="AA90" i="43"/>
  <c r="AA162" i="43"/>
  <c r="AB162" i="43"/>
  <c r="Z162" i="43"/>
  <c r="V89" i="43"/>
  <c r="W89" i="43"/>
  <c r="X89" i="43"/>
  <c r="Y89" i="43"/>
  <c r="AA89" i="43"/>
  <c r="AA161" i="43"/>
  <c r="AB161" i="43"/>
  <c r="Z161" i="43"/>
  <c r="AA159" i="43"/>
  <c r="AB159" i="43"/>
  <c r="Z159" i="43"/>
  <c r="AA158" i="43"/>
  <c r="AB158" i="43"/>
  <c r="Z158" i="43"/>
  <c r="AA157" i="43"/>
  <c r="AB157" i="43"/>
  <c r="Z157" i="43"/>
  <c r="AA156" i="43"/>
  <c r="AB156" i="43"/>
  <c r="Z156" i="43"/>
  <c r="AA155" i="43"/>
  <c r="AB155" i="43"/>
  <c r="Z155" i="43"/>
  <c r="AA154" i="43"/>
  <c r="AB154" i="43"/>
  <c r="Z154" i="43"/>
  <c r="AA153" i="43"/>
  <c r="AB153" i="43"/>
  <c r="Z153" i="43"/>
  <c r="AA151" i="43"/>
  <c r="AB151" i="43"/>
  <c r="Z151" i="43"/>
  <c r="AA150" i="43"/>
  <c r="AB150" i="43"/>
  <c r="Z150" i="43"/>
  <c r="AA149" i="43"/>
  <c r="AB149" i="43"/>
  <c r="Z149" i="43"/>
  <c r="AA148" i="43"/>
  <c r="AB148" i="43"/>
  <c r="Z148" i="43"/>
  <c r="AA147" i="43"/>
  <c r="AB147" i="43"/>
  <c r="Z147" i="43"/>
  <c r="AA146" i="43"/>
  <c r="AB146" i="43"/>
  <c r="Z146" i="43"/>
  <c r="AA145" i="43"/>
  <c r="AB145" i="43"/>
  <c r="Z145" i="43"/>
  <c r="AA144" i="43"/>
  <c r="AB144" i="43"/>
  <c r="Z144" i="43"/>
  <c r="AA143" i="43"/>
  <c r="AB143" i="43"/>
  <c r="Z143" i="43"/>
  <c r="AA142" i="43"/>
  <c r="AB142" i="43"/>
  <c r="Z142" i="43"/>
  <c r="AA141" i="43"/>
  <c r="AB141" i="43"/>
  <c r="Z141" i="43"/>
  <c r="AA139" i="43"/>
  <c r="AB139" i="43"/>
  <c r="Z139" i="43"/>
  <c r="AA138" i="43"/>
  <c r="AB138" i="43"/>
  <c r="Z138" i="43"/>
  <c r="AA137" i="43"/>
  <c r="AB137" i="43"/>
  <c r="Z137" i="43"/>
  <c r="AA136" i="43"/>
  <c r="AB136" i="43"/>
  <c r="Z136" i="43"/>
  <c r="AF135" i="43"/>
  <c r="AE135" i="43"/>
  <c r="AB135" i="43"/>
  <c r="Z135" i="43"/>
  <c r="AF134" i="43"/>
  <c r="AE134" i="43"/>
  <c r="AB134" i="43"/>
  <c r="Z134" i="43"/>
  <c r="AF133" i="43"/>
  <c r="AE133" i="43"/>
  <c r="AB133" i="43"/>
  <c r="Z133" i="43"/>
  <c r="AF132" i="43"/>
  <c r="AE132" i="43"/>
  <c r="AB132" i="43"/>
  <c r="Z132" i="43"/>
  <c r="AF131" i="43"/>
  <c r="AE131" i="43"/>
  <c r="AB131" i="43"/>
  <c r="Z131" i="43"/>
  <c r="AF130" i="43"/>
  <c r="AE130" i="43"/>
  <c r="AB130" i="43"/>
  <c r="Z130" i="43"/>
  <c r="AF129" i="43"/>
  <c r="AE129" i="43"/>
  <c r="AB129" i="43"/>
  <c r="Z129" i="43"/>
  <c r="AF128" i="43"/>
  <c r="AE128" i="43"/>
  <c r="AB128" i="43"/>
  <c r="Z128" i="43"/>
  <c r="AF127" i="43"/>
  <c r="AE127" i="43"/>
  <c r="AB127" i="43"/>
  <c r="Z127" i="43"/>
  <c r="AF126" i="43"/>
  <c r="AE126" i="43"/>
  <c r="AB126" i="43"/>
  <c r="Z126" i="43"/>
  <c r="AF125" i="43"/>
  <c r="AE125" i="43"/>
  <c r="AB125" i="43"/>
  <c r="Z125" i="43"/>
  <c r="AF124" i="43"/>
  <c r="AE124" i="43"/>
  <c r="AB124" i="43"/>
  <c r="Z124" i="43"/>
  <c r="AF123" i="43"/>
  <c r="AE123" i="43"/>
  <c r="AB123" i="43"/>
  <c r="Z123" i="43"/>
  <c r="AF122" i="43"/>
  <c r="AE122" i="43"/>
  <c r="AB122" i="43"/>
  <c r="Z122" i="43"/>
  <c r="AF121" i="43"/>
  <c r="AE121" i="43"/>
  <c r="AB121" i="43"/>
  <c r="Z121" i="43"/>
  <c r="AF120" i="43"/>
  <c r="AE120" i="43"/>
  <c r="AB120" i="43"/>
  <c r="Z120" i="43"/>
  <c r="AF119" i="43"/>
  <c r="AE119" i="43"/>
  <c r="AB119" i="43"/>
  <c r="Z119" i="43"/>
  <c r="AF118" i="43"/>
  <c r="AE118" i="43"/>
  <c r="AB118" i="43"/>
  <c r="Z118" i="43"/>
  <c r="AF117" i="43"/>
  <c r="AE117" i="43"/>
  <c r="AB117" i="43"/>
  <c r="Z117" i="43"/>
  <c r="AF116" i="43"/>
  <c r="AE116" i="43"/>
  <c r="AB116" i="43"/>
  <c r="Z116" i="43"/>
  <c r="AF115" i="43"/>
  <c r="AE115" i="43"/>
  <c r="AB115" i="43"/>
  <c r="Z115" i="43"/>
  <c r="AF114" i="43"/>
  <c r="AE114" i="43"/>
  <c r="AB114" i="43"/>
  <c r="Z114" i="43"/>
  <c r="AF113" i="43"/>
  <c r="AE113" i="43"/>
  <c r="AB113" i="43"/>
  <c r="Z113" i="43"/>
  <c r="AF112" i="43"/>
  <c r="AE112" i="43"/>
  <c r="AB112" i="43"/>
  <c r="Z112" i="43"/>
  <c r="AF111" i="43"/>
  <c r="AE111" i="43"/>
  <c r="AB111" i="43"/>
  <c r="Z111" i="43"/>
  <c r="AF110" i="43"/>
  <c r="AE110" i="43"/>
  <c r="AB110" i="43"/>
  <c r="Z110" i="43"/>
  <c r="AF109" i="43"/>
  <c r="AE109" i="43"/>
  <c r="AB109" i="43"/>
  <c r="Z109" i="43"/>
  <c r="AF108" i="43"/>
  <c r="AE108" i="43"/>
  <c r="AB108" i="43"/>
  <c r="Z108" i="43"/>
  <c r="AF107" i="43"/>
  <c r="AE107" i="43"/>
  <c r="AB107" i="43"/>
  <c r="Z107" i="43"/>
  <c r="AF106" i="43"/>
  <c r="AE106" i="43"/>
  <c r="AB106" i="43"/>
  <c r="Z106" i="43"/>
  <c r="AF105" i="43"/>
  <c r="AE105" i="43"/>
  <c r="AB105" i="43"/>
  <c r="Z105" i="43"/>
  <c r="AF104" i="43"/>
  <c r="AE104" i="43"/>
  <c r="AB104" i="43"/>
  <c r="Z104" i="43"/>
  <c r="AF103" i="43"/>
  <c r="AE103" i="43"/>
  <c r="AB103" i="43"/>
  <c r="Z103" i="43"/>
  <c r="AF102" i="43"/>
  <c r="AE102" i="43"/>
  <c r="AB102" i="43"/>
  <c r="Z102" i="43"/>
  <c r="AF101" i="43"/>
  <c r="AE101" i="43"/>
  <c r="AB101" i="43"/>
  <c r="Z101" i="43"/>
  <c r="AF100" i="43"/>
  <c r="AE100" i="43"/>
  <c r="AB100" i="43"/>
  <c r="Z100" i="43"/>
  <c r="AF99" i="43"/>
  <c r="AE99" i="43"/>
  <c r="AB99" i="43"/>
  <c r="Z99" i="43"/>
  <c r="AF98" i="43"/>
  <c r="AE98" i="43"/>
  <c r="AB98" i="43"/>
  <c r="Z98" i="43"/>
  <c r="AF97" i="43"/>
  <c r="AE97" i="43"/>
  <c r="AB97" i="43"/>
  <c r="Z97" i="43"/>
  <c r="AF96" i="43"/>
  <c r="AE96" i="43"/>
  <c r="AB96" i="43"/>
  <c r="Z96" i="43"/>
  <c r="AF95" i="43"/>
  <c r="AE95" i="43"/>
  <c r="AB95" i="43"/>
  <c r="Z95" i="43"/>
  <c r="AF94" i="43"/>
  <c r="AE94" i="43"/>
  <c r="AB94" i="43"/>
  <c r="Z94" i="43"/>
  <c r="AF93" i="43"/>
  <c r="AE93" i="43"/>
  <c r="AB93" i="43"/>
  <c r="Z93" i="43"/>
  <c r="AF92" i="43"/>
  <c r="AE92" i="43"/>
  <c r="AB92" i="43"/>
  <c r="Z92" i="43"/>
  <c r="AF91" i="43"/>
  <c r="AE91" i="43"/>
  <c r="AB91" i="43"/>
  <c r="Z91" i="43"/>
  <c r="AF90" i="43"/>
  <c r="AE90" i="43"/>
  <c r="AB90" i="43"/>
  <c r="Z90" i="43"/>
  <c r="AF89" i="43"/>
  <c r="AE89" i="43"/>
  <c r="AB89" i="43"/>
  <c r="Z89" i="43"/>
  <c r="AB87" i="43"/>
  <c r="Z87" i="43"/>
  <c r="AB86" i="43"/>
  <c r="Z86" i="43"/>
  <c r="AB85" i="43"/>
  <c r="Z85" i="43"/>
  <c r="AB84" i="43"/>
  <c r="Z84" i="43"/>
  <c r="AB83" i="43"/>
  <c r="Z83" i="43"/>
  <c r="AB82" i="43"/>
  <c r="Z82" i="43"/>
  <c r="AB81" i="43"/>
  <c r="Z81" i="43"/>
  <c r="AB79" i="43"/>
  <c r="Z79" i="43"/>
  <c r="AB78" i="43"/>
  <c r="Z78" i="43"/>
  <c r="AB77" i="43"/>
  <c r="Z77" i="43"/>
  <c r="AB76" i="43"/>
  <c r="Z76" i="43"/>
  <c r="AB75" i="43"/>
  <c r="Z75" i="43"/>
  <c r="AB74" i="43"/>
  <c r="Z74" i="43"/>
  <c r="AB73" i="43"/>
  <c r="Z73" i="43"/>
  <c r="AB72" i="43"/>
  <c r="Z72" i="43"/>
  <c r="Q72" i="43"/>
  <c r="AB71" i="43"/>
  <c r="Z71" i="43"/>
  <c r="Q71" i="43"/>
  <c r="AB70" i="43"/>
  <c r="Z70" i="43"/>
  <c r="Q70" i="43"/>
  <c r="AB69" i="43"/>
  <c r="Z69" i="43"/>
  <c r="Q69" i="43"/>
  <c r="Q68" i="43"/>
  <c r="AB67" i="43"/>
  <c r="Z67" i="43"/>
  <c r="AB66" i="43"/>
  <c r="Z66" i="43"/>
  <c r="AB65" i="43"/>
  <c r="Z65" i="43"/>
  <c r="AB64" i="43"/>
  <c r="Z64" i="43"/>
  <c r="F12" i="43"/>
  <c r="BR60" i="43"/>
  <c r="F11" i="43"/>
  <c r="BZ51" i="43"/>
  <c r="F10" i="43"/>
  <c r="BY51" i="43"/>
  <c r="F9" i="43"/>
  <c r="BX51" i="43"/>
  <c r="F8" i="43"/>
  <c r="BW51" i="43"/>
  <c r="C25" i="43"/>
  <c r="BR59" i="43"/>
  <c r="CA51" i="43"/>
  <c r="C24" i="43"/>
  <c r="BR58" i="43"/>
  <c r="C23" i="43"/>
  <c r="BR57" i="43"/>
  <c r="C22" i="43"/>
  <c r="BR56" i="43"/>
  <c r="C21" i="43"/>
  <c r="BW29" i="43"/>
  <c r="BX29" i="43"/>
  <c r="BY29" i="43"/>
  <c r="BZ29" i="43"/>
  <c r="CA29" i="43"/>
  <c r="BR34" i="43"/>
  <c r="BR35" i="43"/>
  <c r="BR36" i="43"/>
  <c r="BR37" i="43"/>
  <c r="BR38" i="43"/>
  <c r="BR49" i="43"/>
  <c r="BR48" i="43"/>
  <c r="BR47" i="43"/>
  <c r="BR46" i="43"/>
  <c r="BR45" i="43"/>
  <c r="BW40" i="43"/>
  <c r="BX40" i="43"/>
  <c r="BY40" i="43"/>
  <c r="BZ40" i="43"/>
  <c r="CA40" i="43"/>
  <c r="C38" i="43"/>
  <c r="C37" i="43"/>
  <c r="C36" i="43"/>
  <c r="C35" i="43"/>
  <c r="C34" i="43"/>
  <c r="C33" i="43"/>
  <c r="C32" i="43"/>
  <c r="C31" i="43"/>
  <c r="C30" i="43"/>
  <c r="B13" i="43"/>
  <c r="V135" i="42"/>
  <c r="W135" i="42"/>
  <c r="X135" i="42"/>
  <c r="Y135" i="42"/>
  <c r="AA135" i="42"/>
  <c r="AA207" i="42"/>
  <c r="AB207" i="42"/>
  <c r="Z207" i="42"/>
  <c r="V134" i="42"/>
  <c r="W134" i="42"/>
  <c r="X134" i="42"/>
  <c r="Y134" i="42"/>
  <c r="AA134" i="42"/>
  <c r="AA206" i="42"/>
  <c r="AB206" i="42"/>
  <c r="Z206" i="42"/>
  <c r="V133" i="42"/>
  <c r="W133" i="42"/>
  <c r="X133" i="42"/>
  <c r="Y133" i="42"/>
  <c r="AA133" i="42"/>
  <c r="AA205" i="42"/>
  <c r="AB205" i="42"/>
  <c r="Z205" i="42"/>
  <c r="V132" i="42"/>
  <c r="W132" i="42"/>
  <c r="X132" i="42"/>
  <c r="Y132" i="42"/>
  <c r="AA132" i="42"/>
  <c r="AA204" i="42"/>
  <c r="AB204" i="42"/>
  <c r="Z204" i="42"/>
  <c r="V131" i="42"/>
  <c r="W131" i="42"/>
  <c r="X131" i="42"/>
  <c r="Y131" i="42"/>
  <c r="AA131" i="42"/>
  <c r="AA203" i="42"/>
  <c r="AB203" i="42"/>
  <c r="Z203" i="42"/>
  <c r="V130" i="42"/>
  <c r="W130" i="42"/>
  <c r="X130" i="42"/>
  <c r="Y130" i="42"/>
  <c r="AA130" i="42"/>
  <c r="AA202" i="42"/>
  <c r="AB202" i="42"/>
  <c r="Z202" i="42"/>
  <c r="V129" i="42"/>
  <c r="W129" i="42"/>
  <c r="X129" i="42"/>
  <c r="Y129" i="42"/>
  <c r="AA129" i="42"/>
  <c r="AA201" i="42"/>
  <c r="AB201" i="42"/>
  <c r="Z201" i="42"/>
  <c r="V128" i="42"/>
  <c r="W128" i="42"/>
  <c r="X128" i="42"/>
  <c r="Y128" i="42"/>
  <c r="AA128" i="42"/>
  <c r="AA200" i="42"/>
  <c r="AB200" i="42"/>
  <c r="Z200" i="42"/>
  <c r="V127" i="42"/>
  <c r="W127" i="42"/>
  <c r="X127" i="42"/>
  <c r="Y127" i="42"/>
  <c r="AA127" i="42"/>
  <c r="AA199" i="42"/>
  <c r="AB199" i="42"/>
  <c r="Z199" i="42"/>
  <c r="V126" i="42"/>
  <c r="W126" i="42"/>
  <c r="X126" i="42"/>
  <c r="Y126" i="42"/>
  <c r="AA126" i="42"/>
  <c r="AA198" i="42"/>
  <c r="AB198" i="42"/>
  <c r="Z198" i="42"/>
  <c r="V125" i="42"/>
  <c r="W125" i="42"/>
  <c r="X125" i="42"/>
  <c r="Y125" i="42"/>
  <c r="AA125" i="42"/>
  <c r="AA197" i="42"/>
  <c r="AB197" i="42"/>
  <c r="Z197" i="42"/>
  <c r="V124" i="42"/>
  <c r="W124" i="42"/>
  <c r="X124" i="42"/>
  <c r="Y124" i="42"/>
  <c r="AA124" i="42"/>
  <c r="AA196" i="42"/>
  <c r="AB196" i="42"/>
  <c r="Z196" i="42"/>
  <c r="V123" i="42"/>
  <c r="W123" i="42"/>
  <c r="X123" i="42"/>
  <c r="Y123" i="42"/>
  <c r="AA123" i="42"/>
  <c r="AA195" i="42"/>
  <c r="AB195" i="42"/>
  <c r="Z195" i="42"/>
  <c r="V122" i="42"/>
  <c r="W122" i="42"/>
  <c r="X122" i="42"/>
  <c r="Y122" i="42"/>
  <c r="AA122" i="42"/>
  <c r="AA194" i="42"/>
  <c r="AB194" i="42"/>
  <c r="Z194" i="42"/>
  <c r="V121" i="42"/>
  <c r="W121" i="42"/>
  <c r="X121" i="42"/>
  <c r="Y121" i="42"/>
  <c r="AA121" i="42"/>
  <c r="AA193" i="42"/>
  <c r="AB193" i="42"/>
  <c r="Z193" i="42"/>
  <c r="V120" i="42"/>
  <c r="W120" i="42"/>
  <c r="X120" i="42"/>
  <c r="Y120" i="42"/>
  <c r="AA120" i="42"/>
  <c r="AA192" i="42"/>
  <c r="AB192" i="42"/>
  <c r="Z192" i="42"/>
  <c r="V119" i="42"/>
  <c r="W119" i="42"/>
  <c r="X119" i="42"/>
  <c r="Y119" i="42"/>
  <c r="AA119" i="42"/>
  <c r="AA191" i="42"/>
  <c r="AB191" i="42"/>
  <c r="Z191" i="42"/>
  <c r="V118" i="42"/>
  <c r="W118" i="42"/>
  <c r="X118" i="42"/>
  <c r="Y118" i="42"/>
  <c r="AA118" i="42"/>
  <c r="AA190" i="42"/>
  <c r="AB190" i="42"/>
  <c r="Z190" i="42"/>
  <c r="V117" i="42"/>
  <c r="W117" i="42"/>
  <c r="X117" i="42"/>
  <c r="Y117" i="42"/>
  <c r="AA117" i="42"/>
  <c r="AA189" i="42"/>
  <c r="AB189" i="42"/>
  <c r="Z189" i="42"/>
  <c r="V116" i="42"/>
  <c r="W116" i="42"/>
  <c r="X116" i="42"/>
  <c r="Y116" i="42"/>
  <c r="AA116" i="42"/>
  <c r="AA188" i="42"/>
  <c r="AB188" i="42"/>
  <c r="Z188" i="42"/>
  <c r="V115" i="42"/>
  <c r="W115" i="42"/>
  <c r="X115" i="42"/>
  <c r="Y115" i="42"/>
  <c r="AA115" i="42"/>
  <c r="AA187" i="42"/>
  <c r="AB187" i="42"/>
  <c r="Z187" i="42"/>
  <c r="V114" i="42"/>
  <c r="W114" i="42"/>
  <c r="X114" i="42"/>
  <c r="Y114" i="42"/>
  <c r="AA114" i="42"/>
  <c r="AA186" i="42"/>
  <c r="AB186" i="42"/>
  <c r="Z186" i="42"/>
  <c r="V113" i="42"/>
  <c r="W113" i="42"/>
  <c r="X113" i="42"/>
  <c r="Y113" i="42"/>
  <c r="AA113" i="42"/>
  <c r="AA185" i="42"/>
  <c r="AB185" i="42"/>
  <c r="Z185" i="42"/>
  <c r="V112" i="42"/>
  <c r="W112" i="42"/>
  <c r="X112" i="42"/>
  <c r="Y112" i="42"/>
  <c r="AA112" i="42"/>
  <c r="AA184" i="42"/>
  <c r="AB184" i="42"/>
  <c r="Z184" i="42"/>
  <c r="V111" i="42"/>
  <c r="W111" i="42"/>
  <c r="X111" i="42"/>
  <c r="Y111" i="42"/>
  <c r="AA111" i="42"/>
  <c r="AA183" i="42"/>
  <c r="AB183" i="42"/>
  <c r="Z183" i="42"/>
  <c r="V110" i="42"/>
  <c r="W110" i="42"/>
  <c r="X110" i="42"/>
  <c r="Y110" i="42"/>
  <c r="AA110" i="42"/>
  <c r="AA182" i="42"/>
  <c r="AB182" i="42"/>
  <c r="Z182" i="42"/>
  <c r="V109" i="42"/>
  <c r="W109" i="42"/>
  <c r="X109" i="42"/>
  <c r="Y109" i="42"/>
  <c r="AA109" i="42"/>
  <c r="AA181" i="42"/>
  <c r="AB181" i="42"/>
  <c r="Z181" i="42"/>
  <c r="V108" i="42"/>
  <c r="W108" i="42"/>
  <c r="X108" i="42"/>
  <c r="Y108" i="42"/>
  <c r="AA108" i="42"/>
  <c r="AA180" i="42"/>
  <c r="AB180" i="42"/>
  <c r="Z180" i="42"/>
  <c r="V107" i="42"/>
  <c r="W107" i="42"/>
  <c r="X107" i="42"/>
  <c r="Y107" i="42"/>
  <c r="AA107" i="42"/>
  <c r="AA179" i="42"/>
  <c r="AB179" i="42"/>
  <c r="Z179" i="42"/>
  <c r="V106" i="42"/>
  <c r="W106" i="42"/>
  <c r="X106" i="42"/>
  <c r="Y106" i="42"/>
  <c r="AA106" i="42"/>
  <c r="AA178" i="42"/>
  <c r="AB178" i="42"/>
  <c r="Z178" i="42"/>
  <c r="V105" i="42"/>
  <c r="W105" i="42"/>
  <c r="X105" i="42"/>
  <c r="Y105" i="42"/>
  <c r="AA105" i="42"/>
  <c r="AA177" i="42"/>
  <c r="AB177" i="42"/>
  <c r="Z177" i="42"/>
  <c r="V104" i="42"/>
  <c r="W104" i="42"/>
  <c r="X104" i="42"/>
  <c r="Y104" i="42"/>
  <c r="AA104" i="42"/>
  <c r="AA176" i="42"/>
  <c r="AB176" i="42"/>
  <c r="Z176" i="42"/>
  <c r="V103" i="42"/>
  <c r="W103" i="42"/>
  <c r="X103" i="42"/>
  <c r="Y103" i="42"/>
  <c r="AA103" i="42"/>
  <c r="AA175" i="42"/>
  <c r="AB175" i="42"/>
  <c r="Z175" i="42"/>
  <c r="V102" i="42"/>
  <c r="W102" i="42"/>
  <c r="X102" i="42"/>
  <c r="Y102" i="42"/>
  <c r="AA102" i="42"/>
  <c r="AA174" i="42"/>
  <c r="AB174" i="42"/>
  <c r="Z174" i="42"/>
  <c r="V101" i="42"/>
  <c r="W101" i="42"/>
  <c r="X101" i="42"/>
  <c r="Y101" i="42"/>
  <c r="AA101" i="42"/>
  <c r="AA173" i="42"/>
  <c r="AB173" i="42"/>
  <c r="Z173" i="42"/>
  <c r="V100" i="42"/>
  <c r="W100" i="42"/>
  <c r="X100" i="42"/>
  <c r="Y100" i="42"/>
  <c r="AA100" i="42"/>
  <c r="AA172" i="42"/>
  <c r="AB172" i="42"/>
  <c r="Z172" i="42"/>
  <c r="V99" i="42"/>
  <c r="W99" i="42"/>
  <c r="X99" i="42"/>
  <c r="Y99" i="42"/>
  <c r="AA99" i="42"/>
  <c r="AA171" i="42"/>
  <c r="AB171" i="42"/>
  <c r="Z171" i="42"/>
  <c r="V98" i="42"/>
  <c r="W98" i="42"/>
  <c r="X98" i="42"/>
  <c r="Y98" i="42"/>
  <c r="AA98" i="42"/>
  <c r="AA170" i="42"/>
  <c r="AB170" i="42"/>
  <c r="Z170" i="42"/>
  <c r="V97" i="42"/>
  <c r="W97" i="42"/>
  <c r="X97" i="42"/>
  <c r="Y97" i="42"/>
  <c r="AA97" i="42"/>
  <c r="AA169" i="42"/>
  <c r="AB169" i="42"/>
  <c r="Z169" i="42"/>
  <c r="V96" i="42"/>
  <c r="W96" i="42"/>
  <c r="X96" i="42"/>
  <c r="Y96" i="42"/>
  <c r="AA96" i="42"/>
  <c r="AA168" i="42"/>
  <c r="AB168" i="42"/>
  <c r="Z168" i="42"/>
  <c r="V95" i="42"/>
  <c r="W95" i="42"/>
  <c r="X95" i="42"/>
  <c r="Y95" i="42"/>
  <c r="AA95" i="42"/>
  <c r="AA167" i="42"/>
  <c r="AB167" i="42"/>
  <c r="Z167" i="42"/>
  <c r="V94" i="42"/>
  <c r="W94" i="42"/>
  <c r="X94" i="42"/>
  <c r="Y94" i="42"/>
  <c r="AA94" i="42"/>
  <c r="AA166" i="42"/>
  <c r="AB166" i="42"/>
  <c r="Z166" i="42"/>
  <c r="V93" i="42"/>
  <c r="W93" i="42"/>
  <c r="X93" i="42"/>
  <c r="Y93" i="42"/>
  <c r="AA93" i="42"/>
  <c r="AA165" i="42"/>
  <c r="AB165" i="42"/>
  <c r="Z165" i="42"/>
  <c r="V92" i="42"/>
  <c r="W92" i="42"/>
  <c r="X92" i="42"/>
  <c r="Y92" i="42"/>
  <c r="AA92" i="42"/>
  <c r="AA164" i="42"/>
  <c r="AB164" i="42"/>
  <c r="Z164" i="42"/>
  <c r="V91" i="42"/>
  <c r="W91" i="42"/>
  <c r="X91" i="42"/>
  <c r="Y91" i="42"/>
  <c r="AA91" i="42"/>
  <c r="AA163" i="42"/>
  <c r="AB163" i="42"/>
  <c r="Z163" i="42"/>
  <c r="V90" i="42"/>
  <c r="W90" i="42"/>
  <c r="X90" i="42"/>
  <c r="Y90" i="42"/>
  <c r="AA90" i="42"/>
  <c r="AA162" i="42"/>
  <c r="AB162" i="42"/>
  <c r="Z162" i="42"/>
  <c r="V89" i="42"/>
  <c r="W89" i="42"/>
  <c r="X89" i="42"/>
  <c r="Y89" i="42"/>
  <c r="AA89" i="42"/>
  <c r="AA161" i="42"/>
  <c r="AB161" i="42"/>
  <c r="Z161" i="42"/>
  <c r="AA159" i="42"/>
  <c r="AB159" i="42"/>
  <c r="Z159" i="42"/>
  <c r="AA158" i="42"/>
  <c r="AB158" i="42"/>
  <c r="Z158" i="42"/>
  <c r="AA157" i="42"/>
  <c r="AB157" i="42"/>
  <c r="Z157" i="42"/>
  <c r="AA156" i="42"/>
  <c r="AB156" i="42"/>
  <c r="Z156" i="42"/>
  <c r="AA155" i="42"/>
  <c r="AB155" i="42"/>
  <c r="Z155" i="42"/>
  <c r="AA154" i="42"/>
  <c r="AB154" i="42"/>
  <c r="Z154" i="42"/>
  <c r="AA153" i="42"/>
  <c r="AB153" i="42"/>
  <c r="Z153" i="42"/>
  <c r="AA151" i="42"/>
  <c r="AB151" i="42"/>
  <c r="Z151" i="42"/>
  <c r="AA150" i="42"/>
  <c r="AB150" i="42"/>
  <c r="Z150" i="42"/>
  <c r="AA149" i="42"/>
  <c r="AB149" i="42"/>
  <c r="Z149" i="42"/>
  <c r="AA148" i="42"/>
  <c r="AB148" i="42"/>
  <c r="Z148" i="42"/>
  <c r="AA147" i="42"/>
  <c r="AB147" i="42"/>
  <c r="Z147" i="42"/>
  <c r="AA146" i="42"/>
  <c r="AB146" i="42"/>
  <c r="Z146" i="42"/>
  <c r="AA145" i="42"/>
  <c r="AB145" i="42"/>
  <c r="Z145" i="42"/>
  <c r="AA144" i="42"/>
  <c r="AB144" i="42"/>
  <c r="Z144" i="42"/>
  <c r="AA143" i="42"/>
  <c r="AB143" i="42"/>
  <c r="Z143" i="42"/>
  <c r="AA142" i="42"/>
  <c r="AB142" i="42"/>
  <c r="Z142" i="42"/>
  <c r="AA141" i="42"/>
  <c r="AB141" i="42"/>
  <c r="Z141" i="42"/>
  <c r="AA139" i="42"/>
  <c r="AB139" i="42"/>
  <c r="Z139" i="42"/>
  <c r="AA138" i="42"/>
  <c r="AB138" i="42"/>
  <c r="Z138" i="42"/>
  <c r="AA137" i="42"/>
  <c r="AB137" i="42"/>
  <c r="Z137" i="42"/>
  <c r="AA136" i="42"/>
  <c r="AB136" i="42"/>
  <c r="Z136" i="42"/>
  <c r="AF135" i="42"/>
  <c r="AE135" i="42"/>
  <c r="AB135" i="42"/>
  <c r="Z135" i="42"/>
  <c r="AF134" i="42"/>
  <c r="AE134" i="42"/>
  <c r="AB134" i="42"/>
  <c r="Z134" i="42"/>
  <c r="AF133" i="42"/>
  <c r="AE133" i="42"/>
  <c r="AB133" i="42"/>
  <c r="Z133" i="42"/>
  <c r="AF132" i="42"/>
  <c r="AE132" i="42"/>
  <c r="AB132" i="42"/>
  <c r="Z132" i="42"/>
  <c r="AF131" i="42"/>
  <c r="AE131" i="42"/>
  <c r="AB131" i="42"/>
  <c r="Z131" i="42"/>
  <c r="AF130" i="42"/>
  <c r="AE130" i="42"/>
  <c r="AB130" i="42"/>
  <c r="Z130" i="42"/>
  <c r="AF129" i="42"/>
  <c r="AE129" i="42"/>
  <c r="AB129" i="42"/>
  <c r="Z129" i="42"/>
  <c r="AF128" i="42"/>
  <c r="AE128" i="42"/>
  <c r="AB128" i="42"/>
  <c r="Z128" i="42"/>
  <c r="AF127" i="42"/>
  <c r="AE127" i="42"/>
  <c r="AB127" i="42"/>
  <c r="Z127" i="42"/>
  <c r="AF126" i="42"/>
  <c r="AE126" i="42"/>
  <c r="AB126" i="42"/>
  <c r="Z126" i="42"/>
  <c r="AF125" i="42"/>
  <c r="AE125" i="42"/>
  <c r="AB125" i="42"/>
  <c r="Z125" i="42"/>
  <c r="AF124" i="42"/>
  <c r="AE124" i="42"/>
  <c r="AB124" i="42"/>
  <c r="Z124" i="42"/>
  <c r="AF123" i="42"/>
  <c r="AE123" i="42"/>
  <c r="AB123" i="42"/>
  <c r="Z123" i="42"/>
  <c r="AF122" i="42"/>
  <c r="AE122" i="42"/>
  <c r="AB122" i="42"/>
  <c r="Z122" i="42"/>
  <c r="AF121" i="42"/>
  <c r="AE121" i="42"/>
  <c r="AB121" i="42"/>
  <c r="Z121" i="42"/>
  <c r="AF120" i="42"/>
  <c r="AE120" i="42"/>
  <c r="AB120" i="42"/>
  <c r="Z120" i="42"/>
  <c r="AF119" i="42"/>
  <c r="AE119" i="42"/>
  <c r="AB119" i="42"/>
  <c r="Z119" i="42"/>
  <c r="AF118" i="42"/>
  <c r="AE118" i="42"/>
  <c r="AB118" i="42"/>
  <c r="Z118" i="42"/>
  <c r="AF117" i="42"/>
  <c r="AE117" i="42"/>
  <c r="AB117" i="42"/>
  <c r="Z117" i="42"/>
  <c r="AF116" i="42"/>
  <c r="AE116" i="42"/>
  <c r="AB116" i="42"/>
  <c r="Z116" i="42"/>
  <c r="AF115" i="42"/>
  <c r="AE115" i="42"/>
  <c r="AB115" i="42"/>
  <c r="Z115" i="42"/>
  <c r="AF114" i="42"/>
  <c r="AE114" i="42"/>
  <c r="AB114" i="42"/>
  <c r="Z114" i="42"/>
  <c r="AF113" i="42"/>
  <c r="AE113" i="42"/>
  <c r="AB113" i="42"/>
  <c r="Z113" i="42"/>
  <c r="AF112" i="42"/>
  <c r="AE112" i="42"/>
  <c r="AB112" i="42"/>
  <c r="Z112" i="42"/>
  <c r="AF111" i="42"/>
  <c r="AE111" i="42"/>
  <c r="AB111" i="42"/>
  <c r="Z111" i="42"/>
  <c r="AF110" i="42"/>
  <c r="AE110" i="42"/>
  <c r="AB110" i="42"/>
  <c r="Z110" i="42"/>
  <c r="AF109" i="42"/>
  <c r="AE109" i="42"/>
  <c r="AB109" i="42"/>
  <c r="Z109" i="42"/>
  <c r="AF108" i="42"/>
  <c r="AE108" i="42"/>
  <c r="AB108" i="42"/>
  <c r="Z108" i="42"/>
  <c r="AF107" i="42"/>
  <c r="AE107" i="42"/>
  <c r="AB107" i="42"/>
  <c r="Z107" i="42"/>
  <c r="AF106" i="42"/>
  <c r="AE106" i="42"/>
  <c r="AB106" i="42"/>
  <c r="Z106" i="42"/>
  <c r="AF105" i="42"/>
  <c r="AE105" i="42"/>
  <c r="AB105" i="42"/>
  <c r="Z105" i="42"/>
  <c r="AF104" i="42"/>
  <c r="AE104" i="42"/>
  <c r="AB104" i="42"/>
  <c r="Z104" i="42"/>
  <c r="AF103" i="42"/>
  <c r="AE103" i="42"/>
  <c r="AB103" i="42"/>
  <c r="Z103" i="42"/>
  <c r="AF102" i="42"/>
  <c r="AE102" i="42"/>
  <c r="AB102" i="42"/>
  <c r="Z102" i="42"/>
  <c r="AF101" i="42"/>
  <c r="AE101" i="42"/>
  <c r="AB101" i="42"/>
  <c r="Z101" i="42"/>
  <c r="AF100" i="42"/>
  <c r="AE100" i="42"/>
  <c r="AB100" i="42"/>
  <c r="Z100" i="42"/>
  <c r="AF99" i="42"/>
  <c r="AE99" i="42"/>
  <c r="AB99" i="42"/>
  <c r="Z99" i="42"/>
  <c r="AF98" i="42"/>
  <c r="AE98" i="42"/>
  <c r="AB98" i="42"/>
  <c r="Z98" i="42"/>
  <c r="AF97" i="42"/>
  <c r="AE97" i="42"/>
  <c r="AB97" i="42"/>
  <c r="Z97" i="42"/>
  <c r="AF96" i="42"/>
  <c r="AE96" i="42"/>
  <c r="AB96" i="42"/>
  <c r="Z96" i="42"/>
  <c r="AF95" i="42"/>
  <c r="AE95" i="42"/>
  <c r="AB95" i="42"/>
  <c r="Z95" i="42"/>
  <c r="AF94" i="42"/>
  <c r="AE94" i="42"/>
  <c r="AB94" i="42"/>
  <c r="Z94" i="42"/>
  <c r="AF93" i="42"/>
  <c r="AE93" i="42"/>
  <c r="AB93" i="42"/>
  <c r="Z93" i="42"/>
  <c r="AF92" i="42"/>
  <c r="AE92" i="42"/>
  <c r="AB92" i="42"/>
  <c r="Z92" i="42"/>
  <c r="AF91" i="42"/>
  <c r="AE91" i="42"/>
  <c r="AB91" i="42"/>
  <c r="Z91" i="42"/>
  <c r="AF90" i="42"/>
  <c r="AE90" i="42"/>
  <c r="AB90" i="42"/>
  <c r="Z90" i="42"/>
  <c r="AF89" i="42"/>
  <c r="AE89" i="42"/>
  <c r="AB89" i="42"/>
  <c r="Z89" i="42"/>
  <c r="AB87" i="42"/>
  <c r="Z87" i="42"/>
  <c r="AB86" i="42"/>
  <c r="Z86" i="42"/>
  <c r="AB85" i="42"/>
  <c r="Z85" i="42"/>
  <c r="AB84" i="42"/>
  <c r="Z84" i="42"/>
  <c r="AB83" i="42"/>
  <c r="Z83" i="42"/>
  <c r="AB82" i="42"/>
  <c r="Z82" i="42"/>
  <c r="AB81" i="42"/>
  <c r="Z81" i="42"/>
  <c r="AB79" i="42"/>
  <c r="Z79" i="42"/>
  <c r="AB78" i="42"/>
  <c r="Z78" i="42"/>
  <c r="AB77" i="42"/>
  <c r="Z77" i="42"/>
  <c r="AB76" i="42"/>
  <c r="Z76" i="42"/>
  <c r="AB75" i="42"/>
  <c r="Z75" i="42"/>
  <c r="AB74" i="42"/>
  <c r="Z74" i="42"/>
  <c r="AB73" i="42"/>
  <c r="Z73" i="42"/>
  <c r="AB72" i="42"/>
  <c r="Z72" i="42"/>
  <c r="Q72" i="42"/>
  <c r="AB71" i="42"/>
  <c r="Z71" i="42"/>
  <c r="Q71" i="42"/>
  <c r="AB70" i="42"/>
  <c r="Z70" i="42"/>
  <c r="Q70" i="42"/>
  <c r="AB69" i="42"/>
  <c r="Z69" i="42"/>
  <c r="Q69" i="42"/>
  <c r="Q68" i="42"/>
  <c r="AB67" i="42"/>
  <c r="Z67" i="42"/>
  <c r="AB66" i="42"/>
  <c r="Z66" i="42"/>
  <c r="AB65" i="42"/>
  <c r="Z65" i="42"/>
  <c r="AB64" i="42"/>
  <c r="Z64" i="42"/>
  <c r="F12" i="42"/>
  <c r="BR60" i="42"/>
  <c r="F11" i="42"/>
  <c r="BZ51" i="42"/>
  <c r="F10" i="42"/>
  <c r="BY51" i="42"/>
  <c r="F9" i="42"/>
  <c r="BX51" i="42"/>
  <c r="F8" i="42"/>
  <c r="BW51" i="42"/>
  <c r="C25" i="42"/>
  <c r="BR59" i="42"/>
  <c r="CA51" i="42"/>
  <c r="C24" i="42"/>
  <c r="BR58" i="42"/>
  <c r="C23" i="42"/>
  <c r="BR57" i="42"/>
  <c r="C22" i="42"/>
  <c r="BR56" i="42"/>
  <c r="C21" i="42"/>
  <c r="BW29" i="42"/>
  <c r="BX29" i="42"/>
  <c r="BY29" i="42"/>
  <c r="BZ29" i="42"/>
  <c r="CA29" i="42"/>
  <c r="BR34" i="42"/>
  <c r="BR35" i="42"/>
  <c r="BR36" i="42"/>
  <c r="BR37" i="42"/>
  <c r="BR38" i="42"/>
  <c r="BR49" i="42"/>
  <c r="BR48" i="42"/>
  <c r="BR47" i="42"/>
  <c r="BR46" i="42"/>
  <c r="BR45" i="42"/>
  <c r="BW40" i="42"/>
  <c r="BX40" i="42"/>
  <c r="BY40" i="42"/>
  <c r="BZ40" i="42"/>
  <c r="CA40" i="42"/>
  <c r="C38" i="42"/>
  <c r="C37" i="42"/>
  <c r="C36" i="42"/>
  <c r="C35" i="42"/>
  <c r="C34" i="42"/>
  <c r="C33" i="42"/>
  <c r="C32" i="42"/>
  <c r="C31" i="42"/>
  <c r="C30" i="42"/>
  <c r="B13" i="42"/>
  <c r="V135" i="41"/>
  <c r="W135" i="41"/>
  <c r="X135" i="41"/>
  <c r="Y135" i="41"/>
  <c r="AA135" i="41"/>
  <c r="AA207" i="41"/>
  <c r="AB207" i="41"/>
  <c r="Z207" i="41"/>
  <c r="V134" i="41"/>
  <c r="W134" i="41"/>
  <c r="X134" i="41"/>
  <c r="Y134" i="41"/>
  <c r="AA134" i="41"/>
  <c r="AA206" i="41"/>
  <c r="AB206" i="41"/>
  <c r="Z206" i="41"/>
  <c r="V133" i="41"/>
  <c r="W133" i="41"/>
  <c r="X133" i="41"/>
  <c r="Y133" i="41"/>
  <c r="AA133" i="41"/>
  <c r="AA205" i="41"/>
  <c r="AB205" i="41"/>
  <c r="Z205" i="41"/>
  <c r="V132" i="41"/>
  <c r="W132" i="41"/>
  <c r="X132" i="41"/>
  <c r="Y132" i="41"/>
  <c r="AA132" i="41"/>
  <c r="AA204" i="41"/>
  <c r="AB204" i="41"/>
  <c r="Z204" i="41"/>
  <c r="V131" i="41"/>
  <c r="W131" i="41"/>
  <c r="X131" i="41"/>
  <c r="Y131" i="41"/>
  <c r="AA131" i="41"/>
  <c r="AA203" i="41"/>
  <c r="AB203" i="41"/>
  <c r="Z203" i="41"/>
  <c r="V130" i="41"/>
  <c r="W130" i="41"/>
  <c r="X130" i="41"/>
  <c r="Y130" i="41"/>
  <c r="AA130" i="41"/>
  <c r="AA202" i="41"/>
  <c r="AB202" i="41"/>
  <c r="Z202" i="41"/>
  <c r="V129" i="41"/>
  <c r="W129" i="41"/>
  <c r="X129" i="41"/>
  <c r="Y129" i="41"/>
  <c r="AA129" i="41"/>
  <c r="AA201" i="41"/>
  <c r="AB201" i="41"/>
  <c r="Z201" i="41"/>
  <c r="V128" i="41"/>
  <c r="W128" i="41"/>
  <c r="X128" i="41"/>
  <c r="Y128" i="41"/>
  <c r="AA128" i="41"/>
  <c r="AA200" i="41"/>
  <c r="AB200" i="41"/>
  <c r="Z200" i="41"/>
  <c r="V127" i="41"/>
  <c r="W127" i="41"/>
  <c r="X127" i="41"/>
  <c r="Y127" i="41"/>
  <c r="AA127" i="41"/>
  <c r="AA199" i="41"/>
  <c r="AB199" i="41"/>
  <c r="Z199" i="41"/>
  <c r="V126" i="41"/>
  <c r="W126" i="41"/>
  <c r="X126" i="41"/>
  <c r="Y126" i="41"/>
  <c r="AA126" i="41"/>
  <c r="AA198" i="41"/>
  <c r="AB198" i="41"/>
  <c r="Z198" i="41"/>
  <c r="V125" i="41"/>
  <c r="W125" i="41"/>
  <c r="X125" i="41"/>
  <c r="Y125" i="41"/>
  <c r="AA125" i="41"/>
  <c r="AA197" i="41"/>
  <c r="AB197" i="41"/>
  <c r="Z197" i="41"/>
  <c r="V124" i="41"/>
  <c r="W124" i="41"/>
  <c r="X124" i="41"/>
  <c r="Y124" i="41"/>
  <c r="AA124" i="41"/>
  <c r="AA196" i="41"/>
  <c r="AB196" i="41"/>
  <c r="Z196" i="41"/>
  <c r="V123" i="41"/>
  <c r="W123" i="41"/>
  <c r="X123" i="41"/>
  <c r="Y123" i="41"/>
  <c r="AA123" i="41"/>
  <c r="AA195" i="41"/>
  <c r="AB195" i="41"/>
  <c r="Z195" i="41"/>
  <c r="V122" i="41"/>
  <c r="W122" i="41"/>
  <c r="X122" i="41"/>
  <c r="Y122" i="41"/>
  <c r="AA122" i="41"/>
  <c r="AA194" i="41"/>
  <c r="AB194" i="41"/>
  <c r="Z194" i="41"/>
  <c r="V121" i="41"/>
  <c r="W121" i="41"/>
  <c r="X121" i="41"/>
  <c r="Y121" i="41"/>
  <c r="AA121" i="41"/>
  <c r="AA193" i="41"/>
  <c r="AB193" i="41"/>
  <c r="Z193" i="41"/>
  <c r="V120" i="41"/>
  <c r="W120" i="41"/>
  <c r="X120" i="41"/>
  <c r="Y120" i="41"/>
  <c r="AA120" i="41"/>
  <c r="AA192" i="41"/>
  <c r="AB192" i="41"/>
  <c r="Z192" i="41"/>
  <c r="V119" i="41"/>
  <c r="W119" i="41"/>
  <c r="X119" i="41"/>
  <c r="Y119" i="41"/>
  <c r="AA119" i="41"/>
  <c r="AA191" i="41"/>
  <c r="AB191" i="41"/>
  <c r="Z191" i="41"/>
  <c r="V118" i="41"/>
  <c r="W118" i="41"/>
  <c r="X118" i="41"/>
  <c r="Y118" i="41"/>
  <c r="AA118" i="41"/>
  <c r="AA190" i="41"/>
  <c r="AB190" i="41"/>
  <c r="Z190" i="41"/>
  <c r="V117" i="41"/>
  <c r="W117" i="41"/>
  <c r="X117" i="41"/>
  <c r="Y117" i="41"/>
  <c r="AA117" i="41"/>
  <c r="AA189" i="41"/>
  <c r="AB189" i="41"/>
  <c r="Z189" i="41"/>
  <c r="V116" i="41"/>
  <c r="W116" i="41"/>
  <c r="X116" i="41"/>
  <c r="Y116" i="41"/>
  <c r="AA116" i="41"/>
  <c r="AA188" i="41"/>
  <c r="AB188" i="41"/>
  <c r="Z188" i="41"/>
  <c r="V115" i="41"/>
  <c r="W115" i="41"/>
  <c r="X115" i="41"/>
  <c r="Y115" i="41"/>
  <c r="AA115" i="41"/>
  <c r="AA187" i="41"/>
  <c r="AB187" i="41"/>
  <c r="Z187" i="41"/>
  <c r="V114" i="41"/>
  <c r="W114" i="41"/>
  <c r="X114" i="41"/>
  <c r="Y114" i="41"/>
  <c r="AA114" i="41"/>
  <c r="AA186" i="41"/>
  <c r="AB186" i="41"/>
  <c r="Z186" i="41"/>
  <c r="V113" i="41"/>
  <c r="W113" i="41"/>
  <c r="X113" i="41"/>
  <c r="Y113" i="41"/>
  <c r="AA113" i="41"/>
  <c r="AA185" i="41"/>
  <c r="AB185" i="41"/>
  <c r="Z185" i="41"/>
  <c r="V112" i="41"/>
  <c r="W112" i="41"/>
  <c r="X112" i="41"/>
  <c r="Y112" i="41"/>
  <c r="AA112" i="41"/>
  <c r="AA184" i="41"/>
  <c r="AB184" i="41"/>
  <c r="Z184" i="41"/>
  <c r="V111" i="41"/>
  <c r="W111" i="41"/>
  <c r="X111" i="41"/>
  <c r="Y111" i="41"/>
  <c r="AA111" i="41"/>
  <c r="AA183" i="41"/>
  <c r="AB183" i="41"/>
  <c r="Z183" i="41"/>
  <c r="V110" i="41"/>
  <c r="W110" i="41"/>
  <c r="X110" i="41"/>
  <c r="Y110" i="41"/>
  <c r="AA110" i="41"/>
  <c r="AA182" i="41"/>
  <c r="AB182" i="41"/>
  <c r="Z182" i="41"/>
  <c r="V109" i="41"/>
  <c r="W109" i="41"/>
  <c r="X109" i="41"/>
  <c r="Y109" i="41"/>
  <c r="AA109" i="41"/>
  <c r="AA181" i="41"/>
  <c r="AB181" i="41"/>
  <c r="Z181" i="41"/>
  <c r="V108" i="41"/>
  <c r="W108" i="41"/>
  <c r="X108" i="41"/>
  <c r="Y108" i="41"/>
  <c r="AA108" i="41"/>
  <c r="AA180" i="41"/>
  <c r="AB180" i="41"/>
  <c r="Z180" i="41"/>
  <c r="V107" i="41"/>
  <c r="W107" i="41"/>
  <c r="X107" i="41"/>
  <c r="Y107" i="41"/>
  <c r="AA107" i="41"/>
  <c r="AA179" i="41"/>
  <c r="AB179" i="41"/>
  <c r="Z179" i="41"/>
  <c r="V106" i="41"/>
  <c r="W106" i="41"/>
  <c r="X106" i="41"/>
  <c r="Y106" i="41"/>
  <c r="AA106" i="41"/>
  <c r="AA178" i="41"/>
  <c r="AB178" i="41"/>
  <c r="Z178" i="41"/>
  <c r="V105" i="41"/>
  <c r="W105" i="41"/>
  <c r="X105" i="41"/>
  <c r="Y105" i="41"/>
  <c r="AA105" i="41"/>
  <c r="AA177" i="41"/>
  <c r="AB177" i="41"/>
  <c r="Z177" i="41"/>
  <c r="V104" i="41"/>
  <c r="W104" i="41"/>
  <c r="X104" i="41"/>
  <c r="Y104" i="41"/>
  <c r="AA104" i="41"/>
  <c r="AA176" i="41"/>
  <c r="AB176" i="41"/>
  <c r="Z176" i="41"/>
  <c r="V103" i="41"/>
  <c r="W103" i="41"/>
  <c r="X103" i="41"/>
  <c r="Y103" i="41"/>
  <c r="AA103" i="41"/>
  <c r="AA175" i="41"/>
  <c r="AB175" i="41"/>
  <c r="Z175" i="41"/>
  <c r="V102" i="41"/>
  <c r="W102" i="41"/>
  <c r="X102" i="41"/>
  <c r="Y102" i="41"/>
  <c r="AA102" i="41"/>
  <c r="AA174" i="41"/>
  <c r="AB174" i="41"/>
  <c r="Z174" i="41"/>
  <c r="V101" i="41"/>
  <c r="W101" i="41"/>
  <c r="X101" i="41"/>
  <c r="Y101" i="41"/>
  <c r="AA101" i="41"/>
  <c r="AA173" i="41"/>
  <c r="AB173" i="41"/>
  <c r="Z173" i="41"/>
  <c r="V100" i="41"/>
  <c r="W100" i="41"/>
  <c r="X100" i="41"/>
  <c r="Y100" i="41"/>
  <c r="AA100" i="41"/>
  <c r="AA172" i="41"/>
  <c r="AB172" i="41"/>
  <c r="Z172" i="41"/>
  <c r="V99" i="41"/>
  <c r="W99" i="41"/>
  <c r="X99" i="41"/>
  <c r="Y99" i="41"/>
  <c r="AA99" i="41"/>
  <c r="AA171" i="41"/>
  <c r="AB171" i="41"/>
  <c r="Z171" i="41"/>
  <c r="V98" i="41"/>
  <c r="W98" i="41"/>
  <c r="X98" i="41"/>
  <c r="Y98" i="41"/>
  <c r="AA98" i="41"/>
  <c r="AA170" i="41"/>
  <c r="AB170" i="41"/>
  <c r="Z170" i="41"/>
  <c r="V97" i="41"/>
  <c r="W97" i="41"/>
  <c r="X97" i="41"/>
  <c r="Y97" i="41"/>
  <c r="AA97" i="41"/>
  <c r="AA169" i="41"/>
  <c r="AB169" i="41"/>
  <c r="Z169" i="41"/>
  <c r="V96" i="41"/>
  <c r="W96" i="41"/>
  <c r="X96" i="41"/>
  <c r="Y96" i="41"/>
  <c r="AA96" i="41"/>
  <c r="AA168" i="41"/>
  <c r="AB168" i="41"/>
  <c r="Z168" i="41"/>
  <c r="V95" i="41"/>
  <c r="W95" i="41"/>
  <c r="X95" i="41"/>
  <c r="Y95" i="41"/>
  <c r="AA95" i="41"/>
  <c r="AA167" i="41"/>
  <c r="AB167" i="41"/>
  <c r="Z167" i="41"/>
  <c r="V94" i="41"/>
  <c r="W94" i="41"/>
  <c r="X94" i="41"/>
  <c r="Y94" i="41"/>
  <c r="AA94" i="41"/>
  <c r="AA166" i="41"/>
  <c r="AB166" i="41"/>
  <c r="Z166" i="41"/>
  <c r="V93" i="41"/>
  <c r="W93" i="41"/>
  <c r="X93" i="41"/>
  <c r="Y93" i="41"/>
  <c r="AA93" i="41"/>
  <c r="AA165" i="41"/>
  <c r="AB165" i="41"/>
  <c r="Z165" i="41"/>
  <c r="V92" i="41"/>
  <c r="W92" i="41"/>
  <c r="X92" i="41"/>
  <c r="Y92" i="41"/>
  <c r="AA92" i="41"/>
  <c r="AA164" i="41"/>
  <c r="AB164" i="41"/>
  <c r="Z164" i="41"/>
  <c r="V91" i="41"/>
  <c r="W91" i="41"/>
  <c r="X91" i="41"/>
  <c r="Y91" i="41"/>
  <c r="AA91" i="41"/>
  <c r="AA163" i="41"/>
  <c r="AB163" i="41"/>
  <c r="Z163" i="41"/>
  <c r="V90" i="41"/>
  <c r="W90" i="41"/>
  <c r="X90" i="41"/>
  <c r="Y90" i="41"/>
  <c r="AA90" i="41"/>
  <c r="AA162" i="41"/>
  <c r="AB162" i="41"/>
  <c r="Z162" i="41"/>
  <c r="V89" i="41"/>
  <c r="W89" i="41"/>
  <c r="X89" i="41"/>
  <c r="Y89" i="41"/>
  <c r="AA89" i="41"/>
  <c r="AA161" i="41"/>
  <c r="AB161" i="41"/>
  <c r="Z161" i="41"/>
  <c r="AA159" i="41"/>
  <c r="AB159" i="41"/>
  <c r="Z159" i="41"/>
  <c r="AA158" i="41"/>
  <c r="AB158" i="41"/>
  <c r="Z158" i="41"/>
  <c r="AA157" i="41"/>
  <c r="AB157" i="41"/>
  <c r="Z157" i="41"/>
  <c r="AA156" i="41"/>
  <c r="AB156" i="41"/>
  <c r="Z156" i="41"/>
  <c r="AA155" i="41"/>
  <c r="AB155" i="41"/>
  <c r="Z155" i="41"/>
  <c r="AA154" i="41"/>
  <c r="AB154" i="41"/>
  <c r="Z154" i="41"/>
  <c r="AA153" i="41"/>
  <c r="AB153" i="41"/>
  <c r="Z153" i="41"/>
  <c r="AA151" i="41"/>
  <c r="AB151" i="41"/>
  <c r="Z151" i="41"/>
  <c r="AA150" i="41"/>
  <c r="AB150" i="41"/>
  <c r="Z150" i="41"/>
  <c r="AA149" i="41"/>
  <c r="AB149" i="41"/>
  <c r="Z149" i="41"/>
  <c r="AA148" i="41"/>
  <c r="AB148" i="41"/>
  <c r="Z148" i="41"/>
  <c r="AA147" i="41"/>
  <c r="AB147" i="41"/>
  <c r="Z147" i="41"/>
  <c r="AA146" i="41"/>
  <c r="AB146" i="41"/>
  <c r="Z146" i="41"/>
  <c r="AA145" i="41"/>
  <c r="AB145" i="41"/>
  <c r="Z145" i="41"/>
  <c r="AA144" i="41"/>
  <c r="AB144" i="41"/>
  <c r="Z144" i="41"/>
  <c r="AA143" i="41"/>
  <c r="AB143" i="41"/>
  <c r="Z143" i="41"/>
  <c r="AA142" i="41"/>
  <c r="AB142" i="41"/>
  <c r="Z142" i="41"/>
  <c r="AA141" i="41"/>
  <c r="AB141" i="41"/>
  <c r="Z141" i="41"/>
  <c r="AA139" i="41"/>
  <c r="AB139" i="41"/>
  <c r="Z139" i="41"/>
  <c r="AA138" i="41"/>
  <c r="AB138" i="41"/>
  <c r="Z138" i="41"/>
  <c r="AA137" i="41"/>
  <c r="AB137" i="41"/>
  <c r="Z137" i="41"/>
  <c r="AA136" i="41"/>
  <c r="AB136" i="41"/>
  <c r="Z136" i="41"/>
  <c r="AF135" i="41"/>
  <c r="AE135" i="41"/>
  <c r="AB135" i="41"/>
  <c r="Z135" i="41"/>
  <c r="AF134" i="41"/>
  <c r="AE134" i="41"/>
  <c r="AB134" i="41"/>
  <c r="Z134" i="41"/>
  <c r="AF133" i="41"/>
  <c r="AE133" i="41"/>
  <c r="AB133" i="41"/>
  <c r="Z133" i="41"/>
  <c r="AF132" i="41"/>
  <c r="AE132" i="41"/>
  <c r="AB132" i="41"/>
  <c r="Z132" i="41"/>
  <c r="AF131" i="41"/>
  <c r="AE131" i="41"/>
  <c r="AB131" i="41"/>
  <c r="Z131" i="41"/>
  <c r="AF130" i="41"/>
  <c r="AE130" i="41"/>
  <c r="AB130" i="41"/>
  <c r="Z130" i="41"/>
  <c r="AF129" i="41"/>
  <c r="AE129" i="41"/>
  <c r="AB129" i="41"/>
  <c r="Z129" i="41"/>
  <c r="AF128" i="41"/>
  <c r="AE128" i="41"/>
  <c r="AB128" i="41"/>
  <c r="Z128" i="41"/>
  <c r="AF127" i="41"/>
  <c r="AE127" i="41"/>
  <c r="AB127" i="41"/>
  <c r="Z127" i="41"/>
  <c r="AF126" i="41"/>
  <c r="AE126" i="41"/>
  <c r="AB126" i="41"/>
  <c r="Z126" i="41"/>
  <c r="AF125" i="41"/>
  <c r="AE125" i="41"/>
  <c r="AB125" i="41"/>
  <c r="Z125" i="41"/>
  <c r="AF124" i="41"/>
  <c r="AE124" i="41"/>
  <c r="AB124" i="41"/>
  <c r="Z124" i="41"/>
  <c r="AF123" i="41"/>
  <c r="AE123" i="41"/>
  <c r="AB123" i="41"/>
  <c r="Z123" i="41"/>
  <c r="AF122" i="41"/>
  <c r="AE122" i="41"/>
  <c r="AB122" i="41"/>
  <c r="Z122" i="41"/>
  <c r="AF121" i="41"/>
  <c r="AE121" i="41"/>
  <c r="AB121" i="41"/>
  <c r="Z121" i="41"/>
  <c r="AF120" i="41"/>
  <c r="AE120" i="41"/>
  <c r="AB120" i="41"/>
  <c r="Z120" i="41"/>
  <c r="AF119" i="41"/>
  <c r="AE119" i="41"/>
  <c r="AB119" i="41"/>
  <c r="Z119" i="41"/>
  <c r="AF118" i="41"/>
  <c r="AE118" i="41"/>
  <c r="AB118" i="41"/>
  <c r="Z118" i="41"/>
  <c r="AF117" i="41"/>
  <c r="AE117" i="41"/>
  <c r="AB117" i="41"/>
  <c r="Z117" i="41"/>
  <c r="AF116" i="41"/>
  <c r="AE116" i="41"/>
  <c r="AB116" i="41"/>
  <c r="Z116" i="41"/>
  <c r="AF115" i="41"/>
  <c r="AE115" i="41"/>
  <c r="AB115" i="41"/>
  <c r="Z115" i="41"/>
  <c r="AF114" i="41"/>
  <c r="AE114" i="41"/>
  <c r="AB114" i="41"/>
  <c r="Z114" i="41"/>
  <c r="AF113" i="41"/>
  <c r="AE113" i="41"/>
  <c r="AB113" i="41"/>
  <c r="Z113" i="41"/>
  <c r="AF112" i="41"/>
  <c r="AE112" i="41"/>
  <c r="AB112" i="41"/>
  <c r="Z112" i="41"/>
  <c r="AF111" i="41"/>
  <c r="AE111" i="41"/>
  <c r="AB111" i="41"/>
  <c r="Z111" i="41"/>
  <c r="AF110" i="41"/>
  <c r="AE110" i="41"/>
  <c r="AB110" i="41"/>
  <c r="Z110" i="41"/>
  <c r="AF109" i="41"/>
  <c r="AE109" i="41"/>
  <c r="AB109" i="41"/>
  <c r="Z109" i="41"/>
  <c r="AF108" i="41"/>
  <c r="AE108" i="41"/>
  <c r="AB108" i="41"/>
  <c r="Z108" i="41"/>
  <c r="AF107" i="41"/>
  <c r="AE107" i="41"/>
  <c r="AB107" i="41"/>
  <c r="Z107" i="41"/>
  <c r="AF106" i="41"/>
  <c r="AE106" i="41"/>
  <c r="AB106" i="41"/>
  <c r="Z106" i="41"/>
  <c r="AF105" i="41"/>
  <c r="AE105" i="41"/>
  <c r="AB105" i="41"/>
  <c r="Z105" i="41"/>
  <c r="AF104" i="41"/>
  <c r="AE104" i="41"/>
  <c r="AB104" i="41"/>
  <c r="Z104" i="41"/>
  <c r="AF103" i="41"/>
  <c r="AE103" i="41"/>
  <c r="AB103" i="41"/>
  <c r="Z103" i="41"/>
  <c r="AF102" i="41"/>
  <c r="AE102" i="41"/>
  <c r="AB102" i="41"/>
  <c r="Z102" i="41"/>
  <c r="AF101" i="41"/>
  <c r="AE101" i="41"/>
  <c r="AB101" i="41"/>
  <c r="Z101" i="41"/>
  <c r="AF100" i="41"/>
  <c r="AE100" i="41"/>
  <c r="AB100" i="41"/>
  <c r="Z100" i="41"/>
  <c r="AF99" i="41"/>
  <c r="AE99" i="41"/>
  <c r="AB99" i="41"/>
  <c r="Z99" i="41"/>
  <c r="AF98" i="41"/>
  <c r="AE98" i="41"/>
  <c r="AB98" i="41"/>
  <c r="Z98" i="41"/>
  <c r="AF97" i="41"/>
  <c r="AE97" i="41"/>
  <c r="AB97" i="41"/>
  <c r="Z97" i="41"/>
  <c r="AF96" i="41"/>
  <c r="AE96" i="41"/>
  <c r="AB96" i="41"/>
  <c r="Z96" i="41"/>
  <c r="AF95" i="41"/>
  <c r="AE95" i="41"/>
  <c r="AB95" i="41"/>
  <c r="Z95" i="41"/>
  <c r="AF94" i="41"/>
  <c r="AE94" i="41"/>
  <c r="AB94" i="41"/>
  <c r="Z94" i="41"/>
  <c r="AF93" i="41"/>
  <c r="AE93" i="41"/>
  <c r="AB93" i="41"/>
  <c r="Z93" i="41"/>
  <c r="AF92" i="41"/>
  <c r="AE92" i="41"/>
  <c r="AB92" i="41"/>
  <c r="Z92" i="41"/>
  <c r="AF91" i="41"/>
  <c r="AE91" i="41"/>
  <c r="AB91" i="41"/>
  <c r="Z91" i="41"/>
  <c r="AF90" i="41"/>
  <c r="AE90" i="41"/>
  <c r="AB90" i="41"/>
  <c r="Z90" i="41"/>
  <c r="AF89" i="41"/>
  <c r="AE89" i="41"/>
  <c r="AB89" i="41"/>
  <c r="Z89" i="41"/>
  <c r="AB87" i="41"/>
  <c r="Z87" i="41"/>
  <c r="AB86" i="41"/>
  <c r="Z86" i="41"/>
  <c r="AB85" i="41"/>
  <c r="Z85" i="41"/>
  <c r="AB84" i="41"/>
  <c r="Z84" i="41"/>
  <c r="AB83" i="41"/>
  <c r="Z83" i="41"/>
  <c r="AB82" i="41"/>
  <c r="Z82" i="41"/>
  <c r="AB81" i="41"/>
  <c r="Z81" i="41"/>
  <c r="AB79" i="41"/>
  <c r="Z79" i="41"/>
  <c r="AB78" i="41"/>
  <c r="Z78" i="41"/>
  <c r="AB77" i="41"/>
  <c r="Z77" i="41"/>
  <c r="AB76" i="41"/>
  <c r="Z76" i="41"/>
  <c r="AB75" i="41"/>
  <c r="Z75" i="41"/>
  <c r="AB74" i="41"/>
  <c r="Z74" i="41"/>
  <c r="AB73" i="41"/>
  <c r="Z73" i="41"/>
  <c r="AB72" i="41"/>
  <c r="Z72" i="41"/>
  <c r="Q72" i="41"/>
  <c r="AB71" i="41"/>
  <c r="Z71" i="41"/>
  <c r="Q71" i="41"/>
  <c r="AB70" i="41"/>
  <c r="Z70" i="41"/>
  <c r="Q70" i="41"/>
  <c r="AB69" i="41"/>
  <c r="Z69" i="41"/>
  <c r="Q69" i="41"/>
  <c r="Q68" i="41"/>
  <c r="AB67" i="41"/>
  <c r="Z67" i="41"/>
  <c r="AB66" i="41"/>
  <c r="Z66" i="41"/>
  <c r="AB65" i="41"/>
  <c r="Z65" i="41"/>
  <c r="AB64" i="41"/>
  <c r="Z64" i="41"/>
  <c r="F12" i="41"/>
  <c r="BR60" i="41"/>
  <c r="F11" i="41"/>
  <c r="BZ51" i="41"/>
  <c r="F10" i="41"/>
  <c r="BY51" i="41"/>
  <c r="F9" i="41"/>
  <c r="BX51" i="41"/>
  <c r="F8" i="41"/>
  <c r="BW51" i="41"/>
  <c r="C25" i="41"/>
  <c r="BR59" i="41"/>
  <c r="CA51" i="41"/>
  <c r="C24" i="41"/>
  <c r="BR58" i="41"/>
  <c r="C23" i="41"/>
  <c r="BR57" i="41"/>
  <c r="C22" i="41"/>
  <c r="BR56" i="41"/>
  <c r="C21" i="41"/>
  <c r="BW29" i="41"/>
  <c r="BX29" i="41"/>
  <c r="BY29" i="41"/>
  <c r="BZ29" i="41"/>
  <c r="CA29" i="41"/>
  <c r="BR34" i="41"/>
  <c r="BR35" i="41"/>
  <c r="BR36" i="41"/>
  <c r="BR37" i="41"/>
  <c r="BR38" i="41"/>
  <c r="BR49" i="41"/>
  <c r="BR48" i="41"/>
  <c r="BR47" i="41"/>
  <c r="BR46" i="41"/>
  <c r="BR45" i="41"/>
  <c r="BW40" i="41"/>
  <c r="BX40" i="41"/>
  <c r="BY40" i="41"/>
  <c r="BZ40" i="41"/>
  <c r="CA40" i="41"/>
  <c r="C38" i="41"/>
  <c r="C37" i="41"/>
  <c r="C36" i="41"/>
  <c r="C35" i="41"/>
  <c r="C34" i="41"/>
  <c r="C33" i="41"/>
  <c r="C32" i="41"/>
  <c r="C31" i="41"/>
  <c r="C30" i="41"/>
  <c r="B13" i="41"/>
  <c r="X45" i="39"/>
  <c r="X44" i="39"/>
  <c r="AA43" i="39"/>
  <c r="Z43" i="39"/>
  <c r="W43" i="39"/>
  <c r="V43" i="39"/>
  <c r="U43" i="39"/>
  <c r="T43" i="39"/>
  <c r="S43" i="39"/>
  <c r="X39" i="39"/>
  <c r="X38" i="39"/>
  <c r="X37" i="39"/>
  <c r="X36" i="39"/>
  <c r="AA35" i="39"/>
  <c r="Z35" i="39"/>
  <c r="W35" i="39"/>
  <c r="V35" i="39"/>
  <c r="U35" i="39"/>
  <c r="T35" i="39"/>
  <c r="S35" i="39"/>
  <c r="X31" i="39"/>
  <c r="X30" i="39"/>
  <c r="X29" i="39"/>
  <c r="X28" i="39"/>
  <c r="AA27" i="39"/>
  <c r="Z27" i="39"/>
  <c r="W27" i="39"/>
  <c r="V27" i="39"/>
  <c r="U27" i="39"/>
  <c r="T27" i="39"/>
  <c r="S27" i="39"/>
  <c r="X23" i="39"/>
  <c r="X22" i="39"/>
  <c r="X21" i="39"/>
  <c r="X20" i="39"/>
  <c r="AA19" i="39"/>
  <c r="Z19" i="39"/>
  <c r="W19" i="39"/>
  <c r="V19" i="39"/>
  <c r="U19" i="39"/>
  <c r="T19" i="39"/>
  <c r="S19" i="39"/>
  <c r="AA92" i="40"/>
  <c r="AE92" i="40"/>
  <c r="AA93" i="40"/>
  <c r="AE93" i="40"/>
  <c r="AF92" i="40"/>
  <c r="AF93" i="40"/>
  <c r="AA89" i="40"/>
  <c r="AE89" i="40"/>
  <c r="AF89" i="40"/>
  <c r="L4" i="27"/>
  <c r="M4" i="27"/>
  <c r="N4" i="27"/>
  <c r="L5" i="27"/>
  <c r="M5" i="27"/>
  <c r="N5" i="27"/>
  <c r="L6" i="27"/>
  <c r="M6" i="27"/>
  <c r="N6" i="27"/>
  <c r="C7" i="27"/>
  <c r="L7" i="27"/>
  <c r="M7" i="27"/>
  <c r="N7" i="27"/>
  <c r="C8" i="27"/>
  <c r="L8" i="27"/>
  <c r="M8" i="27"/>
  <c r="N8" i="27"/>
  <c r="C9" i="27"/>
  <c r="L9" i="27"/>
  <c r="M9" i="27"/>
  <c r="N9" i="27"/>
  <c r="C10" i="27"/>
  <c r="L10" i="27"/>
  <c r="M10" i="27"/>
  <c r="N10" i="27"/>
  <c r="C11" i="27"/>
  <c r="L11" i="27"/>
  <c r="M11" i="27"/>
  <c r="N11" i="27"/>
  <c r="C12" i="27"/>
  <c r="L12" i="27"/>
  <c r="M12" i="27"/>
  <c r="N12" i="27"/>
  <c r="X15" i="39"/>
  <c r="X14" i="39"/>
  <c r="X13" i="39"/>
  <c r="X12" i="39"/>
  <c r="AA11" i="39"/>
  <c r="Z11" i="39"/>
  <c r="W11" i="39"/>
  <c r="V11" i="39"/>
  <c r="U11" i="39"/>
  <c r="T11" i="39"/>
  <c r="S11" i="39"/>
  <c r="C12" i="39" a="1"/>
  <c r="C12" i="39"/>
  <c r="M29" i="39"/>
  <c r="M30" i="39"/>
  <c r="M31" i="39"/>
  <c r="M32" i="39"/>
  <c r="M33" i="39"/>
  <c r="M34" i="39"/>
  <c r="M35" i="39"/>
  <c r="M36" i="39"/>
  <c r="V135" i="40"/>
  <c r="W135" i="40"/>
  <c r="X135" i="40"/>
  <c r="Y135" i="40"/>
  <c r="AA135" i="40"/>
  <c r="AA207" i="40"/>
  <c r="AB207" i="40"/>
  <c r="Z207" i="40"/>
  <c r="V134" i="40"/>
  <c r="W134" i="40"/>
  <c r="X134" i="40"/>
  <c r="Y134" i="40"/>
  <c r="AA134" i="40"/>
  <c r="AA206" i="40"/>
  <c r="AB206" i="40"/>
  <c r="Z206" i="40"/>
  <c r="V133" i="40"/>
  <c r="W133" i="40"/>
  <c r="X133" i="40"/>
  <c r="Y133" i="40"/>
  <c r="AA133" i="40"/>
  <c r="AA205" i="40"/>
  <c r="AB205" i="40"/>
  <c r="Z205" i="40"/>
  <c r="V132" i="40"/>
  <c r="W132" i="40"/>
  <c r="X132" i="40"/>
  <c r="Y132" i="40"/>
  <c r="AA132" i="40"/>
  <c r="AA204" i="40"/>
  <c r="AB204" i="40"/>
  <c r="Z204" i="40"/>
  <c r="V131" i="40"/>
  <c r="W131" i="40"/>
  <c r="X131" i="40"/>
  <c r="Y131" i="40"/>
  <c r="AA131" i="40"/>
  <c r="AA203" i="40"/>
  <c r="AB203" i="40"/>
  <c r="Z203" i="40"/>
  <c r="V130" i="40"/>
  <c r="W130" i="40"/>
  <c r="X130" i="40"/>
  <c r="Y130" i="40"/>
  <c r="AA130" i="40"/>
  <c r="AA202" i="40"/>
  <c r="AB202" i="40"/>
  <c r="Z202" i="40"/>
  <c r="V129" i="40"/>
  <c r="W129" i="40"/>
  <c r="X129" i="40"/>
  <c r="Y129" i="40"/>
  <c r="AA129" i="40"/>
  <c r="AA201" i="40"/>
  <c r="AB201" i="40"/>
  <c r="Z201" i="40"/>
  <c r="V128" i="40"/>
  <c r="W128" i="40"/>
  <c r="X128" i="40"/>
  <c r="Y128" i="40"/>
  <c r="AA128" i="40"/>
  <c r="AA200" i="40"/>
  <c r="AB200" i="40"/>
  <c r="Z200" i="40"/>
  <c r="V127" i="40"/>
  <c r="W127" i="40"/>
  <c r="X127" i="40"/>
  <c r="Y127" i="40"/>
  <c r="AA127" i="40"/>
  <c r="AA199" i="40"/>
  <c r="AB199" i="40"/>
  <c r="Z199" i="40"/>
  <c r="V126" i="40"/>
  <c r="W126" i="40"/>
  <c r="X126" i="40"/>
  <c r="Y126" i="40"/>
  <c r="AA126" i="40"/>
  <c r="AA198" i="40"/>
  <c r="AB198" i="40"/>
  <c r="Z198" i="40"/>
  <c r="V125" i="40"/>
  <c r="W125" i="40"/>
  <c r="X125" i="40"/>
  <c r="Y125" i="40"/>
  <c r="AA125" i="40"/>
  <c r="AA197" i="40"/>
  <c r="AB197" i="40"/>
  <c r="Z197" i="40"/>
  <c r="V124" i="40"/>
  <c r="W124" i="40"/>
  <c r="X124" i="40"/>
  <c r="Y124" i="40"/>
  <c r="AA124" i="40"/>
  <c r="AA196" i="40"/>
  <c r="AB196" i="40"/>
  <c r="Z196" i="40"/>
  <c r="V123" i="40"/>
  <c r="W123" i="40"/>
  <c r="X123" i="40"/>
  <c r="Y123" i="40"/>
  <c r="AA123" i="40"/>
  <c r="AA195" i="40"/>
  <c r="AB195" i="40"/>
  <c r="Z195" i="40"/>
  <c r="V122" i="40"/>
  <c r="W122" i="40"/>
  <c r="X122" i="40"/>
  <c r="Y122" i="40"/>
  <c r="AA122" i="40"/>
  <c r="AA194" i="40"/>
  <c r="AB194" i="40"/>
  <c r="Z194" i="40"/>
  <c r="V121" i="40"/>
  <c r="W121" i="40"/>
  <c r="X121" i="40"/>
  <c r="Y121" i="40"/>
  <c r="AA121" i="40"/>
  <c r="AA193" i="40"/>
  <c r="AB193" i="40"/>
  <c r="Z193" i="40"/>
  <c r="V120" i="40"/>
  <c r="W120" i="40"/>
  <c r="X120" i="40"/>
  <c r="Y120" i="40"/>
  <c r="AA120" i="40"/>
  <c r="AA192" i="40"/>
  <c r="AB192" i="40"/>
  <c r="Z192" i="40"/>
  <c r="V119" i="40"/>
  <c r="W119" i="40"/>
  <c r="X119" i="40"/>
  <c r="Y119" i="40"/>
  <c r="AA119" i="40"/>
  <c r="AA191" i="40"/>
  <c r="AB191" i="40"/>
  <c r="Z191" i="40"/>
  <c r="V118" i="40"/>
  <c r="W118" i="40"/>
  <c r="X118" i="40"/>
  <c r="Y118" i="40"/>
  <c r="AA118" i="40"/>
  <c r="AA190" i="40"/>
  <c r="AB190" i="40"/>
  <c r="Z190" i="40"/>
  <c r="V117" i="40"/>
  <c r="W117" i="40"/>
  <c r="X117" i="40"/>
  <c r="Y117" i="40"/>
  <c r="AA117" i="40"/>
  <c r="AA189" i="40"/>
  <c r="AB189" i="40"/>
  <c r="Z189" i="40"/>
  <c r="V116" i="40"/>
  <c r="W116" i="40"/>
  <c r="X116" i="40"/>
  <c r="Y116" i="40"/>
  <c r="AA116" i="40"/>
  <c r="AA188" i="40"/>
  <c r="AB188" i="40"/>
  <c r="Z188" i="40"/>
  <c r="V115" i="40"/>
  <c r="W115" i="40"/>
  <c r="X115" i="40"/>
  <c r="Y115" i="40"/>
  <c r="AA115" i="40"/>
  <c r="AA187" i="40"/>
  <c r="AB187" i="40"/>
  <c r="Z187" i="40"/>
  <c r="V114" i="40"/>
  <c r="W114" i="40"/>
  <c r="X114" i="40"/>
  <c r="Y114" i="40"/>
  <c r="AA114" i="40"/>
  <c r="AA186" i="40"/>
  <c r="AB186" i="40"/>
  <c r="Z186" i="40"/>
  <c r="V113" i="40"/>
  <c r="W113" i="40"/>
  <c r="X113" i="40"/>
  <c r="Y113" i="40"/>
  <c r="AA113" i="40"/>
  <c r="AA185" i="40"/>
  <c r="AB185" i="40"/>
  <c r="Z185" i="40"/>
  <c r="V112" i="40"/>
  <c r="W112" i="40"/>
  <c r="X112" i="40"/>
  <c r="Y112" i="40"/>
  <c r="AA112" i="40"/>
  <c r="AA184" i="40"/>
  <c r="AB184" i="40"/>
  <c r="Z184" i="40"/>
  <c r="V111" i="40"/>
  <c r="W111" i="40"/>
  <c r="X111" i="40"/>
  <c r="Y111" i="40"/>
  <c r="AA111" i="40"/>
  <c r="AA183" i="40"/>
  <c r="AB183" i="40"/>
  <c r="Z183" i="40"/>
  <c r="V110" i="40"/>
  <c r="W110" i="40"/>
  <c r="X110" i="40"/>
  <c r="Y110" i="40"/>
  <c r="AA110" i="40"/>
  <c r="AA182" i="40"/>
  <c r="AB182" i="40"/>
  <c r="Z182" i="40"/>
  <c r="V109" i="40"/>
  <c r="W109" i="40"/>
  <c r="X109" i="40"/>
  <c r="Y109" i="40"/>
  <c r="AA109" i="40"/>
  <c r="AA181" i="40"/>
  <c r="AB181" i="40"/>
  <c r="Z181" i="40"/>
  <c r="V108" i="40"/>
  <c r="W108" i="40"/>
  <c r="X108" i="40"/>
  <c r="Y108" i="40"/>
  <c r="AA108" i="40"/>
  <c r="AA180" i="40"/>
  <c r="AB180" i="40"/>
  <c r="Z180" i="40"/>
  <c r="V107" i="40"/>
  <c r="W107" i="40"/>
  <c r="X107" i="40"/>
  <c r="Y107" i="40"/>
  <c r="AA107" i="40"/>
  <c r="AA179" i="40"/>
  <c r="AB179" i="40"/>
  <c r="Z179" i="40"/>
  <c r="V106" i="40"/>
  <c r="W106" i="40"/>
  <c r="X106" i="40"/>
  <c r="Y106" i="40"/>
  <c r="AA106" i="40"/>
  <c r="AA178" i="40"/>
  <c r="AB178" i="40"/>
  <c r="Z178" i="40"/>
  <c r="V105" i="40"/>
  <c r="W105" i="40"/>
  <c r="X105" i="40"/>
  <c r="Y105" i="40"/>
  <c r="AA105" i="40"/>
  <c r="AA177" i="40"/>
  <c r="AB177" i="40"/>
  <c r="Z177" i="40"/>
  <c r="V104" i="40"/>
  <c r="W104" i="40"/>
  <c r="X104" i="40"/>
  <c r="Y104" i="40"/>
  <c r="AA104" i="40"/>
  <c r="AA176" i="40"/>
  <c r="AB176" i="40"/>
  <c r="Z176" i="40"/>
  <c r="V103" i="40"/>
  <c r="W103" i="40"/>
  <c r="X103" i="40"/>
  <c r="Y103" i="40"/>
  <c r="AA103" i="40"/>
  <c r="AA175" i="40"/>
  <c r="AB175" i="40"/>
  <c r="Z175" i="40"/>
  <c r="V102" i="40"/>
  <c r="W102" i="40"/>
  <c r="X102" i="40"/>
  <c r="Y102" i="40"/>
  <c r="AA102" i="40"/>
  <c r="AA174" i="40"/>
  <c r="AB174" i="40"/>
  <c r="Z174" i="40"/>
  <c r="V101" i="40"/>
  <c r="W101" i="40"/>
  <c r="X101" i="40"/>
  <c r="Y101" i="40"/>
  <c r="AA101" i="40"/>
  <c r="AA173" i="40"/>
  <c r="AB173" i="40"/>
  <c r="Z173" i="40"/>
  <c r="V100" i="40"/>
  <c r="W100" i="40"/>
  <c r="X100" i="40"/>
  <c r="Y100" i="40"/>
  <c r="AA100" i="40"/>
  <c r="AA172" i="40"/>
  <c r="AB172" i="40"/>
  <c r="Z172" i="40"/>
  <c r="V99" i="40"/>
  <c r="W99" i="40"/>
  <c r="X99" i="40"/>
  <c r="Y99" i="40"/>
  <c r="AA99" i="40"/>
  <c r="AA171" i="40"/>
  <c r="AB171" i="40"/>
  <c r="Z171" i="40"/>
  <c r="V98" i="40"/>
  <c r="W98" i="40"/>
  <c r="X98" i="40"/>
  <c r="Y98" i="40"/>
  <c r="AA98" i="40"/>
  <c r="AA170" i="40"/>
  <c r="AB170" i="40"/>
  <c r="Z170" i="40"/>
  <c r="V97" i="40"/>
  <c r="W97" i="40"/>
  <c r="X97" i="40"/>
  <c r="Y97" i="40"/>
  <c r="AA97" i="40"/>
  <c r="AA169" i="40"/>
  <c r="AB169" i="40"/>
  <c r="Z169" i="40"/>
  <c r="V96" i="40"/>
  <c r="W96" i="40"/>
  <c r="X96" i="40"/>
  <c r="Y96" i="40"/>
  <c r="AA96" i="40"/>
  <c r="AA168" i="40"/>
  <c r="AB168" i="40"/>
  <c r="Z168" i="40"/>
  <c r="V95" i="40"/>
  <c r="W95" i="40"/>
  <c r="X95" i="40"/>
  <c r="Y95" i="40"/>
  <c r="AA95" i="40"/>
  <c r="AA167" i="40"/>
  <c r="AB167" i="40"/>
  <c r="Z167" i="40"/>
  <c r="V94" i="40"/>
  <c r="W94" i="40"/>
  <c r="X94" i="40"/>
  <c r="Y94" i="40"/>
  <c r="AA94" i="40"/>
  <c r="AA166" i="40"/>
  <c r="AB166" i="40"/>
  <c r="Z166" i="40"/>
  <c r="V93" i="40"/>
  <c r="W93" i="40"/>
  <c r="X93" i="40"/>
  <c r="Y93" i="40"/>
  <c r="AA165" i="40"/>
  <c r="AB165" i="40"/>
  <c r="Z165" i="40"/>
  <c r="V92" i="40"/>
  <c r="W92" i="40"/>
  <c r="X92" i="40"/>
  <c r="Y92" i="40"/>
  <c r="AA164" i="40"/>
  <c r="AB164" i="40"/>
  <c r="Z164" i="40"/>
  <c r="V91" i="40"/>
  <c r="W91" i="40"/>
  <c r="X91" i="40"/>
  <c r="Y91" i="40"/>
  <c r="AA91" i="40"/>
  <c r="AA163" i="40"/>
  <c r="AB163" i="40"/>
  <c r="Z163" i="40"/>
  <c r="V90" i="40"/>
  <c r="W90" i="40"/>
  <c r="X90" i="40"/>
  <c r="Y90" i="40"/>
  <c r="AA90" i="40"/>
  <c r="AA162" i="40"/>
  <c r="AB162" i="40"/>
  <c r="Z162" i="40"/>
  <c r="V89" i="40"/>
  <c r="W89" i="40"/>
  <c r="X89" i="40"/>
  <c r="Y89" i="40"/>
  <c r="AA161" i="40"/>
  <c r="AB161" i="40"/>
  <c r="Z161" i="40"/>
  <c r="AA159" i="40"/>
  <c r="AB159" i="40"/>
  <c r="Z159" i="40"/>
  <c r="AA158" i="40"/>
  <c r="AB158" i="40"/>
  <c r="Z158" i="40"/>
  <c r="AA157" i="40"/>
  <c r="AB157" i="40"/>
  <c r="Z157" i="40"/>
  <c r="AA156" i="40"/>
  <c r="AB156" i="40"/>
  <c r="Z156" i="40"/>
  <c r="AA155" i="40"/>
  <c r="AB155" i="40"/>
  <c r="Z155" i="40"/>
  <c r="AA154" i="40"/>
  <c r="AB154" i="40"/>
  <c r="Z154" i="40"/>
  <c r="AA153" i="40"/>
  <c r="AB153" i="40"/>
  <c r="Z153" i="40"/>
  <c r="AA151" i="40"/>
  <c r="AB151" i="40"/>
  <c r="Z151" i="40"/>
  <c r="AA150" i="40"/>
  <c r="AB150" i="40"/>
  <c r="Z150" i="40"/>
  <c r="AA149" i="40"/>
  <c r="AB149" i="40"/>
  <c r="Z149" i="40"/>
  <c r="AA148" i="40"/>
  <c r="AB148" i="40"/>
  <c r="Z148" i="40"/>
  <c r="AA147" i="40"/>
  <c r="AB147" i="40"/>
  <c r="Z147" i="40"/>
  <c r="AA146" i="40"/>
  <c r="AB146" i="40"/>
  <c r="Z146" i="40"/>
  <c r="AA145" i="40"/>
  <c r="AB145" i="40"/>
  <c r="Z145" i="40"/>
  <c r="AA144" i="40"/>
  <c r="AB144" i="40"/>
  <c r="Z144" i="40"/>
  <c r="AA143" i="40"/>
  <c r="AB143" i="40"/>
  <c r="Z143" i="40"/>
  <c r="AA142" i="40"/>
  <c r="AB142" i="40"/>
  <c r="Z142" i="40"/>
  <c r="AA141" i="40"/>
  <c r="AB141" i="40"/>
  <c r="Z141" i="40"/>
  <c r="AA139" i="40"/>
  <c r="AB139" i="40"/>
  <c r="Z139" i="40"/>
  <c r="AA138" i="40"/>
  <c r="AB138" i="40"/>
  <c r="Z138" i="40"/>
  <c r="AA137" i="40"/>
  <c r="AB137" i="40"/>
  <c r="Z137" i="40"/>
  <c r="AA136" i="40"/>
  <c r="AB136" i="40"/>
  <c r="Z136" i="40"/>
  <c r="AF135" i="40"/>
  <c r="AE135" i="40"/>
  <c r="AB135" i="40"/>
  <c r="Z135" i="40"/>
  <c r="AF134" i="40"/>
  <c r="AE134" i="40"/>
  <c r="AB134" i="40"/>
  <c r="Z134" i="40"/>
  <c r="AF133" i="40"/>
  <c r="AE133" i="40"/>
  <c r="AB133" i="40"/>
  <c r="Z133" i="40"/>
  <c r="AF132" i="40"/>
  <c r="AE132" i="40"/>
  <c r="AB132" i="40"/>
  <c r="Z132" i="40"/>
  <c r="AF131" i="40"/>
  <c r="AE131" i="40"/>
  <c r="AB131" i="40"/>
  <c r="Z131" i="40"/>
  <c r="AF130" i="40"/>
  <c r="AE130" i="40"/>
  <c r="AB130" i="40"/>
  <c r="Z130" i="40"/>
  <c r="AF129" i="40"/>
  <c r="AE129" i="40"/>
  <c r="AB129" i="40"/>
  <c r="Z129" i="40"/>
  <c r="AF128" i="40"/>
  <c r="AE128" i="40"/>
  <c r="AB128" i="40"/>
  <c r="Z128" i="40"/>
  <c r="AF127" i="40"/>
  <c r="AE127" i="40"/>
  <c r="AB127" i="40"/>
  <c r="Z127" i="40"/>
  <c r="AF126" i="40"/>
  <c r="AE126" i="40"/>
  <c r="AB126" i="40"/>
  <c r="Z126" i="40"/>
  <c r="AF125" i="40"/>
  <c r="AE125" i="40"/>
  <c r="AB125" i="40"/>
  <c r="Z125" i="40"/>
  <c r="AF124" i="40"/>
  <c r="AE124" i="40"/>
  <c r="AB124" i="40"/>
  <c r="Z124" i="40"/>
  <c r="AF123" i="40"/>
  <c r="AE123" i="40"/>
  <c r="AB123" i="40"/>
  <c r="Z123" i="40"/>
  <c r="AF122" i="40"/>
  <c r="AE122" i="40"/>
  <c r="AB122" i="40"/>
  <c r="Z122" i="40"/>
  <c r="AF121" i="40"/>
  <c r="AE121" i="40"/>
  <c r="AB121" i="40"/>
  <c r="Z121" i="40"/>
  <c r="AF120" i="40"/>
  <c r="AE120" i="40"/>
  <c r="AB120" i="40"/>
  <c r="Z120" i="40"/>
  <c r="AF119" i="40"/>
  <c r="AE119" i="40"/>
  <c r="AB119" i="40"/>
  <c r="Z119" i="40"/>
  <c r="AF118" i="40"/>
  <c r="AE118" i="40"/>
  <c r="AB118" i="40"/>
  <c r="Z118" i="40"/>
  <c r="AF117" i="40"/>
  <c r="AE117" i="40"/>
  <c r="AB117" i="40"/>
  <c r="Z117" i="40"/>
  <c r="AF116" i="40"/>
  <c r="AE116" i="40"/>
  <c r="AB116" i="40"/>
  <c r="Z116" i="40"/>
  <c r="AF115" i="40"/>
  <c r="AE115" i="40"/>
  <c r="AB115" i="40"/>
  <c r="Z115" i="40"/>
  <c r="AF114" i="40"/>
  <c r="AE114" i="40"/>
  <c r="AB114" i="40"/>
  <c r="Z114" i="40"/>
  <c r="AF113" i="40"/>
  <c r="AE113" i="40"/>
  <c r="AB113" i="40"/>
  <c r="Z113" i="40"/>
  <c r="AF112" i="40"/>
  <c r="AE112" i="40"/>
  <c r="AB112" i="40"/>
  <c r="Z112" i="40"/>
  <c r="AF111" i="40"/>
  <c r="AE111" i="40"/>
  <c r="AB111" i="40"/>
  <c r="Z111" i="40"/>
  <c r="AF110" i="40"/>
  <c r="AE110" i="40"/>
  <c r="AB110" i="40"/>
  <c r="Z110" i="40"/>
  <c r="AF109" i="40"/>
  <c r="AE109" i="40"/>
  <c r="AB109" i="40"/>
  <c r="Z109" i="40"/>
  <c r="AF108" i="40"/>
  <c r="AE108" i="40"/>
  <c r="AB108" i="40"/>
  <c r="Z108" i="40"/>
  <c r="AF107" i="40"/>
  <c r="AE107" i="40"/>
  <c r="AB107" i="40"/>
  <c r="Z107" i="40"/>
  <c r="AF106" i="40"/>
  <c r="AE106" i="40"/>
  <c r="AB106" i="40"/>
  <c r="Z106" i="40"/>
  <c r="AF105" i="40"/>
  <c r="AE105" i="40"/>
  <c r="AB105" i="40"/>
  <c r="Z105" i="40"/>
  <c r="AF104" i="40"/>
  <c r="AE104" i="40"/>
  <c r="AB104" i="40"/>
  <c r="Z104" i="40"/>
  <c r="AF103" i="40"/>
  <c r="AE103" i="40"/>
  <c r="AB103" i="40"/>
  <c r="Z103" i="40"/>
  <c r="AF102" i="40"/>
  <c r="AE102" i="40"/>
  <c r="AB102" i="40"/>
  <c r="Z102" i="40"/>
  <c r="AF101" i="40"/>
  <c r="AE101" i="40"/>
  <c r="AB101" i="40"/>
  <c r="Z101" i="40"/>
  <c r="AF100" i="40"/>
  <c r="AE100" i="40"/>
  <c r="AB100" i="40"/>
  <c r="Z100" i="40"/>
  <c r="AF99" i="40"/>
  <c r="AE99" i="40"/>
  <c r="AB99" i="40"/>
  <c r="Z99" i="40"/>
  <c r="AF98" i="40"/>
  <c r="AE98" i="40"/>
  <c r="AB98" i="40"/>
  <c r="Z98" i="40"/>
  <c r="AF97" i="40"/>
  <c r="AE97" i="40"/>
  <c r="AB97" i="40"/>
  <c r="Z97" i="40"/>
  <c r="AF96" i="40"/>
  <c r="AE96" i="40"/>
  <c r="AB96" i="40"/>
  <c r="Z96" i="40"/>
  <c r="AF95" i="40"/>
  <c r="AE95" i="40"/>
  <c r="AB95" i="40"/>
  <c r="Z95" i="40"/>
  <c r="AF94" i="40"/>
  <c r="AE94" i="40"/>
  <c r="AB94" i="40"/>
  <c r="Z94" i="40"/>
  <c r="AB93" i="40"/>
  <c r="Z93" i="40"/>
  <c r="AB92" i="40"/>
  <c r="Z92" i="40"/>
  <c r="AF91" i="40"/>
  <c r="AE91" i="40"/>
  <c r="AB91" i="40"/>
  <c r="Z91" i="40"/>
  <c r="AF90" i="40"/>
  <c r="AE90" i="40"/>
  <c r="AB90" i="40"/>
  <c r="Z90" i="40"/>
  <c r="AB89" i="40"/>
  <c r="Z89" i="40"/>
  <c r="AB87" i="40"/>
  <c r="Z87" i="40"/>
  <c r="AB86" i="40"/>
  <c r="Z86" i="40"/>
  <c r="AB85" i="40"/>
  <c r="Z85" i="40"/>
  <c r="AB84" i="40"/>
  <c r="Z84" i="40"/>
  <c r="AB83" i="40"/>
  <c r="Z83" i="40"/>
  <c r="AB82" i="40"/>
  <c r="Z82" i="40"/>
  <c r="AB81" i="40"/>
  <c r="Z81" i="40"/>
  <c r="AB79" i="40"/>
  <c r="Z79" i="40"/>
  <c r="AB78" i="40"/>
  <c r="Z78" i="40"/>
  <c r="AB77" i="40"/>
  <c r="Z77" i="40"/>
  <c r="AB76" i="40"/>
  <c r="Z76" i="40"/>
  <c r="AB75" i="40"/>
  <c r="Z75" i="40"/>
  <c r="AB74" i="40"/>
  <c r="Z74" i="40"/>
  <c r="AB73" i="40"/>
  <c r="Z73" i="40"/>
  <c r="AB72" i="40"/>
  <c r="Z72" i="40"/>
  <c r="Q72" i="40"/>
  <c r="AB71" i="40"/>
  <c r="Z71" i="40"/>
  <c r="Q71" i="40"/>
  <c r="AB70" i="40"/>
  <c r="Z70" i="40"/>
  <c r="Q70" i="40"/>
  <c r="AB69" i="40"/>
  <c r="Z69" i="40"/>
  <c r="Q69" i="40"/>
  <c r="Q68" i="40"/>
  <c r="AB67" i="40"/>
  <c r="Z67" i="40"/>
  <c r="AB66" i="40"/>
  <c r="Z66" i="40"/>
  <c r="AB65" i="40"/>
  <c r="Z65" i="40"/>
  <c r="AB64" i="40"/>
  <c r="Z64" i="40"/>
  <c r="F12" i="40"/>
  <c r="BR60" i="40"/>
  <c r="F11" i="40"/>
  <c r="BZ51" i="40"/>
  <c r="F10" i="40"/>
  <c r="BY51" i="40"/>
  <c r="F9" i="40"/>
  <c r="BX51" i="40"/>
  <c r="F8" i="40"/>
  <c r="BW51" i="40"/>
  <c r="C25" i="40"/>
  <c r="BR59" i="40"/>
  <c r="CA51" i="40"/>
  <c r="C24" i="40"/>
  <c r="BR58" i="40"/>
  <c r="C23" i="40"/>
  <c r="BR57" i="40"/>
  <c r="C22" i="40"/>
  <c r="BR56" i="40"/>
  <c r="C21" i="40"/>
  <c r="BR37" i="40"/>
  <c r="CA29" i="40"/>
  <c r="BR38" i="40"/>
  <c r="BZ29" i="40"/>
  <c r="BR36" i="40"/>
  <c r="BY29" i="40"/>
  <c r="BR35" i="40"/>
  <c r="BX29" i="40"/>
  <c r="BR34" i="40"/>
  <c r="BW29" i="40"/>
  <c r="BR49" i="40"/>
  <c r="BR48" i="40"/>
  <c r="BR47" i="40"/>
  <c r="BR46" i="40"/>
  <c r="BR45" i="40"/>
  <c r="CA40" i="40"/>
  <c r="BZ40" i="40"/>
  <c r="BY40" i="40"/>
  <c r="BX40" i="40"/>
  <c r="BW40" i="40"/>
  <c r="C38" i="40"/>
  <c r="C37" i="40"/>
  <c r="C36" i="40"/>
  <c r="C35" i="40"/>
  <c r="C34" i="40"/>
  <c r="C33" i="40"/>
  <c r="C32" i="40"/>
  <c r="C31" i="40"/>
  <c r="AE22" i="31"/>
  <c r="AE21" i="31"/>
  <c r="AE20" i="31"/>
  <c r="AE19" i="31"/>
  <c r="AE18" i="31"/>
  <c r="AE17" i="31"/>
  <c r="AE22" i="30"/>
  <c r="AE21" i="30"/>
  <c r="AE20" i="30"/>
  <c r="AE19" i="30"/>
  <c r="AE18" i="30"/>
  <c r="AE17" i="30"/>
  <c r="AE22" i="29"/>
  <c r="AE21" i="29"/>
  <c r="AE20" i="29"/>
  <c r="AE19" i="29"/>
  <c r="AE18" i="29"/>
  <c r="AE17" i="29"/>
  <c r="AE22" i="28"/>
  <c r="AE21" i="28"/>
  <c r="AE20" i="28"/>
  <c r="AE19" i="28"/>
  <c r="AE18" i="28"/>
  <c r="AE17" i="28"/>
  <c r="AE22" i="27"/>
  <c r="AE21" i="27"/>
  <c r="AE20" i="27"/>
  <c r="AE19" i="27"/>
  <c r="AE18" i="27"/>
  <c r="AE17" i="27"/>
  <c r="AE22" i="26"/>
  <c r="AE21" i="26"/>
  <c r="AE20" i="26"/>
  <c r="AE19" i="26"/>
  <c r="AE18" i="26"/>
  <c r="AE17" i="26"/>
  <c r="AE22" i="33"/>
  <c r="AE21" i="33"/>
  <c r="AE20" i="33"/>
  <c r="AE19" i="33"/>
  <c r="AE18" i="33"/>
  <c r="AE17" i="33"/>
  <c r="AE22" i="37"/>
  <c r="AE21" i="37"/>
  <c r="AE20" i="37"/>
  <c r="AE19" i="37"/>
  <c r="AE18" i="37"/>
  <c r="AE17" i="37"/>
  <c r="AE22" i="25"/>
  <c r="AE21" i="25"/>
  <c r="AE20" i="25"/>
  <c r="AE19" i="25"/>
  <c r="AE18" i="25"/>
  <c r="AE17" i="25"/>
  <c r="AE22" i="17"/>
  <c r="AE21" i="17"/>
  <c r="AE20" i="17"/>
  <c r="AE19" i="17"/>
  <c r="AE18" i="17"/>
  <c r="AE17" i="17"/>
  <c r="AE22" i="3"/>
  <c r="AE21" i="3"/>
  <c r="AE20" i="3"/>
  <c r="AE19" i="3"/>
  <c r="AE18" i="3"/>
  <c r="AE17" i="3"/>
  <c r="N6" i="30"/>
  <c r="M6" i="30"/>
  <c r="L6" i="30"/>
  <c r="N5" i="30"/>
  <c r="M5" i="30"/>
  <c r="L5" i="30"/>
  <c r="N4" i="30"/>
  <c r="M4" i="30"/>
  <c r="L4" i="30"/>
  <c r="AF43" i="39"/>
  <c r="AE43" i="39"/>
  <c r="I40" i="39"/>
  <c r="E92" i="9"/>
  <c r="F40" i="39"/>
  <c r="AF35" i="39"/>
  <c r="AE35" i="39"/>
  <c r="E29" i="9"/>
  <c r="C38" i="39"/>
  <c r="N4" i="28"/>
  <c r="M4" i="28"/>
  <c r="L4" i="28"/>
  <c r="M28" i="39"/>
  <c r="N5" i="28"/>
  <c r="M5" i="28"/>
  <c r="L5" i="28"/>
  <c r="M27" i="39"/>
  <c r="N6" i="28"/>
  <c r="M6" i="28"/>
  <c r="L6" i="28"/>
  <c r="M26" i="39"/>
  <c r="AF27" i="39"/>
  <c r="AE27" i="39"/>
  <c r="M25" i="39"/>
  <c r="M24" i="39"/>
  <c r="M23" i="39"/>
  <c r="M22" i="39"/>
  <c r="M21" i="39"/>
  <c r="M20" i="39"/>
  <c r="M19" i="39"/>
  <c r="AF19" i="39"/>
  <c r="AE19" i="39"/>
  <c r="M18" i="39"/>
  <c r="M17" i="39"/>
  <c r="M16" i="39"/>
  <c r="M15" i="39"/>
  <c r="N4" i="26"/>
  <c r="M4" i="26"/>
  <c r="L4" i="26"/>
  <c r="M14" i="39"/>
  <c r="N5" i="26"/>
  <c r="M5" i="26"/>
  <c r="L5" i="26"/>
  <c r="M13" i="39"/>
  <c r="N6" i="26"/>
  <c r="M6" i="26"/>
  <c r="L6" i="26"/>
  <c r="M12" i="39"/>
  <c r="E12" i="39"/>
  <c r="AF11" i="39"/>
  <c r="AE11" i="39"/>
  <c r="E15" i="9"/>
  <c r="L11" i="39"/>
  <c r="E14" i="9"/>
  <c r="I11" i="39"/>
  <c r="E34" i="9"/>
  <c r="F11" i="39"/>
  <c r="E48" i="9"/>
  <c r="E11" i="39"/>
  <c r="E39" i="9"/>
  <c r="D11" i="39"/>
  <c r="E9" i="9"/>
  <c r="C11" i="39"/>
  <c r="E20" i="9"/>
  <c r="O10" i="39"/>
  <c r="E32" i="9"/>
  <c r="C10" i="39"/>
  <c r="E76" i="9"/>
  <c r="AD7" i="39"/>
  <c r="E19" i="9"/>
  <c r="K7" i="39"/>
  <c r="G5" i="39"/>
  <c r="G4" i="39"/>
  <c r="G3" i="39"/>
  <c r="G2" i="39"/>
  <c r="Y17" i="26"/>
  <c r="Y18" i="26"/>
  <c r="Y19" i="26"/>
  <c r="F11" i="36"/>
  <c r="F11" i="24"/>
  <c r="R10" i="36"/>
  <c r="E74" i="9"/>
  <c r="O11" i="36"/>
  <c r="L11" i="36"/>
  <c r="I11" i="36"/>
  <c r="E11" i="36"/>
  <c r="D11" i="36"/>
  <c r="C11" i="36"/>
  <c r="E53" i="9"/>
  <c r="C10" i="36"/>
  <c r="E102" i="9"/>
  <c r="AH16" i="6"/>
  <c r="U12" i="24"/>
  <c r="U13" i="24"/>
  <c r="U14" i="24"/>
  <c r="E33" i="33" a="1"/>
  <c r="E33" i="33"/>
  <c r="F33" i="33" a="1"/>
  <c r="F33" i="33"/>
  <c r="G33" i="33" a="1"/>
  <c r="H33" i="33" a="1"/>
  <c r="I33" i="33" a="1"/>
  <c r="J33" i="33" a="1"/>
  <c r="K33" i="33" a="1"/>
  <c r="L33" i="33" a="1"/>
  <c r="M33" i="33" a="1"/>
  <c r="N33" i="33" a="1"/>
  <c r="O33" i="33" a="1"/>
  <c r="P33" i="33" a="1"/>
  <c r="Q33" i="33" a="1"/>
  <c r="R33" i="33" a="1"/>
  <c r="S33" i="33" a="1"/>
  <c r="T33" i="33" a="1"/>
  <c r="U33" i="33" a="1"/>
  <c r="V33" i="33" a="1"/>
  <c r="W33" i="33" a="1"/>
  <c r="X33" i="33" a="1"/>
  <c r="Y33" i="33" a="1"/>
  <c r="Z33" i="33" a="1"/>
  <c r="AA33" i="33" a="1"/>
  <c r="AB33" i="33" a="1"/>
  <c r="AC33" i="33" a="1"/>
  <c r="AD33" i="33" a="1"/>
  <c r="AE33" i="33" a="1"/>
  <c r="AF33" i="33" a="1"/>
  <c r="AG33" i="33" a="1"/>
  <c r="AH33" i="33" a="1"/>
  <c r="AI33" i="33" a="1"/>
  <c r="AJ33" i="33" a="1"/>
  <c r="AK33" i="33" a="1"/>
  <c r="AL33" i="33" a="1"/>
  <c r="AM33" i="33" a="1"/>
  <c r="AN33" i="33" a="1"/>
  <c r="AO33" i="33" a="1"/>
  <c r="AP33" i="33" a="1"/>
  <c r="AQ33" i="33" a="1"/>
  <c r="AR33" i="33" a="1"/>
  <c r="AS33" i="33" a="1"/>
  <c r="AT33" i="33" a="1"/>
  <c r="AU33" i="33" a="1"/>
  <c r="AV33" i="33" a="1"/>
  <c r="AW33" i="33" a="1"/>
  <c r="AX33" i="33" a="1"/>
  <c r="AY33" i="33" a="1"/>
  <c r="AZ33" i="33" a="1"/>
  <c r="BA33" i="33" a="1"/>
  <c r="BB33" i="33" a="1"/>
  <c r="BC33" i="33" a="1"/>
  <c r="BD33" i="33" a="1"/>
  <c r="BE33" i="33" a="1"/>
  <c r="BF33" i="33" a="1"/>
  <c r="BG33" i="33" a="1"/>
  <c r="BH33" i="33" a="1"/>
  <c r="BI33" i="33" a="1"/>
  <c r="BJ33" i="33" a="1"/>
  <c r="BK33" i="33" a="1"/>
  <c r="BL33" i="33" a="1"/>
  <c r="BM33" i="33" a="1"/>
  <c r="BN33" i="33" a="1"/>
  <c r="BO33" i="33" a="1"/>
  <c r="BP33" i="33" a="1"/>
  <c r="G33" i="33"/>
  <c r="H33" i="33"/>
  <c r="I33" i="33"/>
  <c r="J33" i="33"/>
  <c r="K33" i="33"/>
  <c r="L33" i="33"/>
  <c r="M33" i="33"/>
  <c r="N33" i="33"/>
  <c r="O33" i="33"/>
  <c r="P33" i="33"/>
  <c r="Q33" i="33"/>
  <c r="R33" i="33"/>
  <c r="S33" i="33"/>
  <c r="T33" i="33"/>
  <c r="U33" i="33"/>
  <c r="V33" i="33"/>
  <c r="W33" i="33"/>
  <c r="X33" i="33"/>
  <c r="Y33" i="33"/>
  <c r="Z33" i="33"/>
  <c r="AA33" i="33"/>
  <c r="AB33" i="33"/>
  <c r="AC33" i="33"/>
  <c r="AD33" i="33"/>
  <c r="AE33" i="33"/>
  <c r="AF33" i="33"/>
  <c r="AG33" i="33"/>
  <c r="AH33" i="33"/>
  <c r="AI33" i="33"/>
  <c r="AJ33" i="33"/>
  <c r="AK33" i="33"/>
  <c r="AL33" i="33"/>
  <c r="AM33" i="33"/>
  <c r="AN33" i="33"/>
  <c r="AO33" i="33"/>
  <c r="AP33" i="33"/>
  <c r="AQ33" i="33"/>
  <c r="AR33" i="33"/>
  <c r="AS33" i="33"/>
  <c r="AT33" i="33"/>
  <c r="AU33" i="33"/>
  <c r="AV33" i="33"/>
  <c r="AW33" i="33"/>
  <c r="AX33" i="33"/>
  <c r="AY33" i="33"/>
  <c r="AZ33" i="33"/>
  <c r="BA33" i="33"/>
  <c r="BB33" i="33"/>
  <c r="BC33" i="33"/>
  <c r="BD33" i="33"/>
  <c r="BE33" i="33"/>
  <c r="BF33" i="33"/>
  <c r="BG33" i="33"/>
  <c r="BH33" i="33"/>
  <c r="BI33" i="33"/>
  <c r="BJ33" i="33"/>
  <c r="BK33" i="33"/>
  <c r="BL33" i="33"/>
  <c r="BM33" i="33"/>
  <c r="BN33" i="33"/>
  <c r="BO33" i="33"/>
  <c r="BP33" i="33"/>
  <c r="AA20" i="33"/>
  <c r="E44" i="33" a="1"/>
  <c r="E44" i="33"/>
  <c r="F44" i="33" a="1"/>
  <c r="F44" i="33"/>
  <c r="G44" i="33" a="1"/>
  <c r="H44" i="33" a="1"/>
  <c r="I44" i="33" a="1"/>
  <c r="J44" i="33" a="1"/>
  <c r="K44" i="33" a="1"/>
  <c r="L44" i="33" a="1"/>
  <c r="M44" i="33" a="1"/>
  <c r="N44" i="33" a="1"/>
  <c r="O44" i="33" a="1"/>
  <c r="P44" i="33" a="1"/>
  <c r="Q44" i="33" a="1"/>
  <c r="R44" i="33" a="1"/>
  <c r="S44" i="33" a="1"/>
  <c r="T44" i="33" a="1"/>
  <c r="U44" i="33" a="1"/>
  <c r="V44" i="33" a="1"/>
  <c r="W44" i="33" a="1"/>
  <c r="X44" i="33" a="1"/>
  <c r="Y44" i="33" a="1"/>
  <c r="Z44" i="33" a="1"/>
  <c r="AA44" i="33" a="1"/>
  <c r="AB44" i="33" a="1"/>
  <c r="AC44" i="33" a="1"/>
  <c r="AD44" i="33" a="1"/>
  <c r="AE44" i="33" a="1"/>
  <c r="AF44" i="33" a="1"/>
  <c r="AG44" i="33" a="1"/>
  <c r="AH44" i="33" a="1"/>
  <c r="AI44" i="33" a="1"/>
  <c r="AJ44" i="33" a="1"/>
  <c r="AK44" i="33" a="1"/>
  <c r="AL44" i="33" a="1"/>
  <c r="AM44" i="33" a="1"/>
  <c r="AN44" i="33" a="1"/>
  <c r="AO44" i="33" a="1"/>
  <c r="AP44" i="33" a="1"/>
  <c r="AQ44" i="33" a="1"/>
  <c r="AR44" i="33" a="1"/>
  <c r="AS44" i="33" a="1"/>
  <c r="AT44" i="33" a="1"/>
  <c r="AU44" i="33" a="1"/>
  <c r="AV44" i="33" a="1"/>
  <c r="AW44" i="33" a="1"/>
  <c r="AX44" i="33" a="1"/>
  <c r="AY44" i="33" a="1"/>
  <c r="AZ44" i="33" a="1"/>
  <c r="BA44" i="33" a="1"/>
  <c r="BB44" i="33" a="1"/>
  <c r="BC44" i="33" a="1"/>
  <c r="BD44" i="33" a="1"/>
  <c r="BE44" i="33" a="1"/>
  <c r="BF44" i="33" a="1"/>
  <c r="BG44" i="33" a="1"/>
  <c r="BH44" i="33" a="1"/>
  <c r="BI44" i="33" a="1"/>
  <c r="BJ44" i="33" a="1"/>
  <c r="BK44" i="33" a="1"/>
  <c r="BL44" i="33" a="1"/>
  <c r="BM44" i="33" a="1"/>
  <c r="BN44" i="33" a="1"/>
  <c r="BO44" i="33" a="1"/>
  <c r="BP44" i="33" a="1"/>
  <c r="G44" i="33"/>
  <c r="H44" i="33"/>
  <c r="I44" i="33"/>
  <c r="J44" i="33"/>
  <c r="K44" i="33"/>
  <c r="L44" i="33"/>
  <c r="M44" i="33"/>
  <c r="N44" i="33"/>
  <c r="O44" i="33"/>
  <c r="P44" i="33"/>
  <c r="Q44" i="33"/>
  <c r="R44" i="33"/>
  <c r="S44" i="33"/>
  <c r="T44" i="33"/>
  <c r="U44" i="33"/>
  <c r="V44" i="33"/>
  <c r="W44" i="33"/>
  <c r="X44" i="33"/>
  <c r="Y44" i="33"/>
  <c r="Z44" i="33"/>
  <c r="AA44" i="33"/>
  <c r="AB44" i="33"/>
  <c r="AC44" i="33"/>
  <c r="AD44" i="33"/>
  <c r="AE44" i="33"/>
  <c r="AF44" i="33"/>
  <c r="AG44" i="33"/>
  <c r="AH44" i="33"/>
  <c r="AI44" i="33"/>
  <c r="AJ44" i="33"/>
  <c r="AK44" i="33"/>
  <c r="AL44" i="33"/>
  <c r="AM44" i="33"/>
  <c r="AN44" i="33"/>
  <c r="AO44" i="33"/>
  <c r="AP44" i="33"/>
  <c r="AQ44" i="33"/>
  <c r="AR44" i="33"/>
  <c r="AS44" i="33"/>
  <c r="AT44" i="33"/>
  <c r="AU44" i="33"/>
  <c r="AV44" i="33"/>
  <c r="AW44" i="33"/>
  <c r="AX44" i="33"/>
  <c r="AY44" i="33"/>
  <c r="AZ44" i="33"/>
  <c r="BA44" i="33"/>
  <c r="BB44" i="33"/>
  <c r="BC44" i="33"/>
  <c r="BD44" i="33"/>
  <c r="BE44" i="33"/>
  <c r="BF44" i="33"/>
  <c r="BG44" i="33"/>
  <c r="BH44" i="33"/>
  <c r="BI44" i="33"/>
  <c r="BJ44" i="33"/>
  <c r="BK44" i="33"/>
  <c r="BL44" i="33"/>
  <c r="BM44" i="33"/>
  <c r="BN44" i="33"/>
  <c r="BO44" i="33"/>
  <c r="BP44" i="33"/>
  <c r="AB20" i="33"/>
  <c r="E55" i="33" a="1"/>
  <c r="E55" i="33"/>
  <c r="F55" i="33" a="1"/>
  <c r="F55" i="33"/>
  <c r="G55" i="33" a="1"/>
  <c r="H55" i="33" a="1"/>
  <c r="I55" i="33" a="1"/>
  <c r="J55" i="33" a="1"/>
  <c r="K55" i="33" a="1"/>
  <c r="L55" i="33" a="1"/>
  <c r="M55" i="33" a="1"/>
  <c r="N55" i="33" a="1"/>
  <c r="O55" i="33" a="1"/>
  <c r="P55" i="33" a="1"/>
  <c r="Q55" i="33" a="1"/>
  <c r="R55" i="33" a="1"/>
  <c r="S55" i="33" a="1"/>
  <c r="T55" i="33" a="1"/>
  <c r="U55" i="33" a="1"/>
  <c r="V55" i="33" a="1"/>
  <c r="W55" i="33" a="1"/>
  <c r="X55" i="33" a="1"/>
  <c r="Y55" i="33" a="1"/>
  <c r="Z55" i="33" a="1"/>
  <c r="AA55" i="33" a="1"/>
  <c r="AB55" i="33" a="1"/>
  <c r="AC55" i="33" a="1"/>
  <c r="AD55" i="33" a="1"/>
  <c r="AE55" i="33" a="1"/>
  <c r="AF55" i="33" a="1"/>
  <c r="AG55" i="33" a="1"/>
  <c r="AH55" i="33" a="1"/>
  <c r="AI55" i="33" a="1"/>
  <c r="AJ55" i="33" a="1"/>
  <c r="AK55" i="33" a="1"/>
  <c r="AL55" i="33" a="1"/>
  <c r="AM55" i="33" a="1"/>
  <c r="AN55" i="33" a="1"/>
  <c r="AO55" i="33" a="1"/>
  <c r="AP55" i="33" a="1"/>
  <c r="AQ55" i="33" a="1"/>
  <c r="AR55" i="33" a="1"/>
  <c r="AS55" i="33" a="1"/>
  <c r="AT55" i="33" a="1"/>
  <c r="AU55" i="33" a="1"/>
  <c r="AV55" i="33" a="1"/>
  <c r="AW55" i="33" a="1"/>
  <c r="AX55" i="33" a="1"/>
  <c r="AY55" i="33" a="1"/>
  <c r="AZ55" i="33" a="1"/>
  <c r="BA55" i="33" a="1"/>
  <c r="BB55" i="33" a="1"/>
  <c r="BC55" i="33" a="1"/>
  <c r="BD55" i="33" a="1"/>
  <c r="BE55" i="33" a="1"/>
  <c r="BF55" i="33" a="1"/>
  <c r="BG55" i="33" a="1"/>
  <c r="BH55" i="33" a="1"/>
  <c r="BI55" i="33" a="1"/>
  <c r="BJ55" i="33" a="1"/>
  <c r="BK55" i="33" a="1"/>
  <c r="BL55" i="33" a="1"/>
  <c r="BM55" i="33" a="1"/>
  <c r="BN55" i="33" a="1"/>
  <c r="BO55" i="33" a="1"/>
  <c r="BP55" i="33" a="1"/>
  <c r="G55" i="33"/>
  <c r="H55" i="33"/>
  <c r="I55" i="33"/>
  <c r="J55" i="33"/>
  <c r="K55" i="33"/>
  <c r="L55" i="33"/>
  <c r="M55" i="33"/>
  <c r="N55" i="33"/>
  <c r="O55" i="33"/>
  <c r="P55" i="33"/>
  <c r="Q55" i="33"/>
  <c r="R55" i="33"/>
  <c r="S55" i="33"/>
  <c r="T55" i="33"/>
  <c r="U55" i="33"/>
  <c r="V55" i="33"/>
  <c r="W55" i="33"/>
  <c r="X55" i="33"/>
  <c r="Y55" i="33"/>
  <c r="Z55" i="33"/>
  <c r="AA55" i="33"/>
  <c r="AB55" i="33"/>
  <c r="AC55" i="33"/>
  <c r="AD55" i="33"/>
  <c r="AE55" i="33"/>
  <c r="AF55" i="33"/>
  <c r="AG55" i="33"/>
  <c r="AH55" i="33"/>
  <c r="AI55" i="33"/>
  <c r="AJ55" i="33"/>
  <c r="AK55" i="33"/>
  <c r="AL55" i="33"/>
  <c r="AM55" i="33"/>
  <c r="AN55" i="33"/>
  <c r="AO55" i="33"/>
  <c r="AP55" i="33"/>
  <c r="AQ55" i="33"/>
  <c r="AR55" i="33"/>
  <c r="AS55" i="33"/>
  <c r="AT55" i="33"/>
  <c r="AU55" i="33"/>
  <c r="AV55" i="33"/>
  <c r="AW55" i="33"/>
  <c r="AX55" i="33"/>
  <c r="AY55" i="33"/>
  <c r="AZ55" i="33"/>
  <c r="BA55" i="33"/>
  <c r="BB55" i="33"/>
  <c r="BC55" i="33"/>
  <c r="BD55" i="33"/>
  <c r="BE55" i="33"/>
  <c r="BF55" i="33"/>
  <c r="BG55" i="33"/>
  <c r="BH55" i="33"/>
  <c r="BI55" i="33"/>
  <c r="BJ55" i="33"/>
  <c r="BK55" i="33"/>
  <c r="BL55" i="33"/>
  <c r="BM55" i="33"/>
  <c r="BN55" i="33"/>
  <c r="BO55" i="33"/>
  <c r="BP55" i="33"/>
  <c r="AC20" i="33"/>
  <c r="E34" i="33" a="1"/>
  <c r="E34" i="33"/>
  <c r="F34" i="33" a="1"/>
  <c r="F34" i="33"/>
  <c r="G34" i="33" a="1"/>
  <c r="H34" i="33" a="1"/>
  <c r="I34" i="33" a="1"/>
  <c r="J34" i="33" a="1"/>
  <c r="K34" i="33" a="1"/>
  <c r="L34" i="33" a="1"/>
  <c r="M34" i="33" a="1"/>
  <c r="N34" i="33" a="1"/>
  <c r="O34" i="33" a="1"/>
  <c r="P34" i="33" a="1"/>
  <c r="Q34" i="33" a="1"/>
  <c r="R34" i="33" a="1"/>
  <c r="S34" i="33" a="1"/>
  <c r="T34" i="33" a="1"/>
  <c r="U34" i="33" a="1"/>
  <c r="V34" i="33" a="1"/>
  <c r="W34" i="33" a="1"/>
  <c r="X34" i="33" a="1"/>
  <c r="Y34" i="33" a="1"/>
  <c r="Z34" i="33" a="1"/>
  <c r="AA34" i="33" a="1"/>
  <c r="AB34" i="33" a="1"/>
  <c r="AC34" i="33" a="1"/>
  <c r="AD34" i="33" a="1"/>
  <c r="AE34" i="33" a="1"/>
  <c r="AF34" i="33" a="1"/>
  <c r="AG34" i="33" a="1"/>
  <c r="AH34" i="33" a="1"/>
  <c r="AI34" i="33" a="1"/>
  <c r="AJ34" i="33" a="1"/>
  <c r="AK34" i="33" a="1"/>
  <c r="AL34" i="33" a="1"/>
  <c r="AM34" i="33" a="1"/>
  <c r="AN34" i="33" a="1"/>
  <c r="AO34" i="33" a="1"/>
  <c r="AP34" i="33" a="1"/>
  <c r="AQ34" i="33" a="1"/>
  <c r="AR34" i="33" a="1"/>
  <c r="AS34" i="33" a="1"/>
  <c r="AT34" i="33" a="1"/>
  <c r="AU34" i="33" a="1"/>
  <c r="AV34" i="33" a="1"/>
  <c r="AW34" i="33" a="1"/>
  <c r="AX34" i="33" a="1"/>
  <c r="AY34" i="33" a="1"/>
  <c r="AZ34" i="33" a="1"/>
  <c r="BA34" i="33" a="1"/>
  <c r="BB34" i="33" a="1"/>
  <c r="BC34" i="33" a="1"/>
  <c r="BD34" i="33" a="1"/>
  <c r="BE34" i="33" a="1"/>
  <c r="BF34" i="33" a="1"/>
  <c r="BG34" i="33" a="1"/>
  <c r="BH34" i="33" a="1"/>
  <c r="BI34" i="33" a="1"/>
  <c r="BJ34" i="33" a="1"/>
  <c r="BK34" i="33" a="1"/>
  <c r="BL34" i="33" a="1"/>
  <c r="BM34" i="33" a="1"/>
  <c r="BN34" i="33" a="1"/>
  <c r="BO34" i="33" a="1"/>
  <c r="BP34" i="33" a="1"/>
  <c r="G34" i="33"/>
  <c r="H34" i="33"/>
  <c r="I34" i="33"/>
  <c r="J34" i="33"/>
  <c r="K34" i="33"/>
  <c r="L34" i="33"/>
  <c r="M34" i="33"/>
  <c r="N34" i="33"/>
  <c r="O34" i="33"/>
  <c r="P34" i="33"/>
  <c r="Q34" i="33"/>
  <c r="R34" i="33"/>
  <c r="S34" i="33"/>
  <c r="T34" i="33"/>
  <c r="U34" i="33"/>
  <c r="V34" i="33"/>
  <c r="W34" i="33"/>
  <c r="X34" i="33"/>
  <c r="Y34" i="33"/>
  <c r="Z34" i="33"/>
  <c r="AA34" i="33"/>
  <c r="AB34" i="33"/>
  <c r="AC34" i="33"/>
  <c r="AD34" i="33"/>
  <c r="AE34" i="33"/>
  <c r="AF34" i="33"/>
  <c r="AG34" i="33"/>
  <c r="AH34" i="33"/>
  <c r="AI34" i="33"/>
  <c r="AJ34" i="33"/>
  <c r="AK34" i="33"/>
  <c r="AL34" i="33"/>
  <c r="AM34" i="33"/>
  <c r="AN34" i="33"/>
  <c r="AO34" i="33"/>
  <c r="AP34" i="33"/>
  <c r="AQ34" i="33"/>
  <c r="AR34" i="33"/>
  <c r="AS34" i="33"/>
  <c r="AT34" i="33"/>
  <c r="AU34" i="33"/>
  <c r="AV34" i="33"/>
  <c r="AW34" i="33"/>
  <c r="AX34" i="33"/>
  <c r="AY34" i="33"/>
  <c r="AZ34" i="33"/>
  <c r="BA34" i="33"/>
  <c r="BB34" i="33"/>
  <c r="BC34" i="33"/>
  <c r="BD34" i="33"/>
  <c r="BE34" i="33"/>
  <c r="BF34" i="33"/>
  <c r="BG34" i="33"/>
  <c r="BH34" i="33"/>
  <c r="BI34" i="33"/>
  <c r="BJ34" i="33"/>
  <c r="BK34" i="33"/>
  <c r="BL34" i="33"/>
  <c r="BM34" i="33"/>
  <c r="BN34" i="33"/>
  <c r="BO34" i="33"/>
  <c r="BP34" i="33"/>
  <c r="AA21" i="33"/>
  <c r="E45" i="33" a="1"/>
  <c r="E45" i="33"/>
  <c r="F45" i="33" a="1"/>
  <c r="F45" i="33"/>
  <c r="G45" i="33" a="1"/>
  <c r="H45" i="33" a="1"/>
  <c r="I45" i="33" a="1"/>
  <c r="J45" i="33" a="1"/>
  <c r="K45" i="33" a="1"/>
  <c r="L45" i="33" a="1"/>
  <c r="M45" i="33" a="1"/>
  <c r="N45" i="33" a="1"/>
  <c r="O45" i="33" a="1"/>
  <c r="P45" i="33" a="1"/>
  <c r="Q45" i="33" a="1"/>
  <c r="R45" i="33" a="1"/>
  <c r="S45" i="33" a="1"/>
  <c r="T45" i="33" a="1"/>
  <c r="U45" i="33" a="1"/>
  <c r="V45" i="33" a="1"/>
  <c r="W45" i="33" a="1"/>
  <c r="X45" i="33" a="1"/>
  <c r="Y45" i="33" a="1"/>
  <c r="Z45" i="33" a="1"/>
  <c r="AA45" i="33" a="1"/>
  <c r="AB45" i="33" a="1"/>
  <c r="AC45" i="33" a="1"/>
  <c r="AD45" i="33" a="1"/>
  <c r="AE45" i="33" a="1"/>
  <c r="AF45" i="33" a="1"/>
  <c r="AG45" i="33" a="1"/>
  <c r="AH45" i="33" a="1"/>
  <c r="AI45" i="33" a="1"/>
  <c r="AJ45" i="33" a="1"/>
  <c r="AK45" i="33" a="1"/>
  <c r="AL45" i="33" a="1"/>
  <c r="AM45" i="33" a="1"/>
  <c r="AN45" i="33" a="1"/>
  <c r="AO45" i="33" a="1"/>
  <c r="AP45" i="33" a="1"/>
  <c r="AQ45" i="33" a="1"/>
  <c r="AR45" i="33" a="1"/>
  <c r="AS45" i="33" a="1"/>
  <c r="AT45" i="33" a="1"/>
  <c r="AU45" i="33" a="1"/>
  <c r="AV45" i="33" a="1"/>
  <c r="AW45" i="33" a="1"/>
  <c r="AX45" i="33" a="1"/>
  <c r="AY45" i="33" a="1"/>
  <c r="AZ45" i="33" a="1"/>
  <c r="BA45" i="33" a="1"/>
  <c r="BB45" i="33" a="1"/>
  <c r="BC45" i="33" a="1"/>
  <c r="BD45" i="33" a="1"/>
  <c r="BE45" i="33" a="1"/>
  <c r="BF45" i="33" a="1"/>
  <c r="BG45" i="33" a="1"/>
  <c r="BH45" i="33" a="1"/>
  <c r="BI45" i="33" a="1"/>
  <c r="BJ45" i="33" a="1"/>
  <c r="BK45" i="33" a="1"/>
  <c r="BL45" i="33" a="1"/>
  <c r="BM45" i="33" a="1"/>
  <c r="BN45" i="33" a="1"/>
  <c r="BO45" i="33" a="1"/>
  <c r="BP45" i="33" a="1"/>
  <c r="G45" i="33"/>
  <c r="H45" i="33"/>
  <c r="I45" i="33"/>
  <c r="J45" i="33"/>
  <c r="K45" i="33"/>
  <c r="L45" i="33"/>
  <c r="M45" i="33"/>
  <c r="N45" i="33"/>
  <c r="O45" i="33"/>
  <c r="P45" i="33"/>
  <c r="Q45" i="33"/>
  <c r="R45" i="33"/>
  <c r="S45" i="33"/>
  <c r="T45" i="33"/>
  <c r="U45" i="33"/>
  <c r="V45" i="33"/>
  <c r="W45" i="33"/>
  <c r="X45" i="33"/>
  <c r="Y45" i="33"/>
  <c r="Z45" i="33"/>
  <c r="AA45" i="33"/>
  <c r="AB45" i="33"/>
  <c r="AC45" i="33"/>
  <c r="AD45" i="33"/>
  <c r="AE45" i="33"/>
  <c r="AF45" i="33"/>
  <c r="AG45" i="33"/>
  <c r="AH45" i="33"/>
  <c r="AI45" i="33"/>
  <c r="AJ45" i="33"/>
  <c r="AK45" i="33"/>
  <c r="AL45" i="33"/>
  <c r="AM45" i="33"/>
  <c r="AN45" i="33"/>
  <c r="AO45" i="33"/>
  <c r="AP45" i="33"/>
  <c r="AQ45" i="33"/>
  <c r="AR45" i="33"/>
  <c r="AS45" i="33"/>
  <c r="AT45" i="33"/>
  <c r="AU45" i="33"/>
  <c r="AV45" i="33"/>
  <c r="AW45" i="33"/>
  <c r="AX45" i="33"/>
  <c r="AY45" i="33"/>
  <c r="AZ45" i="33"/>
  <c r="BA45" i="33"/>
  <c r="BB45" i="33"/>
  <c r="BC45" i="33"/>
  <c r="BD45" i="33"/>
  <c r="BE45" i="33"/>
  <c r="BF45" i="33"/>
  <c r="BG45" i="33"/>
  <c r="BH45" i="33"/>
  <c r="BI45" i="33"/>
  <c r="BJ45" i="33"/>
  <c r="BK45" i="33"/>
  <c r="BL45" i="33"/>
  <c r="BM45" i="33"/>
  <c r="BN45" i="33"/>
  <c r="BO45" i="33"/>
  <c r="BP45" i="33"/>
  <c r="AB21" i="33"/>
  <c r="E56" i="33" a="1"/>
  <c r="E56" i="33"/>
  <c r="F56" i="33" a="1"/>
  <c r="F56" i="33"/>
  <c r="G56" i="33" a="1"/>
  <c r="H56" i="33" a="1"/>
  <c r="I56" i="33" a="1"/>
  <c r="J56" i="33" a="1"/>
  <c r="K56" i="33" a="1"/>
  <c r="L56" i="33" a="1"/>
  <c r="M56" i="33" a="1"/>
  <c r="N56" i="33" a="1"/>
  <c r="O56" i="33" a="1"/>
  <c r="P56" i="33" a="1"/>
  <c r="Q56" i="33" a="1"/>
  <c r="R56" i="33" a="1"/>
  <c r="S56" i="33" a="1"/>
  <c r="T56" i="33" a="1"/>
  <c r="U56" i="33" a="1"/>
  <c r="V56" i="33" a="1"/>
  <c r="W56" i="33" a="1"/>
  <c r="X56" i="33" a="1"/>
  <c r="Y56" i="33" a="1"/>
  <c r="Z56" i="33" a="1"/>
  <c r="AA56" i="33" a="1"/>
  <c r="AB56" i="33" a="1"/>
  <c r="AC56" i="33" a="1"/>
  <c r="AD56" i="33" a="1"/>
  <c r="AE56" i="33" a="1"/>
  <c r="AF56" i="33" a="1"/>
  <c r="AG56" i="33" a="1"/>
  <c r="AH56" i="33" a="1"/>
  <c r="AI56" i="33" a="1"/>
  <c r="AJ56" i="33" a="1"/>
  <c r="AK56" i="33" a="1"/>
  <c r="AL56" i="33" a="1"/>
  <c r="AM56" i="33" a="1"/>
  <c r="AN56" i="33" a="1"/>
  <c r="AO56" i="33" a="1"/>
  <c r="AP56" i="33" a="1"/>
  <c r="AQ56" i="33" a="1"/>
  <c r="AR56" i="33" a="1"/>
  <c r="AS56" i="33" a="1"/>
  <c r="AT56" i="33" a="1"/>
  <c r="AU56" i="33" a="1"/>
  <c r="AV56" i="33" a="1"/>
  <c r="AW56" i="33" a="1"/>
  <c r="AX56" i="33" a="1"/>
  <c r="AY56" i="33" a="1"/>
  <c r="AZ56" i="33" a="1"/>
  <c r="BA56" i="33" a="1"/>
  <c r="BB56" i="33" a="1"/>
  <c r="BC56" i="33" a="1"/>
  <c r="BD56" i="33" a="1"/>
  <c r="BE56" i="33" a="1"/>
  <c r="BF56" i="33" a="1"/>
  <c r="BG56" i="33" a="1"/>
  <c r="BH56" i="33" a="1"/>
  <c r="BI56" i="33" a="1"/>
  <c r="BJ56" i="33" a="1"/>
  <c r="BK56" i="33" a="1"/>
  <c r="BL56" i="33" a="1"/>
  <c r="BM56" i="33" a="1"/>
  <c r="BN56" i="33" a="1"/>
  <c r="BO56" i="33" a="1"/>
  <c r="BP56" i="33" a="1"/>
  <c r="G56" i="33"/>
  <c r="H56" i="33"/>
  <c r="I56" i="33"/>
  <c r="J56" i="33"/>
  <c r="K56" i="33"/>
  <c r="L56" i="33"/>
  <c r="M56" i="33"/>
  <c r="N56" i="33"/>
  <c r="O56" i="33"/>
  <c r="P56" i="33"/>
  <c r="Q56" i="33"/>
  <c r="R56" i="33"/>
  <c r="S56" i="33"/>
  <c r="T56" i="33"/>
  <c r="U56" i="33"/>
  <c r="V56" i="33"/>
  <c r="W56" i="33"/>
  <c r="X56" i="33"/>
  <c r="Y56" i="33"/>
  <c r="Z56" i="33"/>
  <c r="AA56" i="33"/>
  <c r="AB56" i="33"/>
  <c r="AC56" i="33"/>
  <c r="AD56" i="33"/>
  <c r="AE56" i="33"/>
  <c r="AF56" i="33"/>
  <c r="AG56" i="33"/>
  <c r="AH56" i="33"/>
  <c r="AI56" i="33"/>
  <c r="AJ56" i="33"/>
  <c r="AK56" i="33"/>
  <c r="AL56" i="33"/>
  <c r="AM56" i="33"/>
  <c r="AN56" i="33"/>
  <c r="AO56" i="33"/>
  <c r="AP56" i="33"/>
  <c r="AQ56" i="33"/>
  <c r="AR56" i="33"/>
  <c r="AS56" i="33"/>
  <c r="AT56" i="33"/>
  <c r="AU56" i="33"/>
  <c r="AV56" i="33"/>
  <c r="AW56" i="33"/>
  <c r="AX56" i="33"/>
  <c r="AY56" i="33"/>
  <c r="AZ56" i="33"/>
  <c r="BA56" i="33"/>
  <c r="BB56" i="33"/>
  <c r="BC56" i="33"/>
  <c r="BD56" i="33"/>
  <c r="BE56" i="33"/>
  <c r="BF56" i="33"/>
  <c r="BG56" i="33"/>
  <c r="BH56" i="33"/>
  <c r="BI56" i="33"/>
  <c r="BJ56" i="33"/>
  <c r="BK56" i="33"/>
  <c r="BL56" i="33"/>
  <c r="BM56" i="33"/>
  <c r="BN56" i="33"/>
  <c r="BO56" i="33"/>
  <c r="BP56" i="33"/>
  <c r="AC21" i="33"/>
  <c r="E35" i="33" a="1"/>
  <c r="E35" i="33"/>
  <c r="F35" i="33" a="1"/>
  <c r="F35" i="33"/>
  <c r="G35" i="33" a="1"/>
  <c r="H35" i="33" a="1"/>
  <c r="I35" i="33" a="1"/>
  <c r="J35" i="33" a="1"/>
  <c r="K35" i="33" a="1"/>
  <c r="L35" i="33" a="1"/>
  <c r="M35" i="33" a="1"/>
  <c r="N35" i="33" a="1"/>
  <c r="O35" i="33" a="1"/>
  <c r="P35" i="33" a="1"/>
  <c r="Q35" i="33" a="1"/>
  <c r="R35" i="33" a="1"/>
  <c r="S35" i="33" a="1"/>
  <c r="T35" i="33" a="1"/>
  <c r="U35" i="33" a="1"/>
  <c r="V35" i="33" a="1"/>
  <c r="W35" i="33" a="1"/>
  <c r="X35" i="33" a="1"/>
  <c r="Y35" i="33" a="1"/>
  <c r="Z35" i="33" a="1"/>
  <c r="AA35" i="33" a="1"/>
  <c r="AB35" i="33" a="1"/>
  <c r="AC35" i="33" a="1"/>
  <c r="AD35" i="33" a="1"/>
  <c r="AE35" i="33" a="1"/>
  <c r="AF35" i="33" a="1"/>
  <c r="AG35" i="33" a="1"/>
  <c r="AH35" i="33" a="1"/>
  <c r="AI35" i="33" a="1"/>
  <c r="AJ35" i="33" a="1"/>
  <c r="AK35" i="33" a="1"/>
  <c r="AL35" i="33" a="1"/>
  <c r="AM35" i="33" a="1"/>
  <c r="AN35" i="33" a="1"/>
  <c r="AO35" i="33" a="1"/>
  <c r="AP35" i="33" a="1"/>
  <c r="AQ35" i="33" a="1"/>
  <c r="AR35" i="33" a="1"/>
  <c r="AS35" i="33" a="1"/>
  <c r="AT35" i="33" a="1"/>
  <c r="AU35" i="33" a="1"/>
  <c r="AV35" i="33" a="1"/>
  <c r="AW35" i="33" a="1"/>
  <c r="AX35" i="33" a="1"/>
  <c r="AY35" i="33" a="1"/>
  <c r="AZ35" i="33" a="1"/>
  <c r="BA35" i="33" a="1"/>
  <c r="BB35" i="33" a="1"/>
  <c r="BC35" i="33" a="1"/>
  <c r="BD35" i="33" a="1"/>
  <c r="BE35" i="33" a="1"/>
  <c r="BF35" i="33" a="1"/>
  <c r="BG35" i="33" a="1"/>
  <c r="BH35" i="33" a="1"/>
  <c r="BI35" i="33" a="1"/>
  <c r="BJ35" i="33" a="1"/>
  <c r="BK35" i="33" a="1"/>
  <c r="BL35" i="33" a="1"/>
  <c r="BM35" i="33" a="1"/>
  <c r="BN35" i="33" a="1"/>
  <c r="BO35" i="33" a="1"/>
  <c r="BP35" i="33" a="1"/>
  <c r="G35" i="33"/>
  <c r="H35" i="33"/>
  <c r="I35" i="33"/>
  <c r="J35" i="33"/>
  <c r="K35" i="33"/>
  <c r="L35" i="33"/>
  <c r="M35" i="33"/>
  <c r="N35" i="33"/>
  <c r="O35" i="33"/>
  <c r="P35" i="33"/>
  <c r="Q35" i="33"/>
  <c r="R35" i="33"/>
  <c r="S35" i="33"/>
  <c r="T35" i="33"/>
  <c r="U35" i="33"/>
  <c r="V35" i="33"/>
  <c r="W35" i="33"/>
  <c r="X35" i="33"/>
  <c r="Y35" i="33"/>
  <c r="Z35" i="33"/>
  <c r="AA35" i="33"/>
  <c r="AB35" i="33"/>
  <c r="AC35" i="33"/>
  <c r="AD35" i="33"/>
  <c r="AE35" i="33"/>
  <c r="AF35" i="33"/>
  <c r="AG35" i="33"/>
  <c r="AH35" i="33"/>
  <c r="AI35" i="33"/>
  <c r="AJ35" i="33"/>
  <c r="AK35" i="33"/>
  <c r="AL35" i="33"/>
  <c r="AM35" i="33"/>
  <c r="AN35" i="33"/>
  <c r="AO35" i="33"/>
  <c r="AP35" i="33"/>
  <c r="AQ35" i="33"/>
  <c r="AR35" i="33"/>
  <c r="AS35" i="33"/>
  <c r="AT35" i="33"/>
  <c r="AU35" i="33"/>
  <c r="AV35" i="33"/>
  <c r="AW35" i="33"/>
  <c r="AX35" i="33"/>
  <c r="AY35" i="33"/>
  <c r="AZ35" i="33"/>
  <c r="BA35" i="33"/>
  <c r="BB35" i="33"/>
  <c r="BC35" i="33"/>
  <c r="BD35" i="33"/>
  <c r="BE35" i="33"/>
  <c r="BF35" i="33"/>
  <c r="BG35" i="33"/>
  <c r="BH35" i="33"/>
  <c r="BI35" i="33"/>
  <c r="BJ35" i="33"/>
  <c r="BK35" i="33"/>
  <c r="BL35" i="33"/>
  <c r="BM35" i="33"/>
  <c r="BN35" i="33"/>
  <c r="BO35" i="33"/>
  <c r="BP35" i="33"/>
  <c r="AA22" i="33"/>
  <c r="E46" i="33" a="1"/>
  <c r="E46" i="33"/>
  <c r="F46" i="33" a="1"/>
  <c r="F46" i="33"/>
  <c r="G46" i="33" a="1"/>
  <c r="H46" i="33" a="1"/>
  <c r="I46" i="33" a="1"/>
  <c r="J46" i="33" a="1"/>
  <c r="K46" i="33" a="1"/>
  <c r="L46" i="33" a="1"/>
  <c r="M46" i="33" a="1"/>
  <c r="N46" i="33" a="1"/>
  <c r="O46" i="33" a="1"/>
  <c r="P46" i="33" a="1"/>
  <c r="Q46" i="33" a="1"/>
  <c r="R46" i="33" a="1"/>
  <c r="S46" i="33" a="1"/>
  <c r="T46" i="33" a="1"/>
  <c r="U46" i="33" a="1"/>
  <c r="V46" i="33" a="1"/>
  <c r="W46" i="33" a="1"/>
  <c r="X46" i="33" a="1"/>
  <c r="Y46" i="33" a="1"/>
  <c r="Z46" i="33" a="1"/>
  <c r="AA46" i="33" a="1"/>
  <c r="AB46" i="33" a="1"/>
  <c r="AC46" i="33" a="1"/>
  <c r="AD46" i="33" a="1"/>
  <c r="AE46" i="33" a="1"/>
  <c r="AF46" i="33" a="1"/>
  <c r="AG46" i="33" a="1"/>
  <c r="AH46" i="33" a="1"/>
  <c r="AI46" i="33" a="1"/>
  <c r="AJ46" i="33" a="1"/>
  <c r="AK46" i="33" a="1"/>
  <c r="AL46" i="33" a="1"/>
  <c r="AM46" i="33" a="1"/>
  <c r="AN46" i="33" a="1"/>
  <c r="AO46" i="33" a="1"/>
  <c r="AP46" i="33" a="1"/>
  <c r="AQ46" i="33" a="1"/>
  <c r="AR46" i="33" a="1"/>
  <c r="AS46" i="33" a="1"/>
  <c r="AT46" i="33" a="1"/>
  <c r="AU46" i="33" a="1"/>
  <c r="AV46" i="33" a="1"/>
  <c r="AW46" i="33" a="1"/>
  <c r="AX46" i="33" a="1"/>
  <c r="AY46" i="33" a="1"/>
  <c r="AZ46" i="33" a="1"/>
  <c r="BA46" i="33" a="1"/>
  <c r="BB46" i="33" a="1"/>
  <c r="BC46" i="33" a="1"/>
  <c r="BD46" i="33" a="1"/>
  <c r="BE46" i="33" a="1"/>
  <c r="BF46" i="33" a="1"/>
  <c r="BG46" i="33" a="1"/>
  <c r="BH46" i="33" a="1"/>
  <c r="BI46" i="33" a="1"/>
  <c r="BJ46" i="33" a="1"/>
  <c r="BK46" i="33" a="1"/>
  <c r="BL46" i="33" a="1"/>
  <c r="BM46" i="33" a="1"/>
  <c r="BN46" i="33" a="1"/>
  <c r="BO46" i="33" a="1"/>
  <c r="BP46" i="33" a="1"/>
  <c r="G46" i="33"/>
  <c r="H46" i="33"/>
  <c r="I46" i="33"/>
  <c r="J46" i="33"/>
  <c r="K46" i="33"/>
  <c r="L46" i="33"/>
  <c r="M46" i="33"/>
  <c r="N46" i="33"/>
  <c r="O46" i="33"/>
  <c r="P46" i="33"/>
  <c r="Q46" i="33"/>
  <c r="R46" i="33"/>
  <c r="S46" i="33"/>
  <c r="T46" i="33"/>
  <c r="U46" i="33"/>
  <c r="V46" i="33"/>
  <c r="W46" i="33"/>
  <c r="X46" i="33"/>
  <c r="Y46" i="33"/>
  <c r="Z46" i="33"/>
  <c r="AA46" i="33"/>
  <c r="AB46" i="33"/>
  <c r="AC46" i="33"/>
  <c r="AD46" i="33"/>
  <c r="AE46" i="33"/>
  <c r="AF46" i="33"/>
  <c r="AG46" i="33"/>
  <c r="AH46" i="33"/>
  <c r="AI46" i="33"/>
  <c r="AJ46" i="33"/>
  <c r="AK46" i="33"/>
  <c r="AL46" i="33"/>
  <c r="AM46" i="33"/>
  <c r="AN46" i="33"/>
  <c r="AO46" i="33"/>
  <c r="AP46" i="33"/>
  <c r="AQ46" i="33"/>
  <c r="AR46" i="33"/>
  <c r="AS46" i="33"/>
  <c r="AT46" i="33"/>
  <c r="AU46" i="33"/>
  <c r="AV46" i="33"/>
  <c r="AW46" i="33"/>
  <c r="AX46" i="33"/>
  <c r="AY46" i="33"/>
  <c r="AZ46" i="33"/>
  <c r="BA46" i="33"/>
  <c r="BB46" i="33"/>
  <c r="BC46" i="33"/>
  <c r="BD46" i="33"/>
  <c r="BE46" i="33"/>
  <c r="BF46" i="33"/>
  <c r="BG46" i="33"/>
  <c r="BH46" i="33"/>
  <c r="BI46" i="33"/>
  <c r="BJ46" i="33"/>
  <c r="BK46" i="33"/>
  <c r="BL46" i="33"/>
  <c r="BM46" i="33"/>
  <c r="BN46" i="33"/>
  <c r="BO46" i="33"/>
  <c r="BP46" i="33"/>
  <c r="AB22" i="33"/>
  <c r="E57" i="33" a="1"/>
  <c r="E57" i="33"/>
  <c r="F57" i="33" a="1"/>
  <c r="F57" i="33"/>
  <c r="G57" i="33" a="1"/>
  <c r="H57" i="33" a="1"/>
  <c r="I57" i="33" a="1"/>
  <c r="J57" i="33" a="1"/>
  <c r="K57" i="33" a="1"/>
  <c r="L57" i="33" a="1"/>
  <c r="M57" i="33" a="1"/>
  <c r="N57" i="33" a="1"/>
  <c r="O57" i="33" a="1"/>
  <c r="P57" i="33" a="1"/>
  <c r="Q57" i="33" a="1"/>
  <c r="R57" i="33" a="1"/>
  <c r="S57" i="33" a="1"/>
  <c r="T57" i="33" a="1"/>
  <c r="U57" i="33" a="1"/>
  <c r="V57" i="33" a="1"/>
  <c r="W57" i="33" a="1"/>
  <c r="X57" i="33" a="1"/>
  <c r="Y57" i="33" a="1"/>
  <c r="Z57" i="33" a="1"/>
  <c r="AA57" i="33" a="1"/>
  <c r="AB57" i="33" a="1"/>
  <c r="AC57" i="33" a="1"/>
  <c r="AD57" i="33" a="1"/>
  <c r="AE57" i="33" a="1"/>
  <c r="AF57" i="33" a="1"/>
  <c r="AG57" i="33" a="1"/>
  <c r="AH57" i="33" a="1"/>
  <c r="AI57" i="33" a="1"/>
  <c r="AJ57" i="33" a="1"/>
  <c r="AK57" i="33" a="1"/>
  <c r="AL57" i="33" a="1"/>
  <c r="AM57" i="33" a="1"/>
  <c r="AN57" i="33" a="1"/>
  <c r="AO57" i="33" a="1"/>
  <c r="AP57" i="33" a="1"/>
  <c r="AQ57" i="33" a="1"/>
  <c r="AR57" i="33" a="1"/>
  <c r="AS57" i="33" a="1"/>
  <c r="AT57" i="33" a="1"/>
  <c r="AU57" i="33" a="1"/>
  <c r="AV57" i="33" a="1"/>
  <c r="AW57" i="33" a="1"/>
  <c r="AX57" i="33" a="1"/>
  <c r="AY57" i="33" a="1"/>
  <c r="AZ57" i="33" a="1"/>
  <c r="BA57" i="33" a="1"/>
  <c r="BB57" i="33" a="1"/>
  <c r="BC57" i="33" a="1"/>
  <c r="BD57" i="33" a="1"/>
  <c r="BE57" i="33" a="1"/>
  <c r="BF57" i="33" a="1"/>
  <c r="BG57" i="33" a="1"/>
  <c r="BH57" i="33" a="1"/>
  <c r="BI57" i="33" a="1"/>
  <c r="BJ57" i="33" a="1"/>
  <c r="BK57" i="33" a="1"/>
  <c r="BL57" i="33" a="1"/>
  <c r="BM57" i="33" a="1"/>
  <c r="BN57" i="33" a="1"/>
  <c r="BO57" i="33" a="1"/>
  <c r="BP57" i="33" a="1"/>
  <c r="G57" i="33"/>
  <c r="H57" i="33"/>
  <c r="I57" i="33"/>
  <c r="J57" i="33"/>
  <c r="K57" i="33"/>
  <c r="L57" i="33"/>
  <c r="M57" i="33"/>
  <c r="N57" i="33"/>
  <c r="O57" i="33"/>
  <c r="P57" i="33"/>
  <c r="Q57" i="33"/>
  <c r="R57" i="33"/>
  <c r="S57" i="33"/>
  <c r="T57" i="33"/>
  <c r="U57" i="33"/>
  <c r="V57" i="33"/>
  <c r="W57" i="33"/>
  <c r="X57" i="33"/>
  <c r="Y57" i="33"/>
  <c r="Z57" i="33"/>
  <c r="AA57" i="33"/>
  <c r="AB57" i="33"/>
  <c r="AC57" i="33"/>
  <c r="AD57" i="33"/>
  <c r="AE57" i="33"/>
  <c r="AF57" i="33"/>
  <c r="AG57" i="33"/>
  <c r="AH57" i="33"/>
  <c r="AI57" i="33"/>
  <c r="AJ57" i="33"/>
  <c r="AK57" i="33"/>
  <c r="AL57" i="33"/>
  <c r="AM57" i="33"/>
  <c r="AN57" i="33"/>
  <c r="AO57" i="33"/>
  <c r="AP57" i="33"/>
  <c r="AQ57" i="33"/>
  <c r="AR57" i="33"/>
  <c r="AS57" i="33"/>
  <c r="AT57" i="33"/>
  <c r="AU57" i="33"/>
  <c r="AV57" i="33"/>
  <c r="AW57" i="33"/>
  <c r="AX57" i="33"/>
  <c r="AY57" i="33"/>
  <c r="AZ57" i="33"/>
  <c r="BA57" i="33"/>
  <c r="BB57" i="33"/>
  <c r="BC57" i="33"/>
  <c r="BD57" i="33"/>
  <c r="BE57" i="33"/>
  <c r="BF57" i="33"/>
  <c r="BG57" i="33"/>
  <c r="BH57" i="33"/>
  <c r="BI57" i="33"/>
  <c r="BJ57" i="33"/>
  <c r="BK57" i="33"/>
  <c r="BL57" i="33"/>
  <c r="BM57" i="33"/>
  <c r="BN57" i="33"/>
  <c r="BO57" i="33"/>
  <c r="BP57" i="33"/>
  <c r="AC22" i="33"/>
  <c r="E33" i="37" a="1"/>
  <c r="E33" i="37"/>
  <c r="F33" i="37" a="1"/>
  <c r="F33" i="37"/>
  <c r="G33" i="37" a="1"/>
  <c r="H33" i="37" a="1"/>
  <c r="I33" i="37" a="1"/>
  <c r="J33" i="37" a="1"/>
  <c r="K33" i="37" a="1"/>
  <c r="L33" i="37" a="1"/>
  <c r="M33" i="37" a="1"/>
  <c r="N33" i="37" a="1"/>
  <c r="O33" i="37" a="1"/>
  <c r="P33" i="37" a="1"/>
  <c r="Q33" i="37" a="1"/>
  <c r="R33" i="37" a="1"/>
  <c r="S33" i="37" a="1"/>
  <c r="T33" i="37" a="1"/>
  <c r="U33" i="37" a="1"/>
  <c r="V33" i="37" a="1"/>
  <c r="W33" i="37" a="1"/>
  <c r="X33" i="37" a="1"/>
  <c r="Y33" i="37" a="1"/>
  <c r="Z33" i="37" a="1"/>
  <c r="AA33" i="37" a="1"/>
  <c r="AB33" i="37" a="1"/>
  <c r="AC33" i="37" a="1"/>
  <c r="AD33" i="37" a="1"/>
  <c r="AE33" i="37" a="1"/>
  <c r="AF33" i="37" a="1"/>
  <c r="AG33" i="37" a="1"/>
  <c r="AH33" i="37" a="1"/>
  <c r="AI33" i="37" a="1"/>
  <c r="AJ33" i="37" a="1"/>
  <c r="AK33" i="37" a="1"/>
  <c r="AL33" i="37" a="1"/>
  <c r="AM33" i="37" a="1"/>
  <c r="AN33" i="37" a="1"/>
  <c r="AO33" i="37" a="1"/>
  <c r="AP33" i="37" a="1"/>
  <c r="AQ33" i="37" a="1"/>
  <c r="AR33" i="37" a="1"/>
  <c r="AS33" i="37" a="1"/>
  <c r="AT33" i="37" a="1"/>
  <c r="AU33" i="37" a="1"/>
  <c r="AV33" i="37" a="1"/>
  <c r="AW33" i="37" a="1"/>
  <c r="AX33" i="37" a="1"/>
  <c r="AY33" i="37" a="1"/>
  <c r="AZ33" i="37" a="1"/>
  <c r="BA33" i="37" a="1"/>
  <c r="BB33" i="37" a="1"/>
  <c r="BC33" i="37" a="1"/>
  <c r="BD33" i="37" a="1"/>
  <c r="BE33" i="37" a="1"/>
  <c r="BF33" i="37" a="1"/>
  <c r="BG33" i="37" a="1"/>
  <c r="BH33" i="37" a="1"/>
  <c r="BI33" i="37" a="1"/>
  <c r="BJ33" i="37" a="1"/>
  <c r="BK33" i="37" a="1"/>
  <c r="BL33" i="37" a="1"/>
  <c r="BM33" i="37" a="1"/>
  <c r="BN33" i="37" a="1"/>
  <c r="BO33" i="37" a="1"/>
  <c r="BP33" i="37" a="1"/>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BF33" i="37"/>
  <c r="BG33" i="37"/>
  <c r="BH33" i="37"/>
  <c r="BI33" i="37"/>
  <c r="BJ33" i="37"/>
  <c r="BK33" i="37"/>
  <c r="BL33" i="37"/>
  <c r="BM33" i="37"/>
  <c r="BN33" i="37"/>
  <c r="BO33" i="37"/>
  <c r="BP33" i="37"/>
  <c r="AA20" i="37"/>
  <c r="E44" i="37" a="1"/>
  <c r="E44" i="37"/>
  <c r="F44" i="37" a="1"/>
  <c r="F44" i="37"/>
  <c r="G44" i="37" a="1"/>
  <c r="H44" i="37" a="1"/>
  <c r="I44" i="37" a="1"/>
  <c r="J44" i="37" a="1"/>
  <c r="K44" i="37" a="1"/>
  <c r="L44" i="37" a="1"/>
  <c r="M44" i="37" a="1"/>
  <c r="N44" i="37" a="1"/>
  <c r="O44" i="37" a="1"/>
  <c r="P44" i="37" a="1"/>
  <c r="Q44" i="37" a="1"/>
  <c r="R44" i="37" a="1"/>
  <c r="S44" i="37" a="1"/>
  <c r="T44" i="37" a="1"/>
  <c r="U44" i="37" a="1"/>
  <c r="V44" i="37" a="1"/>
  <c r="W44" i="37" a="1"/>
  <c r="X44" i="37" a="1"/>
  <c r="Y44" i="37" a="1"/>
  <c r="Z44" i="37" a="1"/>
  <c r="AA44" i="37" a="1"/>
  <c r="AB44" i="37" a="1"/>
  <c r="AC44" i="37" a="1"/>
  <c r="AD44" i="37" a="1"/>
  <c r="AE44" i="37" a="1"/>
  <c r="AF44" i="37" a="1"/>
  <c r="AG44" i="37" a="1"/>
  <c r="AH44" i="37" a="1"/>
  <c r="AI44" i="37" a="1"/>
  <c r="AJ44" i="37" a="1"/>
  <c r="AK44" i="37" a="1"/>
  <c r="AL44" i="37" a="1"/>
  <c r="AM44" i="37" a="1"/>
  <c r="AN44" i="37" a="1"/>
  <c r="AO44" i="37" a="1"/>
  <c r="AP44" i="37" a="1"/>
  <c r="AQ44" i="37" a="1"/>
  <c r="AR44" i="37" a="1"/>
  <c r="AS44" i="37" a="1"/>
  <c r="AT44" i="37" a="1"/>
  <c r="AU44" i="37" a="1"/>
  <c r="AV44" i="37" a="1"/>
  <c r="AW44" i="37" a="1"/>
  <c r="AX44" i="37" a="1"/>
  <c r="AY44" i="37" a="1"/>
  <c r="AZ44" i="37" a="1"/>
  <c r="BA44" i="37" a="1"/>
  <c r="BB44" i="37" a="1"/>
  <c r="BC44" i="37" a="1"/>
  <c r="BD44" i="37" a="1"/>
  <c r="BE44" i="37" a="1"/>
  <c r="BF44" i="37" a="1"/>
  <c r="BG44" i="37" a="1"/>
  <c r="BH44" i="37" a="1"/>
  <c r="BI44" i="37" a="1"/>
  <c r="BJ44" i="37" a="1"/>
  <c r="BK44" i="37" a="1"/>
  <c r="BL44" i="37" a="1"/>
  <c r="BM44" i="37" a="1"/>
  <c r="BN44" i="37" a="1"/>
  <c r="BO44" i="37" a="1"/>
  <c r="BP44" i="37" a="1"/>
  <c r="G44" i="37"/>
  <c r="H44" i="37"/>
  <c r="I44" i="37"/>
  <c r="J44" i="37"/>
  <c r="K44" i="37"/>
  <c r="L44" i="37"/>
  <c r="M44" i="37"/>
  <c r="N44" i="37"/>
  <c r="O44" i="37"/>
  <c r="P44" i="37"/>
  <c r="Q44" i="37"/>
  <c r="R44" i="37"/>
  <c r="S44" i="37"/>
  <c r="T44" i="37"/>
  <c r="U44" i="37"/>
  <c r="V44" i="37"/>
  <c r="W44" i="37"/>
  <c r="X44" i="37"/>
  <c r="Y44" i="37"/>
  <c r="Z44" i="37"/>
  <c r="AA44" i="37"/>
  <c r="AB44" i="37"/>
  <c r="AC44" i="37"/>
  <c r="AD44" i="37"/>
  <c r="AE44" i="37"/>
  <c r="AF44" i="37"/>
  <c r="AG44" i="37"/>
  <c r="AH44" i="37"/>
  <c r="AI44" i="37"/>
  <c r="AJ44" i="37"/>
  <c r="AK44" i="37"/>
  <c r="AL44" i="37"/>
  <c r="AM44" i="37"/>
  <c r="AN44" i="37"/>
  <c r="AO44" i="37"/>
  <c r="AP44" i="37"/>
  <c r="AQ44" i="37"/>
  <c r="AR44" i="37"/>
  <c r="AS44" i="37"/>
  <c r="AT44" i="37"/>
  <c r="AU44" i="37"/>
  <c r="AV44" i="37"/>
  <c r="AW44" i="37"/>
  <c r="AX44" i="37"/>
  <c r="AY44" i="37"/>
  <c r="AZ44" i="37"/>
  <c r="BA44" i="37"/>
  <c r="BB44" i="37"/>
  <c r="BC44" i="37"/>
  <c r="BD44" i="37"/>
  <c r="BE44" i="37"/>
  <c r="BF44" i="37"/>
  <c r="BG44" i="37"/>
  <c r="BH44" i="37"/>
  <c r="BI44" i="37"/>
  <c r="BJ44" i="37"/>
  <c r="BK44" i="37"/>
  <c r="BL44" i="37"/>
  <c r="BM44" i="37"/>
  <c r="BN44" i="37"/>
  <c r="BO44" i="37"/>
  <c r="BP44" i="37"/>
  <c r="AB20" i="37"/>
  <c r="E55" i="37" a="1"/>
  <c r="E55" i="37"/>
  <c r="F55" i="37" a="1"/>
  <c r="F55" i="37"/>
  <c r="G55" i="37" a="1"/>
  <c r="H55" i="37" a="1"/>
  <c r="I55" i="37" a="1"/>
  <c r="J55" i="37" a="1"/>
  <c r="K55" i="37" a="1"/>
  <c r="L55" i="37" a="1"/>
  <c r="M55" i="37" a="1"/>
  <c r="N55" i="37" a="1"/>
  <c r="O55" i="37" a="1"/>
  <c r="P55" i="37" a="1"/>
  <c r="Q55" i="37" a="1"/>
  <c r="R55" i="37" a="1"/>
  <c r="S55" i="37" a="1"/>
  <c r="T55" i="37" a="1"/>
  <c r="U55" i="37" a="1"/>
  <c r="V55" i="37" a="1"/>
  <c r="W55" i="37" a="1"/>
  <c r="X55" i="37" a="1"/>
  <c r="Y55" i="37" a="1"/>
  <c r="Z55" i="37" a="1"/>
  <c r="AA55" i="37" a="1"/>
  <c r="AB55" i="37" a="1"/>
  <c r="AC55" i="37" a="1"/>
  <c r="AD55" i="37" a="1"/>
  <c r="AE55" i="37" a="1"/>
  <c r="AF55" i="37" a="1"/>
  <c r="AG55" i="37" a="1"/>
  <c r="AH55" i="37" a="1"/>
  <c r="AI55" i="37" a="1"/>
  <c r="AJ55" i="37" a="1"/>
  <c r="AK55" i="37" a="1"/>
  <c r="AL55" i="37" a="1"/>
  <c r="AM55" i="37" a="1"/>
  <c r="AN55" i="37" a="1"/>
  <c r="AO55" i="37" a="1"/>
  <c r="AP55" i="37" a="1"/>
  <c r="AQ55" i="37" a="1"/>
  <c r="AR55" i="37" a="1"/>
  <c r="AS55" i="37" a="1"/>
  <c r="AT55" i="37" a="1"/>
  <c r="AU55" i="37" a="1"/>
  <c r="AV55" i="37" a="1"/>
  <c r="AW55" i="37" a="1"/>
  <c r="AX55" i="37" a="1"/>
  <c r="AY55" i="37" a="1"/>
  <c r="AZ55" i="37" a="1"/>
  <c r="BA55" i="37" a="1"/>
  <c r="BB55" i="37" a="1"/>
  <c r="BC55" i="37" a="1"/>
  <c r="BD55" i="37" a="1"/>
  <c r="BE55" i="37" a="1"/>
  <c r="BF55" i="37" a="1"/>
  <c r="BG55" i="37" a="1"/>
  <c r="BH55" i="37" a="1"/>
  <c r="BI55" i="37" a="1"/>
  <c r="BJ55" i="37" a="1"/>
  <c r="BK55" i="37" a="1"/>
  <c r="BL55" i="37" a="1"/>
  <c r="BM55" i="37" a="1"/>
  <c r="BN55" i="37" a="1"/>
  <c r="BO55" i="37" a="1"/>
  <c r="BP55" i="37" a="1"/>
  <c r="G55" i="37"/>
  <c r="H55" i="37"/>
  <c r="I55" i="37"/>
  <c r="J55" i="37"/>
  <c r="K55" i="37"/>
  <c r="L55" i="37"/>
  <c r="M55" i="37"/>
  <c r="N55" i="37"/>
  <c r="O55" i="37"/>
  <c r="P55" i="37"/>
  <c r="Q55" i="37"/>
  <c r="R55" i="37"/>
  <c r="S55" i="37"/>
  <c r="T55" i="37"/>
  <c r="U55" i="37"/>
  <c r="V55" i="37"/>
  <c r="W55" i="37"/>
  <c r="X55" i="37"/>
  <c r="Y55" i="37"/>
  <c r="Z55" i="37"/>
  <c r="AA55" i="37"/>
  <c r="AB55" i="37"/>
  <c r="AC55" i="37"/>
  <c r="AD55" i="37"/>
  <c r="AE55" i="37"/>
  <c r="AF55" i="37"/>
  <c r="AG55" i="37"/>
  <c r="AH55" i="37"/>
  <c r="AI55" i="37"/>
  <c r="AJ55" i="37"/>
  <c r="AK55" i="37"/>
  <c r="AL55" i="37"/>
  <c r="AM55" i="37"/>
  <c r="AN55" i="37"/>
  <c r="AO55" i="37"/>
  <c r="AP55" i="37"/>
  <c r="AQ55" i="37"/>
  <c r="AR55" i="37"/>
  <c r="AS55" i="37"/>
  <c r="AT55" i="37"/>
  <c r="AU55" i="37"/>
  <c r="AV55" i="37"/>
  <c r="AW55" i="37"/>
  <c r="AX55" i="37"/>
  <c r="AY55" i="37"/>
  <c r="AZ55" i="37"/>
  <c r="BA55" i="37"/>
  <c r="BB55" i="37"/>
  <c r="BC55" i="37"/>
  <c r="BD55" i="37"/>
  <c r="BE55" i="37"/>
  <c r="BF55" i="37"/>
  <c r="BG55" i="37"/>
  <c r="BH55" i="37"/>
  <c r="BI55" i="37"/>
  <c r="BJ55" i="37"/>
  <c r="BK55" i="37"/>
  <c r="BL55" i="37"/>
  <c r="BM55" i="37"/>
  <c r="BN55" i="37"/>
  <c r="BO55" i="37"/>
  <c r="BP55" i="37"/>
  <c r="AC20" i="37"/>
  <c r="E34" i="37" a="1"/>
  <c r="E34" i="37"/>
  <c r="F34" i="37" a="1"/>
  <c r="F34" i="37"/>
  <c r="G34" i="37" a="1"/>
  <c r="H34" i="37" a="1"/>
  <c r="I34" i="37" a="1"/>
  <c r="J34" i="37" a="1"/>
  <c r="K34" i="37" a="1"/>
  <c r="L34" i="37" a="1"/>
  <c r="M34" i="37" a="1"/>
  <c r="N34" i="37" a="1"/>
  <c r="O34" i="37" a="1"/>
  <c r="P34" i="37" a="1"/>
  <c r="Q34" i="37" a="1"/>
  <c r="R34" i="37" a="1"/>
  <c r="S34" i="37" a="1"/>
  <c r="T34" i="37" a="1"/>
  <c r="U34" i="37" a="1"/>
  <c r="V34" i="37" a="1"/>
  <c r="W34" i="37" a="1"/>
  <c r="X34" i="37" a="1"/>
  <c r="Y34" i="37" a="1"/>
  <c r="Z34" i="37" a="1"/>
  <c r="AA34" i="37" a="1"/>
  <c r="AB34" i="37" a="1"/>
  <c r="AC34" i="37" a="1"/>
  <c r="AD34" i="37" a="1"/>
  <c r="AE34" i="37" a="1"/>
  <c r="AF34" i="37" a="1"/>
  <c r="AG34" i="37" a="1"/>
  <c r="AH34" i="37" a="1"/>
  <c r="AI34" i="37" a="1"/>
  <c r="AJ34" i="37" a="1"/>
  <c r="AK34" i="37" a="1"/>
  <c r="AL34" i="37" a="1"/>
  <c r="AM34" i="37" a="1"/>
  <c r="AN34" i="37" a="1"/>
  <c r="AO34" i="37" a="1"/>
  <c r="AP34" i="37" a="1"/>
  <c r="AQ34" i="37" a="1"/>
  <c r="AR34" i="37" a="1"/>
  <c r="AS34" i="37" a="1"/>
  <c r="AT34" i="37" a="1"/>
  <c r="AU34" i="37" a="1"/>
  <c r="AV34" i="37" a="1"/>
  <c r="AW34" i="37" a="1"/>
  <c r="AX34" i="37" a="1"/>
  <c r="AY34" i="37" a="1"/>
  <c r="AZ34" i="37" a="1"/>
  <c r="BA34" i="37" a="1"/>
  <c r="BB34" i="37" a="1"/>
  <c r="BC34" i="37" a="1"/>
  <c r="BD34" i="37" a="1"/>
  <c r="BE34" i="37" a="1"/>
  <c r="BF34" i="37" a="1"/>
  <c r="BG34" i="37" a="1"/>
  <c r="BH34" i="37" a="1"/>
  <c r="BI34" i="37" a="1"/>
  <c r="BJ34" i="37" a="1"/>
  <c r="BK34" i="37" a="1"/>
  <c r="BL34" i="37" a="1"/>
  <c r="BM34" i="37" a="1"/>
  <c r="BN34" i="37" a="1"/>
  <c r="BO34" i="37" a="1"/>
  <c r="BP34" i="37" a="1"/>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BF34" i="37"/>
  <c r="BG34" i="37"/>
  <c r="BH34" i="37"/>
  <c r="BI34" i="37"/>
  <c r="BJ34" i="37"/>
  <c r="BK34" i="37"/>
  <c r="BL34" i="37"/>
  <c r="BM34" i="37"/>
  <c r="BN34" i="37"/>
  <c r="BO34" i="37"/>
  <c r="BP34" i="37"/>
  <c r="AA21" i="37"/>
  <c r="E45" i="37" a="1"/>
  <c r="E45" i="37"/>
  <c r="F45" i="37" a="1"/>
  <c r="F45" i="37"/>
  <c r="G45" i="37" a="1"/>
  <c r="H45" i="37" a="1"/>
  <c r="I45" i="37" a="1"/>
  <c r="J45" i="37" a="1"/>
  <c r="K45" i="37" a="1"/>
  <c r="L45" i="37" a="1"/>
  <c r="M45" i="37" a="1"/>
  <c r="N45" i="37" a="1"/>
  <c r="O45" i="37" a="1"/>
  <c r="P45" i="37" a="1"/>
  <c r="Q45" i="37" a="1"/>
  <c r="R45" i="37" a="1"/>
  <c r="S45" i="37" a="1"/>
  <c r="T45" i="37" a="1"/>
  <c r="U45" i="37" a="1"/>
  <c r="V45" i="37" a="1"/>
  <c r="W45" i="37" a="1"/>
  <c r="X45" i="37" a="1"/>
  <c r="Y45" i="37" a="1"/>
  <c r="Z45" i="37" a="1"/>
  <c r="AA45" i="37" a="1"/>
  <c r="AB45" i="37" a="1"/>
  <c r="AC45" i="37" a="1"/>
  <c r="AD45" i="37" a="1"/>
  <c r="AE45" i="37" a="1"/>
  <c r="AF45" i="37" a="1"/>
  <c r="AG45" i="37" a="1"/>
  <c r="AH45" i="37" a="1"/>
  <c r="AI45" i="37" a="1"/>
  <c r="AJ45" i="37" a="1"/>
  <c r="AK45" i="37" a="1"/>
  <c r="AL45" i="37" a="1"/>
  <c r="AM45" i="37" a="1"/>
  <c r="AN45" i="37" a="1"/>
  <c r="AO45" i="37" a="1"/>
  <c r="AP45" i="37" a="1"/>
  <c r="AQ45" i="37" a="1"/>
  <c r="AR45" i="37" a="1"/>
  <c r="AS45" i="37" a="1"/>
  <c r="AT45" i="37" a="1"/>
  <c r="AU45" i="37" a="1"/>
  <c r="AV45" i="37" a="1"/>
  <c r="AW45" i="37" a="1"/>
  <c r="AX45" i="37" a="1"/>
  <c r="AY45" i="37" a="1"/>
  <c r="AZ45" i="37" a="1"/>
  <c r="BA45" i="37" a="1"/>
  <c r="BB45" i="37" a="1"/>
  <c r="BC45" i="37" a="1"/>
  <c r="BD45" i="37" a="1"/>
  <c r="BE45" i="37" a="1"/>
  <c r="BF45" i="37" a="1"/>
  <c r="BG45" i="37" a="1"/>
  <c r="BH45" i="37" a="1"/>
  <c r="BI45" i="37" a="1"/>
  <c r="BJ45" i="37" a="1"/>
  <c r="BK45" i="37" a="1"/>
  <c r="BL45" i="37" a="1"/>
  <c r="BM45" i="37" a="1"/>
  <c r="BN45" i="37" a="1"/>
  <c r="BO45" i="37" a="1"/>
  <c r="BP45" i="37" a="1"/>
  <c r="G45" i="37"/>
  <c r="H45" i="37"/>
  <c r="I45" i="37"/>
  <c r="J45" i="37"/>
  <c r="K45" i="37"/>
  <c r="L45" i="37"/>
  <c r="M45" i="37"/>
  <c r="N45" i="37"/>
  <c r="O45" i="37"/>
  <c r="P45" i="37"/>
  <c r="Q45" i="37"/>
  <c r="R45" i="37"/>
  <c r="S45" i="37"/>
  <c r="T45" i="37"/>
  <c r="U45" i="37"/>
  <c r="V45" i="37"/>
  <c r="W45" i="37"/>
  <c r="X45" i="37"/>
  <c r="Y45" i="37"/>
  <c r="Z45" i="37"/>
  <c r="AA45" i="37"/>
  <c r="AB45" i="37"/>
  <c r="AC45" i="37"/>
  <c r="AD45" i="37"/>
  <c r="AE45" i="37"/>
  <c r="AF45" i="37"/>
  <c r="AG45" i="37"/>
  <c r="AH45" i="37"/>
  <c r="AI45" i="37"/>
  <c r="AJ45" i="37"/>
  <c r="AK45" i="37"/>
  <c r="AL45" i="37"/>
  <c r="AM45" i="37"/>
  <c r="AN45" i="37"/>
  <c r="AO45" i="37"/>
  <c r="AP45" i="37"/>
  <c r="AQ45" i="37"/>
  <c r="AR45" i="37"/>
  <c r="AS45" i="37"/>
  <c r="AT45" i="37"/>
  <c r="AU45" i="37"/>
  <c r="AV45" i="37"/>
  <c r="AW45" i="37"/>
  <c r="AX45" i="37"/>
  <c r="AY45" i="37"/>
  <c r="AZ45" i="37"/>
  <c r="BA45" i="37"/>
  <c r="BB45" i="37"/>
  <c r="BC45" i="37"/>
  <c r="BD45" i="37"/>
  <c r="BE45" i="37"/>
  <c r="BF45" i="37"/>
  <c r="BG45" i="37"/>
  <c r="BH45" i="37"/>
  <c r="BI45" i="37"/>
  <c r="BJ45" i="37"/>
  <c r="BK45" i="37"/>
  <c r="BL45" i="37"/>
  <c r="BM45" i="37"/>
  <c r="BN45" i="37"/>
  <c r="BO45" i="37"/>
  <c r="BP45" i="37"/>
  <c r="AB21" i="37"/>
  <c r="E56" i="37" a="1"/>
  <c r="E56" i="37"/>
  <c r="F56" i="37" a="1"/>
  <c r="F56" i="37"/>
  <c r="G56" i="37" a="1"/>
  <c r="H56" i="37" a="1"/>
  <c r="I56" i="37" a="1"/>
  <c r="J56" i="37" a="1"/>
  <c r="K56" i="37" a="1"/>
  <c r="L56" i="37" a="1"/>
  <c r="M56" i="37" a="1"/>
  <c r="N56" i="37" a="1"/>
  <c r="O56" i="37" a="1"/>
  <c r="P56" i="37" a="1"/>
  <c r="Q56" i="37" a="1"/>
  <c r="R56" i="37" a="1"/>
  <c r="S56" i="37" a="1"/>
  <c r="T56" i="37" a="1"/>
  <c r="U56" i="37" a="1"/>
  <c r="V56" i="37" a="1"/>
  <c r="W56" i="37" a="1"/>
  <c r="X56" i="37" a="1"/>
  <c r="Y56" i="37" a="1"/>
  <c r="Z56" i="37" a="1"/>
  <c r="AA56" i="37" a="1"/>
  <c r="AB56" i="37" a="1"/>
  <c r="AC56" i="37" a="1"/>
  <c r="AD56" i="37" a="1"/>
  <c r="AE56" i="37" a="1"/>
  <c r="AF56" i="37" a="1"/>
  <c r="AG56" i="37" a="1"/>
  <c r="AH56" i="37" a="1"/>
  <c r="AI56" i="37" a="1"/>
  <c r="AJ56" i="37" a="1"/>
  <c r="AK56" i="37" a="1"/>
  <c r="AL56" i="37" a="1"/>
  <c r="AM56" i="37" a="1"/>
  <c r="AN56" i="37" a="1"/>
  <c r="AO56" i="37" a="1"/>
  <c r="AP56" i="37" a="1"/>
  <c r="AQ56" i="37" a="1"/>
  <c r="AR56" i="37" a="1"/>
  <c r="AS56" i="37" a="1"/>
  <c r="AT56" i="37" a="1"/>
  <c r="AU56" i="37" a="1"/>
  <c r="AV56" i="37" a="1"/>
  <c r="AW56" i="37" a="1"/>
  <c r="AX56" i="37" a="1"/>
  <c r="AY56" i="37" a="1"/>
  <c r="AZ56" i="37" a="1"/>
  <c r="BA56" i="37" a="1"/>
  <c r="BB56" i="37" a="1"/>
  <c r="BC56" i="37" a="1"/>
  <c r="BD56" i="37" a="1"/>
  <c r="BE56" i="37" a="1"/>
  <c r="BF56" i="37" a="1"/>
  <c r="BG56" i="37" a="1"/>
  <c r="BH56" i="37" a="1"/>
  <c r="BI56" i="37" a="1"/>
  <c r="BJ56" i="37" a="1"/>
  <c r="BK56" i="37" a="1"/>
  <c r="BL56" i="37" a="1"/>
  <c r="BM56" i="37" a="1"/>
  <c r="BN56" i="37" a="1"/>
  <c r="BO56" i="37" a="1"/>
  <c r="BP56" i="37" a="1"/>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AK56" i="37"/>
  <c r="AL56" i="37"/>
  <c r="AM56" i="37"/>
  <c r="AN56" i="37"/>
  <c r="AO56" i="37"/>
  <c r="AP56" i="37"/>
  <c r="AQ56" i="37"/>
  <c r="AR56" i="37"/>
  <c r="AS56" i="37"/>
  <c r="AT56" i="37"/>
  <c r="AU56" i="37"/>
  <c r="AV56" i="37"/>
  <c r="AW56" i="37"/>
  <c r="AX56" i="37"/>
  <c r="AY56" i="37"/>
  <c r="AZ56" i="37"/>
  <c r="BA56" i="37"/>
  <c r="BB56" i="37"/>
  <c r="BC56" i="37"/>
  <c r="BD56" i="37"/>
  <c r="BE56" i="37"/>
  <c r="BF56" i="37"/>
  <c r="BG56" i="37"/>
  <c r="BH56" i="37"/>
  <c r="BI56" i="37"/>
  <c r="BJ56" i="37"/>
  <c r="BK56" i="37"/>
  <c r="BL56" i="37"/>
  <c r="BM56" i="37"/>
  <c r="BN56" i="37"/>
  <c r="BO56" i="37"/>
  <c r="BP56" i="37"/>
  <c r="AC21" i="37"/>
  <c r="E35" i="37" a="1"/>
  <c r="E35" i="37"/>
  <c r="F35" i="37" a="1"/>
  <c r="F35" i="37"/>
  <c r="G35" i="37" a="1"/>
  <c r="H35" i="37" a="1"/>
  <c r="I35" i="37" a="1"/>
  <c r="J35" i="37" a="1"/>
  <c r="K35" i="37" a="1"/>
  <c r="L35" i="37" a="1"/>
  <c r="M35" i="37" a="1"/>
  <c r="N35" i="37" a="1"/>
  <c r="O35" i="37" a="1"/>
  <c r="P35" i="37" a="1"/>
  <c r="Q35" i="37" a="1"/>
  <c r="R35" i="37" a="1"/>
  <c r="S35" i="37" a="1"/>
  <c r="T35" i="37" a="1"/>
  <c r="U35" i="37" a="1"/>
  <c r="V35" i="37" a="1"/>
  <c r="W35" i="37" a="1"/>
  <c r="X35" i="37" a="1"/>
  <c r="Y35" i="37" a="1"/>
  <c r="Z35" i="37" a="1"/>
  <c r="AA35" i="37" a="1"/>
  <c r="AB35" i="37" a="1"/>
  <c r="AC35" i="37" a="1"/>
  <c r="AD35" i="37" a="1"/>
  <c r="AE35" i="37" a="1"/>
  <c r="AF35" i="37" a="1"/>
  <c r="AG35" i="37" a="1"/>
  <c r="AH35" i="37" a="1"/>
  <c r="AI35" i="37" a="1"/>
  <c r="AJ35" i="37" a="1"/>
  <c r="AK35" i="37" a="1"/>
  <c r="AL35" i="37" a="1"/>
  <c r="AM35" i="37" a="1"/>
  <c r="AN35" i="37" a="1"/>
  <c r="AO35" i="37" a="1"/>
  <c r="AP35" i="37" a="1"/>
  <c r="AQ35" i="37" a="1"/>
  <c r="AR35" i="37" a="1"/>
  <c r="AS35" i="37" a="1"/>
  <c r="AT35" i="37" a="1"/>
  <c r="AU35" i="37" a="1"/>
  <c r="AV35" i="37" a="1"/>
  <c r="AW35" i="37" a="1"/>
  <c r="AX35" i="37" a="1"/>
  <c r="AY35" i="37" a="1"/>
  <c r="AZ35" i="37" a="1"/>
  <c r="BA35" i="37" a="1"/>
  <c r="BB35" i="37" a="1"/>
  <c r="BC35" i="37" a="1"/>
  <c r="BD35" i="37" a="1"/>
  <c r="BE35" i="37" a="1"/>
  <c r="BF35" i="37" a="1"/>
  <c r="BG35" i="37" a="1"/>
  <c r="BH35" i="37" a="1"/>
  <c r="BI35" i="37" a="1"/>
  <c r="BJ35" i="37" a="1"/>
  <c r="BK35" i="37" a="1"/>
  <c r="BL35" i="37" a="1"/>
  <c r="BM35" i="37" a="1"/>
  <c r="BN35" i="37" a="1"/>
  <c r="BO35" i="37" a="1"/>
  <c r="BP35" i="37" a="1"/>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BF35" i="37"/>
  <c r="BG35" i="37"/>
  <c r="BH35" i="37"/>
  <c r="BI35" i="37"/>
  <c r="BJ35" i="37"/>
  <c r="BK35" i="37"/>
  <c r="BL35" i="37"/>
  <c r="BM35" i="37"/>
  <c r="BN35" i="37"/>
  <c r="BO35" i="37"/>
  <c r="BP35" i="37"/>
  <c r="AA22" i="37"/>
  <c r="E46" i="37" a="1"/>
  <c r="E46" i="37"/>
  <c r="F46" i="37" a="1"/>
  <c r="F46" i="37"/>
  <c r="G46" i="37" a="1"/>
  <c r="H46" i="37" a="1"/>
  <c r="I46" i="37" a="1"/>
  <c r="J46" i="37" a="1"/>
  <c r="K46" i="37" a="1"/>
  <c r="L46" i="37" a="1"/>
  <c r="M46" i="37" a="1"/>
  <c r="N46" i="37" a="1"/>
  <c r="O46" i="37" a="1"/>
  <c r="P46" i="37" a="1"/>
  <c r="Q46" i="37" a="1"/>
  <c r="R46" i="37" a="1"/>
  <c r="S46" i="37" a="1"/>
  <c r="T46" i="37" a="1"/>
  <c r="U46" i="37" a="1"/>
  <c r="V46" i="37" a="1"/>
  <c r="W46" i="37" a="1"/>
  <c r="X46" i="37" a="1"/>
  <c r="Y46" i="37" a="1"/>
  <c r="Z46" i="37" a="1"/>
  <c r="AA46" i="37" a="1"/>
  <c r="AB46" i="37" a="1"/>
  <c r="AC46" i="37" a="1"/>
  <c r="AD46" i="37" a="1"/>
  <c r="AE46" i="37" a="1"/>
  <c r="AF46" i="37" a="1"/>
  <c r="AG46" i="37" a="1"/>
  <c r="AH46" i="37" a="1"/>
  <c r="AI46" i="37" a="1"/>
  <c r="AJ46" i="37" a="1"/>
  <c r="AK46" i="37" a="1"/>
  <c r="AL46" i="37" a="1"/>
  <c r="AM46" i="37" a="1"/>
  <c r="AN46" i="37" a="1"/>
  <c r="AO46" i="37" a="1"/>
  <c r="AP46" i="37" a="1"/>
  <c r="AQ46" i="37" a="1"/>
  <c r="AR46" i="37" a="1"/>
  <c r="AS46" i="37" a="1"/>
  <c r="AT46" i="37" a="1"/>
  <c r="AU46" i="37" a="1"/>
  <c r="AV46" i="37" a="1"/>
  <c r="AW46" i="37" a="1"/>
  <c r="AX46" i="37" a="1"/>
  <c r="AY46" i="37" a="1"/>
  <c r="AZ46" i="37" a="1"/>
  <c r="BA46" i="37" a="1"/>
  <c r="BB46" i="37" a="1"/>
  <c r="BC46" i="37" a="1"/>
  <c r="BD46" i="37" a="1"/>
  <c r="BE46" i="37" a="1"/>
  <c r="BF46" i="37" a="1"/>
  <c r="BG46" i="37" a="1"/>
  <c r="BH46" i="37" a="1"/>
  <c r="BI46" i="37" a="1"/>
  <c r="BJ46" i="37" a="1"/>
  <c r="BK46" i="37" a="1"/>
  <c r="BL46" i="37" a="1"/>
  <c r="BM46" i="37" a="1"/>
  <c r="BN46" i="37" a="1"/>
  <c r="BO46" i="37" a="1"/>
  <c r="BP46" i="37" a="1"/>
  <c r="G46" i="37"/>
  <c r="H46" i="37"/>
  <c r="I46" i="37"/>
  <c r="J46" i="37"/>
  <c r="K46" i="37"/>
  <c r="L46" i="37"/>
  <c r="M46" i="37"/>
  <c r="N46" i="37"/>
  <c r="O46" i="37"/>
  <c r="P46" i="37"/>
  <c r="Q46" i="37"/>
  <c r="R46" i="37"/>
  <c r="S46" i="37"/>
  <c r="T46" i="37"/>
  <c r="U46" i="37"/>
  <c r="V46" i="37"/>
  <c r="W46" i="37"/>
  <c r="X46" i="37"/>
  <c r="Y46" i="37"/>
  <c r="Z46" i="37"/>
  <c r="AA46" i="37"/>
  <c r="AB46" i="37"/>
  <c r="AC46" i="37"/>
  <c r="AD46" i="37"/>
  <c r="AE46" i="37"/>
  <c r="AF46" i="37"/>
  <c r="AG46" i="37"/>
  <c r="AH46" i="37"/>
  <c r="AI46" i="37"/>
  <c r="AJ46" i="37"/>
  <c r="AK46" i="37"/>
  <c r="AL46" i="37"/>
  <c r="AM46" i="37"/>
  <c r="AN46" i="37"/>
  <c r="AO46" i="37"/>
  <c r="AP46" i="37"/>
  <c r="AQ46" i="37"/>
  <c r="AR46" i="37"/>
  <c r="AS46" i="37"/>
  <c r="AT46" i="37"/>
  <c r="AU46" i="37"/>
  <c r="AV46" i="37"/>
  <c r="AW46" i="37"/>
  <c r="AX46" i="37"/>
  <c r="AY46" i="37"/>
  <c r="AZ46" i="37"/>
  <c r="BA46" i="37"/>
  <c r="BB46" i="37"/>
  <c r="BC46" i="37"/>
  <c r="BD46" i="37"/>
  <c r="BE46" i="37"/>
  <c r="BF46" i="37"/>
  <c r="BG46" i="37"/>
  <c r="BH46" i="37"/>
  <c r="BI46" i="37"/>
  <c r="BJ46" i="37"/>
  <c r="BK46" i="37"/>
  <c r="BL46" i="37"/>
  <c r="BM46" i="37"/>
  <c r="BN46" i="37"/>
  <c r="BO46" i="37"/>
  <c r="BP46" i="37"/>
  <c r="AB22" i="37"/>
  <c r="E57" i="37" a="1"/>
  <c r="E57" i="37"/>
  <c r="F57" i="37" a="1"/>
  <c r="F57" i="37"/>
  <c r="G57" i="37" a="1"/>
  <c r="H57" i="37" a="1"/>
  <c r="I57" i="37" a="1"/>
  <c r="J57" i="37" a="1"/>
  <c r="K57" i="37" a="1"/>
  <c r="L57" i="37" a="1"/>
  <c r="M57" i="37" a="1"/>
  <c r="N57" i="37" a="1"/>
  <c r="O57" i="37" a="1"/>
  <c r="P57" i="37" a="1"/>
  <c r="Q57" i="37" a="1"/>
  <c r="R57" i="37" a="1"/>
  <c r="S57" i="37" a="1"/>
  <c r="T57" i="37" a="1"/>
  <c r="U57" i="37" a="1"/>
  <c r="V57" i="37" a="1"/>
  <c r="W57" i="37" a="1"/>
  <c r="X57" i="37" a="1"/>
  <c r="Y57" i="37" a="1"/>
  <c r="Z57" i="37" a="1"/>
  <c r="AA57" i="37" a="1"/>
  <c r="AB57" i="37" a="1"/>
  <c r="AC57" i="37" a="1"/>
  <c r="AD57" i="37" a="1"/>
  <c r="AE57" i="37" a="1"/>
  <c r="AF57" i="37" a="1"/>
  <c r="AG57" i="37" a="1"/>
  <c r="AH57" i="37" a="1"/>
  <c r="AI57" i="37" a="1"/>
  <c r="AJ57" i="37" a="1"/>
  <c r="AK57" i="37" a="1"/>
  <c r="AL57" i="37" a="1"/>
  <c r="AM57" i="37" a="1"/>
  <c r="AN57" i="37" a="1"/>
  <c r="AO57" i="37" a="1"/>
  <c r="AP57" i="37" a="1"/>
  <c r="AQ57" i="37" a="1"/>
  <c r="AR57" i="37" a="1"/>
  <c r="AS57" i="37" a="1"/>
  <c r="AT57" i="37" a="1"/>
  <c r="AU57" i="37" a="1"/>
  <c r="AV57" i="37" a="1"/>
  <c r="AW57" i="37" a="1"/>
  <c r="AX57" i="37" a="1"/>
  <c r="AY57" i="37" a="1"/>
  <c r="AZ57" i="37" a="1"/>
  <c r="BA57" i="37" a="1"/>
  <c r="BB57" i="37" a="1"/>
  <c r="BC57" i="37" a="1"/>
  <c r="BD57" i="37" a="1"/>
  <c r="BE57" i="37" a="1"/>
  <c r="BF57" i="37" a="1"/>
  <c r="BG57" i="37" a="1"/>
  <c r="BH57" i="37" a="1"/>
  <c r="BI57" i="37" a="1"/>
  <c r="BJ57" i="37" a="1"/>
  <c r="BK57" i="37" a="1"/>
  <c r="BL57" i="37" a="1"/>
  <c r="BM57" i="37" a="1"/>
  <c r="BN57" i="37" a="1"/>
  <c r="BO57" i="37" a="1"/>
  <c r="BP57" i="37" a="1"/>
  <c r="G57" i="37"/>
  <c r="H57" i="37"/>
  <c r="I57" i="37"/>
  <c r="J57" i="37"/>
  <c r="K57" i="37"/>
  <c r="L57" i="37"/>
  <c r="M57" i="37"/>
  <c r="N57" i="37"/>
  <c r="O57" i="37"/>
  <c r="P57" i="37"/>
  <c r="Q57" i="37"/>
  <c r="R57" i="37"/>
  <c r="S57" i="37"/>
  <c r="T57" i="37"/>
  <c r="U57" i="37"/>
  <c r="V57" i="37"/>
  <c r="W57" i="37"/>
  <c r="X57" i="37"/>
  <c r="Y57" i="37"/>
  <c r="Z57" i="37"/>
  <c r="AA57" i="37"/>
  <c r="AB57" i="37"/>
  <c r="AC57" i="37"/>
  <c r="AD57" i="37"/>
  <c r="AE57" i="37"/>
  <c r="AF57" i="37"/>
  <c r="AG57" i="37"/>
  <c r="AH57" i="37"/>
  <c r="AI57" i="37"/>
  <c r="AJ57" i="37"/>
  <c r="AK57" i="37"/>
  <c r="AL57" i="37"/>
  <c r="AM57" i="37"/>
  <c r="AN57" i="37"/>
  <c r="AO57" i="37"/>
  <c r="AP57" i="37"/>
  <c r="AQ57" i="37"/>
  <c r="AR57" i="37"/>
  <c r="AS57" i="37"/>
  <c r="AT57" i="37"/>
  <c r="AU57" i="37"/>
  <c r="AV57" i="37"/>
  <c r="AW57" i="37"/>
  <c r="AX57" i="37"/>
  <c r="AY57" i="37"/>
  <c r="AZ57" i="37"/>
  <c r="BA57" i="37"/>
  <c r="BB57" i="37"/>
  <c r="BC57" i="37"/>
  <c r="BD57" i="37"/>
  <c r="BE57" i="37"/>
  <c r="BF57" i="37"/>
  <c r="BG57" i="37"/>
  <c r="BH57" i="37"/>
  <c r="BI57" i="37"/>
  <c r="BJ57" i="37"/>
  <c r="BK57" i="37"/>
  <c r="BL57" i="37"/>
  <c r="BM57" i="37"/>
  <c r="BN57" i="37"/>
  <c r="BO57" i="37"/>
  <c r="BP57" i="37"/>
  <c r="AC22" i="37"/>
  <c r="U20" i="36"/>
  <c r="T16" i="36"/>
  <c r="K13" i="36"/>
  <c r="U19" i="36"/>
  <c r="I13" i="36"/>
  <c r="U18" i="36"/>
  <c r="I12" i="36"/>
  <c r="T10" i="36"/>
  <c r="V135" i="37"/>
  <c r="W135" i="37"/>
  <c r="X135" i="37"/>
  <c r="Y135" i="37"/>
  <c r="AA135" i="37"/>
  <c r="AA207" i="37"/>
  <c r="AB207" i="37"/>
  <c r="Z207" i="37"/>
  <c r="V134" i="37"/>
  <c r="W134" i="37"/>
  <c r="X134" i="37"/>
  <c r="Y134" i="37"/>
  <c r="AA134" i="37"/>
  <c r="AA206" i="37"/>
  <c r="AB206" i="37"/>
  <c r="Z206" i="37"/>
  <c r="V133" i="37"/>
  <c r="W133" i="37"/>
  <c r="X133" i="37"/>
  <c r="Y133" i="37"/>
  <c r="AA133" i="37"/>
  <c r="AA205" i="37"/>
  <c r="AB205" i="37"/>
  <c r="Z205" i="37"/>
  <c r="V132" i="37"/>
  <c r="W132" i="37"/>
  <c r="X132" i="37"/>
  <c r="Y132" i="37"/>
  <c r="AA132" i="37"/>
  <c r="AA204" i="37"/>
  <c r="AB204" i="37"/>
  <c r="Z204" i="37"/>
  <c r="V131" i="37"/>
  <c r="W131" i="37"/>
  <c r="X131" i="37"/>
  <c r="Y131" i="37"/>
  <c r="AA131" i="37"/>
  <c r="AA203" i="37"/>
  <c r="AB203" i="37"/>
  <c r="Z203" i="37"/>
  <c r="V130" i="37"/>
  <c r="W130" i="37"/>
  <c r="X130" i="37"/>
  <c r="Y130" i="37"/>
  <c r="AA130" i="37"/>
  <c r="AA202" i="37"/>
  <c r="AB202" i="37"/>
  <c r="Z202" i="37"/>
  <c r="V129" i="37"/>
  <c r="W129" i="37"/>
  <c r="X129" i="37"/>
  <c r="Y129" i="37"/>
  <c r="AA129" i="37"/>
  <c r="AA201" i="37"/>
  <c r="AB201" i="37"/>
  <c r="Z201" i="37"/>
  <c r="V128" i="37"/>
  <c r="W128" i="37"/>
  <c r="X128" i="37"/>
  <c r="Y128" i="37"/>
  <c r="AA128" i="37"/>
  <c r="AA200" i="37"/>
  <c r="AB200" i="37"/>
  <c r="Z200" i="37"/>
  <c r="V127" i="37"/>
  <c r="W127" i="37"/>
  <c r="X127" i="37"/>
  <c r="Y127" i="37"/>
  <c r="AA127" i="37"/>
  <c r="AA199" i="37"/>
  <c r="AB199" i="37"/>
  <c r="Z199" i="37"/>
  <c r="V126" i="37"/>
  <c r="W126" i="37"/>
  <c r="X126" i="37"/>
  <c r="Y126" i="37"/>
  <c r="AA126" i="37"/>
  <c r="AA198" i="37"/>
  <c r="AB198" i="37"/>
  <c r="Z198" i="37"/>
  <c r="V125" i="37"/>
  <c r="W125" i="37"/>
  <c r="X125" i="37"/>
  <c r="Y125" i="37"/>
  <c r="AA125" i="37"/>
  <c r="AA197" i="37"/>
  <c r="AB197" i="37"/>
  <c r="Z197" i="37"/>
  <c r="V124" i="37"/>
  <c r="W124" i="37"/>
  <c r="X124" i="37"/>
  <c r="Y124" i="37"/>
  <c r="AA124" i="37"/>
  <c r="AA196" i="37"/>
  <c r="AB196" i="37"/>
  <c r="Z196" i="37"/>
  <c r="V123" i="37"/>
  <c r="W123" i="37"/>
  <c r="X123" i="37"/>
  <c r="Y123" i="37"/>
  <c r="AA123" i="37"/>
  <c r="AA195" i="37"/>
  <c r="AB195" i="37"/>
  <c r="Z195" i="37"/>
  <c r="V122" i="37"/>
  <c r="W122" i="37"/>
  <c r="X122" i="37"/>
  <c r="Y122" i="37"/>
  <c r="AA122" i="37"/>
  <c r="AA194" i="37"/>
  <c r="AB194" i="37"/>
  <c r="Z194" i="37"/>
  <c r="V121" i="37"/>
  <c r="W121" i="37"/>
  <c r="X121" i="37"/>
  <c r="Y121" i="37"/>
  <c r="AA121" i="37"/>
  <c r="AA193" i="37"/>
  <c r="AB193" i="37"/>
  <c r="Z193" i="37"/>
  <c r="V120" i="37"/>
  <c r="W120" i="37"/>
  <c r="X120" i="37"/>
  <c r="Y120" i="37"/>
  <c r="AA120" i="37"/>
  <c r="AA192" i="37"/>
  <c r="AB192" i="37"/>
  <c r="Z192" i="37"/>
  <c r="V119" i="37"/>
  <c r="W119" i="37"/>
  <c r="X119" i="37"/>
  <c r="Y119" i="37"/>
  <c r="AA119" i="37"/>
  <c r="AA191" i="37"/>
  <c r="AB191" i="37"/>
  <c r="Z191" i="37"/>
  <c r="V118" i="37"/>
  <c r="W118" i="37"/>
  <c r="X118" i="37"/>
  <c r="Y118" i="37"/>
  <c r="AA118" i="37"/>
  <c r="AA190" i="37"/>
  <c r="AB190" i="37"/>
  <c r="Z190" i="37"/>
  <c r="V117" i="37"/>
  <c r="W117" i="37"/>
  <c r="X117" i="37"/>
  <c r="Y117" i="37"/>
  <c r="AA117" i="37"/>
  <c r="AA189" i="37"/>
  <c r="AB189" i="37"/>
  <c r="Z189" i="37"/>
  <c r="V116" i="37"/>
  <c r="W116" i="37"/>
  <c r="X116" i="37"/>
  <c r="Y116" i="37"/>
  <c r="AA116" i="37"/>
  <c r="AA188" i="37"/>
  <c r="AB188" i="37"/>
  <c r="Z188" i="37"/>
  <c r="V115" i="37"/>
  <c r="W115" i="37"/>
  <c r="X115" i="37"/>
  <c r="Y115" i="37"/>
  <c r="AA115" i="37"/>
  <c r="AA187" i="37"/>
  <c r="AB187" i="37"/>
  <c r="Z187" i="37"/>
  <c r="V114" i="37"/>
  <c r="W114" i="37"/>
  <c r="X114" i="37"/>
  <c r="Y114" i="37"/>
  <c r="AA114" i="37"/>
  <c r="AA186" i="37"/>
  <c r="AB186" i="37"/>
  <c r="Z186" i="37"/>
  <c r="V113" i="37"/>
  <c r="W113" i="37"/>
  <c r="X113" i="37"/>
  <c r="Y113" i="37"/>
  <c r="AA113" i="37"/>
  <c r="AA185" i="37"/>
  <c r="AB185" i="37"/>
  <c r="Z185" i="37"/>
  <c r="V112" i="37"/>
  <c r="W112" i="37"/>
  <c r="X112" i="37"/>
  <c r="Y112" i="37"/>
  <c r="AA112" i="37"/>
  <c r="AA184" i="37"/>
  <c r="AB184" i="37"/>
  <c r="Z184" i="37"/>
  <c r="V111" i="37"/>
  <c r="W111" i="37"/>
  <c r="X111" i="37"/>
  <c r="Y111" i="37"/>
  <c r="AA111" i="37"/>
  <c r="AA183" i="37"/>
  <c r="AB183" i="37"/>
  <c r="Z183" i="37"/>
  <c r="V110" i="37"/>
  <c r="W110" i="37"/>
  <c r="X110" i="37"/>
  <c r="Y110" i="37"/>
  <c r="AA110" i="37"/>
  <c r="AA182" i="37"/>
  <c r="AB182" i="37"/>
  <c r="Z182" i="37"/>
  <c r="V109" i="37"/>
  <c r="W109" i="37"/>
  <c r="X109" i="37"/>
  <c r="Y109" i="37"/>
  <c r="AA109" i="37"/>
  <c r="AA181" i="37"/>
  <c r="AB181" i="37"/>
  <c r="Z181" i="37"/>
  <c r="AA180" i="37"/>
  <c r="AB180" i="37"/>
  <c r="Z180" i="37"/>
  <c r="AA179" i="37"/>
  <c r="AB179" i="37"/>
  <c r="Z179" i="37"/>
  <c r="AA178" i="37"/>
  <c r="AB178" i="37"/>
  <c r="Z178" i="37"/>
  <c r="AA177" i="37"/>
  <c r="AB177" i="37"/>
  <c r="Z177" i="37"/>
  <c r="AA176" i="37"/>
  <c r="AB176" i="37"/>
  <c r="Z176" i="37"/>
  <c r="AA175" i="37"/>
  <c r="AB175" i="37"/>
  <c r="Z175" i="37"/>
  <c r="AA174" i="37"/>
  <c r="AB174" i="37"/>
  <c r="Z174" i="37"/>
  <c r="AA173" i="37"/>
  <c r="AB173" i="37"/>
  <c r="Z173" i="37"/>
  <c r="AA172" i="37"/>
  <c r="AB172" i="37"/>
  <c r="Z172" i="37"/>
  <c r="AA171" i="37"/>
  <c r="AB171" i="37"/>
  <c r="Z171" i="37"/>
  <c r="AA170" i="37"/>
  <c r="AB170" i="37"/>
  <c r="Z170" i="37"/>
  <c r="AA169" i="37"/>
  <c r="AB169" i="37"/>
  <c r="Z169" i="37"/>
  <c r="AA168" i="37"/>
  <c r="AB168" i="37"/>
  <c r="Z168" i="37"/>
  <c r="AA167" i="37"/>
  <c r="AB167" i="37"/>
  <c r="Z167" i="37"/>
  <c r="AA166" i="37"/>
  <c r="AB166" i="37"/>
  <c r="Z166" i="37"/>
  <c r="AA165" i="37"/>
  <c r="AB165" i="37"/>
  <c r="Z165" i="37"/>
  <c r="AA164" i="37"/>
  <c r="AB164" i="37"/>
  <c r="Z164" i="37"/>
  <c r="AA163" i="37"/>
  <c r="AB163" i="37"/>
  <c r="Z163" i="37"/>
  <c r="AA162" i="37"/>
  <c r="AB162" i="37"/>
  <c r="Z162" i="37"/>
  <c r="AA161" i="37"/>
  <c r="AB161" i="37"/>
  <c r="Z161" i="37"/>
  <c r="AA160" i="37"/>
  <c r="AB160" i="37"/>
  <c r="Z160" i="37"/>
  <c r="AA159" i="37"/>
  <c r="AB159" i="37"/>
  <c r="Z159" i="37"/>
  <c r="AA158" i="37"/>
  <c r="AB158" i="37"/>
  <c r="Z158" i="37"/>
  <c r="AA157" i="37"/>
  <c r="AB157" i="37"/>
  <c r="Z157" i="37"/>
  <c r="AA156" i="37"/>
  <c r="AB156" i="37"/>
  <c r="Z156" i="37"/>
  <c r="AA155" i="37"/>
  <c r="AB155" i="37"/>
  <c r="Z155" i="37"/>
  <c r="AA154" i="37"/>
  <c r="AB154" i="37"/>
  <c r="Z154" i="37"/>
  <c r="AA153" i="37"/>
  <c r="AB153" i="37"/>
  <c r="Z153" i="37"/>
  <c r="AA152" i="37"/>
  <c r="AB152" i="37"/>
  <c r="Z152" i="37"/>
  <c r="AA151" i="37"/>
  <c r="AB151" i="37"/>
  <c r="Z151" i="37"/>
  <c r="AA150" i="37"/>
  <c r="AB150" i="37"/>
  <c r="Z150" i="37"/>
  <c r="AA149" i="37"/>
  <c r="AB149" i="37"/>
  <c r="Z149" i="37"/>
  <c r="AA148" i="37"/>
  <c r="AB148" i="37"/>
  <c r="Z148" i="37"/>
  <c r="AA147" i="37"/>
  <c r="AB147" i="37"/>
  <c r="Z147" i="37"/>
  <c r="AA146" i="37"/>
  <c r="AB146" i="37"/>
  <c r="Z146" i="37"/>
  <c r="AA145" i="37"/>
  <c r="AB145" i="37"/>
  <c r="Z145" i="37"/>
  <c r="AA144" i="37"/>
  <c r="AB144" i="37"/>
  <c r="Z144" i="37"/>
  <c r="AA143" i="37"/>
  <c r="AB143" i="37"/>
  <c r="Z143" i="37"/>
  <c r="AA142" i="37"/>
  <c r="AB142" i="37"/>
  <c r="Z142" i="37"/>
  <c r="AA141" i="37"/>
  <c r="AB141" i="37"/>
  <c r="Z141" i="37"/>
  <c r="AA140" i="37"/>
  <c r="AB140" i="37"/>
  <c r="Z140" i="37"/>
  <c r="AA139" i="37"/>
  <c r="AB139" i="37"/>
  <c r="Z139" i="37"/>
  <c r="AA138" i="37"/>
  <c r="AB138" i="37"/>
  <c r="Z138" i="37"/>
  <c r="AA137" i="37"/>
  <c r="AB137" i="37"/>
  <c r="Z137" i="37"/>
  <c r="AA136" i="37"/>
  <c r="AB136" i="37"/>
  <c r="Z136" i="37"/>
  <c r="AF135" i="37"/>
  <c r="AE135" i="37"/>
  <c r="AB135" i="37"/>
  <c r="Z135" i="37"/>
  <c r="AF134" i="37"/>
  <c r="AE134" i="37"/>
  <c r="AB134" i="37"/>
  <c r="Z134" i="37"/>
  <c r="AF133" i="37"/>
  <c r="AE133" i="37"/>
  <c r="AB133" i="37"/>
  <c r="Z133" i="37"/>
  <c r="AF132" i="37"/>
  <c r="AE132" i="37"/>
  <c r="AB132" i="37"/>
  <c r="Z132" i="37"/>
  <c r="AF131" i="37"/>
  <c r="AE131" i="37"/>
  <c r="AB131" i="37"/>
  <c r="Z131" i="37"/>
  <c r="AF130" i="37"/>
  <c r="AE130" i="37"/>
  <c r="AB130" i="37"/>
  <c r="Z130" i="37"/>
  <c r="AF129" i="37"/>
  <c r="AE129" i="37"/>
  <c r="AB129" i="37"/>
  <c r="Z129" i="37"/>
  <c r="AF128" i="37"/>
  <c r="AE128" i="37"/>
  <c r="AB128" i="37"/>
  <c r="Z128" i="37"/>
  <c r="AF127" i="37"/>
  <c r="AE127" i="37"/>
  <c r="AB127" i="37"/>
  <c r="Z127" i="37"/>
  <c r="AF126" i="37"/>
  <c r="AE126" i="37"/>
  <c r="AB126" i="37"/>
  <c r="Z126" i="37"/>
  <c r="AF125" i="37"/>
  <c r="AE125" i="37"/>
  <c r="AB125" i="37"/>
  <c r="Z125" i="37"/>
  <c r="AF124" i="37"/>
  <c r="AE124" i="37"/>
  <c r="AB124" i="37"/>
  <c r="Z124" i="37"/>
  <c r="AF123" i="37"/>
  <c r="AE123" i="37"/>
  <c r="AB123" i="37"/>
  <c r="Z123" i="37"/>
  <c r="AF122" i="37"/>
  <c r="AE122" i="37"/>
  <c r="AB122" i="37"/>
  <c r="Z122" i="37"/>
  <c r="AF121" i="37"/>
  <c r="AE121" i="37"/>
  <c r="AB121" i="37"/>
  <c r="Z121" i="37"/>
  <c r="AF120" i="37"/>
  <c r="AE120" i="37"/>
  <c r="AB120" i="37"/>
  <c r="Z120" i="37"/>
  <c r="AF119" i="37"/>
  <c r="AE119" i="37"/>
  <c r="AB119" i="37"/>
  <c r="Z119" i="37"/>
  <c r="AF118" i="37"/>
  <c r="AE118" i="37"/>
  <c r="AB118" i="37"/>
  <c r="Z118" i="37"/>
  <c r="AF117" i="37"/>
  <c r="AE117" i="37"/>
  <c r="AB117" i="37"/>
  <c r="Z117" i="37"/>
  <c r="AF116" i="37"/>
  <c r="AE116" i="37"/>
  <c r="AB116" i="37"/>
  <c r="Z116" i="37"/>
  <c r="AF115" i="37"/>
  <c r="AE115" i="37"/>
  <c r="AB115" i="37"/>
  <c r="Z115" i="37"/>
  <c r="AF114" i="37"/>
  <c r="AE114" i="37"/>
  <c r="AB114" i="37"/>
  <c r="Z114" i="37"/>
  <c r="AF113" i="37"/>
  <c r="AE113" i="37"/>
  <c r="AB113" i="37"/>
  <c r="Z113" i="37"/>
  <c r="AF112" i="37"/>
  <c r="AE112" i="37"/>
  <c r="AB112" i="37"/>
  <c r="Z112" i="37"/>
  <c r="AF111" i="37"/>
  <c r="AE111" i="37"/>
  <c r="AB111" i="37"/>
  <c r="Z111" i="37"/>
  <c r="AF110" i="37"/>
  <c r="AE110" i="37"/>
  <c r="AB110" i="37"/>
  <c r="Z110" i="37"/>
  <c r="AF109" i="37"/>
  <c r="AE109" i="37"/>
  <c r="AB109" i="37"/>
  <c r="Z109" i="37"/>
  <c r="AB108" i="37"/>
  <c r="Z108" i="37"/>
  <c r="AB107" i="37"/>
  <c r="Z107" i="37"/>
  <c r="AB106" i="37"/>
  <c r="Z106" i="37"/>
  <c r="AB105" i="37"/>
  <c r="Z105" i="37"/>
  <c r="AB104" i="37"/>
  <c r="Z104" i="37"/>
  <c r="AB103" i="37"/>
  <c r="Z103" i="37"/>
  <c r="AB102" i="37"/>
  <c r="Z102" i="37"/>
  <c r="AB101" i="37"/>
  <c r="Z101" i="37"/>
  <c r="AB100" i="37"/>
  <c r="Z100" i="37"/>
  <c r="AB99" i="37"/>
  <c r="Z99" i="37"/>
  <c r="AB98" i="37"/>
  <c r="Z98" i="37"/>
  <c r="AB97" i="37"/>
  <c r="Z97" i="37"/>
  <c r="AB96" i="37"/>
  <c r="Z96" i="37"/>
  <c r="AB95" i="37"/>
  <c r="Z95" i="37"/>
  <c r="AB94" i="37"/>
  <c r="Z94" i="37"/>
  <c r="AB93" i="37"/>
  <c r="Z93" i="37"/>
  <c r="AB92" i="37"/>
  <c r="Z92" i="37"/>
  <c r="AB91" i="37"/>
  <c r="Z91" i="37"/>
  <c r="AB90" i="37"/>
  <c r="Z90" i="37"/>
  <c r="AB89" i="37"/>
  <c r="Z89" i="37"/>
  <c r="AB88" i="37"/>
  <c r="Z88" i="37"/>
  <c r="AB87" i="37"/>
  <c r="Z87" i="37"/>
  <c r="AB86" i="37"/>
  <c r="Z86" i="37"/>
  <c r="AB85" i="37"/>
  <c r="Z85" i="37"/>
  <c r="AB84" i="37"/>
  <c r="Z84" i="37"/>
  <c r="AB83" i="37"/>
  <c r="Z83" i="37"/>
  <c r="AB82" i="37"/>
  <c r="Z82" i="37"/>
  <c r="AB81" i="37"/>
  <c r="Z81" i="37"/>
  <c r="AB80" i="37"/>
  <c r="Z80" i="37"/>
  <c r="AB79" i="37"/>
  <c r="Z79" i="37"/>
  <c r="AB78" i="37"/>
  <c r="Z78" i="37"/>
  <c r="AB77" i="37"/>
  <c r="Z77" i="37"/>
  <c r="AB76" i="37"/>
  <c r="Z76" i="37"/>
  <c r="AB75" i="37"/>
  <c r="Z75" i="37"/>
  <c r="AB74" i="37"/>
  <c r="Z74" i="37"/>
  <c r="AB73" i="37"/>
  <c r="Z73" i="37"/>
  <c r="AB72" i="37"/>
  <c r="Z72" i="37"/>
  <c r="Q72" i="37"/>
  <c r="AB71" i="37"/>
  <c r="Z71" i="37"/>
  <c r="Q71" i="37"/>
  <c r="AB70" i="37"/>
  <c r="Z70" i="37"/>
  <c r="Q70" i="37"/>
  <c r="AB69" i="37"/>
  <c r="Z69" i="37"/>
  <c r="Q69" i="37"/>
  <c r="AB68" i="37"/>
  <c r="Z68" i="37"/>
  <c r="Q68" i="37"/>
  <c r="AB67" i="37"/>
  <c r="Z67" i="37"/>
  <c r="Q67" i="37"/>
  <c r="AB66" i="37"/>
  <c r="Z66" i="37"/>
  <c r="AB65" i="37"/>
  <c r="Z65" i="37"/>
  <c r="AB64" i="37"/>
  <c r="Z64" i="37"/>
  <c r="F12" i="37"/>
  <c r="BR60" i="37"/>
  <c r="F11" i="37"/>
  <c r="BZ51" i="37"/>
  <c r="F10" i="37"/>
  <c r="BY51" i="37"/>
  <c r="F9" i="37"/>
  <c r="BX51" i="37"/>
  <c r="F8" i="37"/>
  <c r="BW51" i="37"/>
  <c r="F7" i="37"/>
  <c r="BV51" i="37"/>
  <c r="C25" i="37"/>
  <c r="BR59" i="37"/>
  <c r="CA51" i="37"/>
  <c r="C24" i="37"/>
  <c r="BR58" i="37"/>
  <c r="C23" i="37"/>
  <c r="BR57" i="37"/>
  <c r="C22" i="37"/>
  <c r="BR56" i="37"/>
  <c r="C21" i="37"/>
  <c r="BR55" i="37"/>
  <c r="C20" i="37"/>
  <c r="BR37" i="37"/>
  <c r="CA29" i="37"/>
  <c r="BR38" i="37"/>
  <c r="BZ29" i="37"/>
  <c r="BR36" i="37"/>
  <c r="BY29" i="37"/>
  <c r="BR35" i="37"/>
  <c r="BX29" i="37"/>
  <c r="BR34" i="37"/>
  <c r="BW29" i="37"/>
  <c r="BR33" i="37"/>
  <c r="BV29" i="37"/>
  <c r="BR49" i="37"/>
  <c r="BR48" i="37"/>
  <c r="BR47" i="37"/>
  <c r="BR46" i="37"/>
  <c r="BR45" i="37"/>
  <c r="BR44" i="37"/>
  <c r="CA40" i="37"/>
  <c r="BZ40" i="37"/>
  <c r="BY40" i="37"/>
  <c r="BX40" i="37"/>
  <c r="BW40" i="37"/>
  <c r="BV40" i="37"/>
  <c r="BP38" i="37" a="1"/>
  <c r="BP38" i="37"/>
  <c r="BO38" i="37" a="1"/>
  <c r="BO38" i="37"/>
  <c r="BN38" i="37" a="1"/>
  <c r="BN38" i="37"/>
  <c r="BM38" i="37" a="1"/>
  <c r="BM38" i="37"/>
  <c r="BL38" i="37" a="1"/>
  <c r="BL38" i="37"/>
  <c r="BK38" i="37" a="1"/>
  <c r="BK38" i="37"/>
  <c r="BJ38" i="37" a="1"/>
  <c r="BJ38" i="37"/>
  <c r="BI38" i="37" a="1"/>
  <c r="BI38" i="37"/>
  <c r="BH38" i="37" a="1"/>
  <c r="BH38" i="37"/>
  <c r="BG38" i="37" a="1"/>
  <c r="BG38" i="37"/>
  <c r="BF38" i="37" a="1"/>
  <c r="BF38" i="37"/>
  <c r="BE38" i="37" a="1"/>
  <c r="BE38" i="37"/>
  <c r="BD38" i="37" a="1"/>
  <c r="BD38" i="37"/>
  <c r="BC38" i="37" a="1"/>
  <c r="BC38" i="37"/>
  <c r="BB38" i="37" a="1"/>
  <c r="BB38" i="37"/>
  <c r="BA38" i="37" a="1"/>
  <c r="BA38" i="37"/>
  <c r="AZ38" i="37" a="1"/>
  <c r="AZ38" i="37"/>
  <c r="AY38" i="37" a="1"/>
  <c r="AY38" i="37"/>
  <c r="AX38" i="37" a="1"/>
  <c r="AX38" i="37"/>
  <c r="AW38" i="37" a="1"/>
  <c r="AW38" i="37"/>
  <c r="AV38" i="37" a="1"/>
  <c r="AV38" i="37"/>
  <c r="AU38" i="37" a="1"/>
  <c r="AU38" i="37"/>
  <c r="AT38" i="37" a="1"/>
  <c r="AT38" i="37"/>
  <c r="AS38" i="37" a="1"/>
  <c r="AS38" i="37"/>
  <c r="AR38" i="37" a="1"/>
  <c r="AR38" i="37"/>
  <c r="AQ38" i="37" a="1"/>
  <c r="AQ38" i="37"/>
  <c r="AP38" i="37" a="1"/>
  <c r="AP38" i="37"/>
  <c r="AO38" i="37" a="1"/>
  <c r="AO38" i="37"/>
  <c r="AN38" i="37" a="1"/>
  <c r="AN38" i="37"/>
  <c r="AM38" i="37" a="1"/>
  <c r="AM38" i="37"/>
  <c r="AL38" i="37" a="1"/>
  <c r="AL38" i="37"/>
  <c r="AK38" i="37" a="1"/>
  <c r="AK38" i="37"/>
  <c r="AJ38" i="37" a="1"/>
  <c r="AJ38" i="37"/>
  <c r="AI38" i="37" a="1"/>
  <c r="AI38" i="37"/>
  <c r="AH38" i="37" a="1"/>
  <c r="AH38" i="37"/>
  <c r="AG38" i="37" a="1"/>
  <c r="AG38" i="37"/>
  <c r="AF38" i="37" a="1"/>
  <c r="AF38" i="37"/>
  <c r="AE38" i="37" a="1"/>
  <c r="AE38" i="37"/>
  <c r="AD38" i="37" a="1"/>
  <c r="AD38" i="37"/>
  <c r="AC38" i="37" a="1"/>
  <c r="AC38" i="37"/>
  <c r="AB38" i="37" a="1"/>
  <c r="AB38" i="37"/>
  <c r="AA38" i="37" a="1"/>
  <c r="AA38" i="37"/>
  <c r="Z38" i="37" a="1"/>
  <c r="Z38" i="37"/>
  <c r="Y38" i="37" a="1"/>
  <c r="Y38" i="37"/>
  <c r="X38" i="37" a="1"/>
  <c r="X38" i="37"/>
  <c r="W38" i="37" a="1"/>
  <c r="W38" i="37"/>
  <c r="V38" i="37" a="1"/>
  <c r="V38" i="37"/>
  <c r="U38" i="37" a="1"/>
  <c r="U38" i="37"/>
  <c r="T38" i="37" a="1"/>
  <c r="T38" i="37"/>
  <c r="S38" i="37" a="1"/>
  <c r="S38" i="37"/>
  <c r="R38" i="37" a="1"/>
  <c r="R38" i="37"/>
  <c r="Q38" i="37" a="1"/>
  <c r="Q38" i="37"/>
  <c r="P38" i="37" a="1"/>
  <c r="P38" i="37"/>
  <c r="O38" i="37" a="1"/>
  <c r="O38" i="37"/>
  <c r="N38" i="37" a="1"/>
  <c r="N38" i="37"/>
  <c r="M38" i="37" a="1"/>
  <c r="M38" i="37"/>
  <c r="L38" i="37" a="1"/>
  <c r="L38" i="37"/>
  <c r="K38" i="37" a="1"/>
  <c r="K38" i="37"/>
  <c r="J38" i="37" a="1"/>
  <c r="J38" i="37"/>
  <c r="I38" i="37" a="1"/>
  <c r="I38" i="37"/>
  <c r="H38" i="37" a="1"/>
  <c r="H38" i="37"/>
  <c r="G38" i="37" a="1"/>
  <c r="G38" i="37"/>
  <c r="F38" i="37" a="1"/>
  <c r="F38" i="37"/>
  <c r="E38" i="37" a="1"/>
  <c r="E38" i="37"/>
  <c r="C38" i="37"/>
  <c r="BP37" i="37" a="1"/>
  <c r="BP37" i="37"/>
  <c r="BO37" i="37" a="1"/>
  <c r="BO37" i="37"/>
  <c r="BN37" i="37" a="1"/>
  <c r="BN37" i="37"/>
  <c r="BM37" i="37" a="1"/>
  <c r="BM37" i="37"/>
  <c r="BL37" i="37" a="1"/>
  <c r="BL37" i="37"/>
  <c r="BK37" i="37" a="1"/>
  <c r="BK37" i="37"/>
  <c r="BJ37" i="37" a="1"/>
  <c r="BJ37" i="37"/>
  <c r="BI37" i="37" a="1"/>
  <c r="BI37" i="37"/>
  <c r="BH37" i="37" a="1"/>
  <c r="BH37" i="37"/>
  <c r="BG37" i="37" a="1"/>
  <c r="BG37" i="37"/>
  <c r="BF37" i="37" a="1"/>
  <c r="BF37" i="37"/>
  <c r="BE37" i="37" a="1"/>
  <c r="BE37" i="37"/>
  <c r="BD37" i="37" a="1"/>
  <c r="BD37" i="37"/>
  <c r="BC37" i="37" a="1"/>
  <c r="BC37" i="37"/>
  <c r="BB37" i="37" a="1"/>
  <c r="BB37" i="37"/>
  <c r="BA37" i="37" a="1"/>
  <c r="BA37" i="37"/>
  <c r="AZ37" i="37" a="1"/>
  <c r="AZ37" i="37"/>
  <c r="AY37" i="37" a="1"/>
  <c r="AY37" i="37"/>
  <c r="AX37" i="37" a="1"/>
  <c r="AX37" i="37"/>
  <c r="AW37" i="37" a="1"/>
  <c r="AW37" i="37"/>
  <c r="AV37" i="37" a="1"/>
  <c r="AV37" i="37"/>
  <c r="AU37" i="37" a="1"/>
  <c r="AU37" i="37"/>
  <c r="AT37" i="37" a="1"/>
  <c r="AT37" i="37"/>
  <c r="AS37" i="37" a="1"/>
  <c r="AS37" i="37"/>
  <c r="AR37" i="37" a="1"/>
  <c r="AR37" i="37"/>
  <c r="AQ37" i="37" a="1"/>
  <c r="AQ37" i="37"/>
  <c r="AP37" i="37" a="1"/>
  <c r="AP37" i="37"/>
  <c r="AO37" i="37" a="1"/>
  <c r="AO37" i="37"/>
  <c r="AN37" i="37" a="1"/>
  <c r="AN37" i="37"/>
  <c r="AM37" i="37" a="1"/>
  <c r="AM37" i="37"/>
  <c r="AL37" i="37" a="1"/>
  <c r="AL37" i="37"/>
  <c r="AK37" i="37" a="1"/>
  <c r="AK37" i="37"/>
  <c r="AJ37" i="37" a="1"/>
  <c r="AJ37" i="37"/>
  <c r="AI37" i="37" a="1"/>
  <c r="AI37" i="37"/>
  <c r="AH37" i="37" a="1"/>
  <c r="AH37" i="37"/>
  <c r="AG37" i="37" a="1"/>
  <c r="AG37" i="37"/>
  <c r="AF37" i="37" a="1"/>
  <c r="AF37" i="37"/>
  <c r="AE37" i="37" a="1"/>
  <c r="AE37" i="37"/>
  <c r="AD37" i="37" a="1"/>
  <c r="AD37" i="37"/>
  <c r="AC37" i="37" a="1"/>
  <c r="AC37" i="37"/>
  <c r="AB37" i="37" a="1"/>
  <c r="AB37" i="37"/>
  <c r="AA37" i="37" a="1"/>
  <c r="AA37" i="37"/>
  <c r="Z37" i="37" a="1"/>
  <c r="Z37" i="37"/>
  <c r="Y37" i="37" a="1"/>
  <c r="Y37" i="37"/>
  <c r="X37" i="37" a="1"/>
  <c r="X37" i="37"/>
  <c r="W37" i="37" a="1"/>
  <c r="W37" i="37"/>
  <c r="V37" i="37" a="1"/>
  <c r="V37" i="37"/>
  <c r="U37" i="37" a="1"/>
  <c r="U37" i="37"/>
  <c r="T37" i="37" a="1"/>
  <c r="T37" i="37"/>
  <c r="S37" i="37" a="1"/>
  <c r="S37" i="37"/>
  <c r="R37" i="37" a="1"/>
  <c r="R37" i="37"/>
  <c r="Q37" i="37" a="1"/>
  <c r="Q37" i="37"/>
  <c r="P37" i="37" a="1"/>
  <c r="P37" i="37"/>
  <c r="O37" i="37" a="1"/>
  <c r="O37" i="37"/>
  <c r="N37" i="37" a="1"/>
  <c r="N37" i="37"/>
  <c r="M37" i="37" a="1"/>
  <c r="M37" i="37"/>
  <c r="L37" i="37" a="1"/>
  <c r="L37" i="37"/>
  <c r="K37" i="37" a="1"/>
  <c r="K37" i="37"/>
  <c r="J37" i="37" a="1"/>
  <c r="J37" i="37"/>
  <c r="I37" i="37" a="1"/>
  <c r="I37" i="37"/>
  <c r="H37" i="37" a="1"/>
  <c r="H37" i="37"/>
  <c r="G37" i="37" a="1"/>
  <c r="G37" i="37"/>
  <c r="F37" i="37" a="1"/>
  <c r="F37" i="37"/>
  <c r="E37" i="37" a="1"/>
  <c r="E37" i="37"/>
  <c r="C37" i="37"/>
  <c r="BP36" i="37" a="1"/>
  <c r="BP36" i="37"/>
  <c r="BO36" i="37" a="1"/>
  <c r="BO36" i="37"/>
  <c r="BN36" i="37" a="1"/>
  <c r="BN36" i="37"/>
  <c r="BM36" i="37" a="1"/>
  <c r="BM36" i="37"/>
  <c r="BL36" i="37" a="1"/>
  <c r="BL36" i="37"/>
  <c r="BK36" i="37" a="1"/>
  <c r="BK36" i="37"/>
  <c r="BJ36" i="37" a="1"/>
  <c r="BJ36" i="37"/>
  <c r="BI36" i="37" a="1"/>
  <c r="BI36" i="37"/>
  <c r="BH36" i="37" a="1"/>
  <c r="BH36" i="37"/>
  <c r="BG36" i="37" a="1"/>
  <c r="BG36" i="37"/>
  <c r="BF36" i="37" a="1"/>
  <c r="BF36" i="37"/>
  <c r="BE36" i="37" a="1"/>
  <c r="BE36" i="37"/>
  <c r="BD36" i="37" a="1"/>
  <c r="BD36" i="37"/>
  <c r="BC36" i="37" a="1"/>
  <c r="BC36" i="37"/>
  <c r="BB36" i="37" a="1"/>
  <c r="BB36" i="37"/>
  <c r="BA36" i="37" a="1"/>
  <c r="BA36" i="37"/>
  <c r="AZ36" i="37" a="1"/>
  <c r="AZ36" i="37"/>
  <c r="AY36" i="37" a="1"/>
  <c r="AY36" i="37"/>
  <c r="AX36" i="37" a="1"/>
  <c r="AX36" i="37"/>
  <c r="AW36" i="37" a="1"/>
  <c r="AW36" i="37"/>
  <c r="AV36" i="37" a="1"/>
  <c r="AV36" i="37"/>
  <c r="AU36" i="37" a="1"/>
  <c r="AU36" i="37"/>
  <c r="AT36" i="37" a="1"/>
  <c r="AT36" i="37"/>
  <c r="AS36" i="37" a="1"/>
  <c r="AS36" i="37"/>
  <c r="AR36" i="37" a="1"/>
  <c r="AR36" i="37"/>
  <c r="AQ36" i="37" a="1"/>
  <c r="AQ36" i="37"/>
  <c r="AP36" i="37" a="1"/>
  <c r="AP36" i="37"/>
  <c r="AO36" i="37" a="1"/>
  <c r="AO36" i="37"/>
  <c r="AN36" i="37" a="1"/>
  <c r="AN36" i="37"/>
  <c r="AM36" i="37" a="1"/>
  <c r="AM36" i="37"/>
  <c r="AL36" i="37" a="1"/>
  <c r="AL36" i="37"/>
  <c r="AK36" i="37" a="1"/>
  <c r="AK36" i="37"/>
  <c r="AJ36" i="37" a="1"/>
  <c r="AJ36" i="37"/>
  <c r="AI36" i="37" a="1"/>
  <c r="AI36" i="37"/>
  <c r="AH36" i="37" a="1"/>
  <c r="AH36" i="37"/>
  <c r="AG36" i="37" a="1"/>
  <c r="AG36" i="37"/>
  <c r="AF36" i="37" a="1"/>
  <c r="AF36" i="37"/>
  <c r="AE36" i="37" a="1"/>
  <c r="AE36" i="37"/>
  <c r="AD36" i="37" a="1"/>
  <c r="AD36" i="37"/>
  <c r="AC36" i="37" a="1"/>
  <c r="AC36" i="37"/>
  <c r="AB36" i="37" a="1"/>
  <c r="AB36" i="37"/>
  <c r="AA36" i="37" a="1"/>
  <c r="AA36" i="37"/>
  <c r="Z36" i="37" a="1"/>
  <c r="Z36" i="37"/>
  <c r="Y36" i="37" a="1"/>
  <c r="Y36" i="37"/>
  <c r="X36" i="37" a="1"/>
  <c r="X36" i="37"/>
  <c r="W36" i="37" a="1"/>
  <c r="W36" i="37"/>
  <c r="V36" i="37" a="1"/>
  <c r="V36" i="37"/>
  <c r="U36" i="37" a="1"/>
  <c r="U36" i="37"/>
  <c r="T36" i="37" a="1"/>
  <c r="T36" i="37"/>
  <c r="S36" i="37" a="1"/>
  <c r="S36" i="37"/>
  <c r="R36" i="37" a="1"/>
  <c r="R36" i="37"/>
  <c r="Q36" i="37" a="1"/>
  <c r="Q36" i="37"/>
  <c r="P36" i="37" a="1"/>
  <c r="P36" i="37"/>
  <c r="O36" i="37" a="1"/>
  <c r="O36" i="37"/>
  <c r="N36" i="37" a="1"/>
  <c r="N36" i="37"/>
  <c r="M36" i="37" a="1"/>
  <c r="M36" i="37"/>
  <c r="L36" i="37" a="1"/>
  <c r="L36" i="37"/>
  <c r="K36" i="37" a="1"/>
  <c r="K36" i="37"/>
  <c r="J36" i="37" a="1"/>
  <c r="J36" i="37"/>
  <c r="I36" i="37" a="1"/>
  <c r="I36" i="37"/>
  <c r="H36" i="37" a="1"/>
  <c r="H36" i="37"/>
  <c r="G36" i="37" a="1"/>
  <c r="G36" i="37"/>
  <c r="F36" i="37" a="1"/>
  <c r="F36" i="37"/>
  <c r="E36" i="37" a="1"/>
  <c r="E36" i="37"/>
  <c r="C36" i="37"/>
  <c r="C35" i="37"/>
  <c r="C34" i="37"/>
  <c r="C33" i="37"/>
  <c r="C32" i="37"/>
  <c r="C31" i="37"/>
  <c r="C30" i="37"/>
  <c r="AD25" i="37"/>
  <c r="AF25" i="37"/>
  <c r="AA25" i="37"/>
  <c r="I25" i="37"/>
  <c r="N12" i="37"/>
  <c r="G25" i="37"/>
  <c r="M12" i="37"/>
  <c r="F25" i="37"/>
  <c r="L12" i="37"/>
  <c r="E25" i="37"/>
  <c r="D25" i="37"/>
  <c r="AD24" i="37"/>
  <c r="AF24" i="37"/>
  <c r="AA24" i="37"/>
  <c r="I24" i="37"/>
  <c r="N11" i="37"/>
  <c r="G24" i="37"/>
  <c r="M11" i="37"/>
  <c r="F24" i="37"/>
  <c r="L11" i="37"/>
  <c r="E24" i="37"/>
  <c r="D24" i="37"/>
  <c r="AD23" i="37"/>
  <c r="AF23" i="37"/>
  <c r="AA23" i="37"/>
  <c r="I23" i="37"/>
  <c r="N10" i="37"/>
  <c r="G23" i="37"/>
  <c r="M10" i="37"/>
  <c r="F23" i="37"/>
  <c r="L10" i="37"/>
  <c r="E23" i="37"/>
  <c r="D23" i="37"/>
  <c r="AD22" i="37"/>
  <c r="AF22" i="37"/>
  <c r="I22" i="37"/>
  <c r="N9" i="37"/>
  <c r="G22" i="37"/>
  <c r="M9" i="37"/>
  <c r="F22" i="37"/>
  <c r="L9" i="37"/>
  <c r="E22" i="37"/>
  <c r="D22" i="37"/>
  <c r="AD21" i="37"/>
  <c r="AF21" i="37"/>
  <c r="I21" i="37"/>
  <c r="N8" i="37"/>
  <c r="G21" i="37"/>
  <c r="M8" i="37"/>
  <c r="F21" i="37"/>
  <c r="L8" i="37"/>
  <c r="E21" i="37"/>
  <c r="D21" i="37"/>
  <c r="AD20" i="37"/>
  <c r="AF20" i="37"/>
  <c r="I20" i="37"/>
  <c r="N7" i="37"/>
  <c r="G20" i="37"/>
  <c r="M7" i="37"/>
  <c r="F20" i="37"/>
  <c r="L7" i="37"/>
  <c r="E20" i="37"/>
  <c r="D20" i="37"/>
  <c r="AD19" i="37"/>
  <c r="AF19" i="37"/>
  <c r="I19" i="37"/>
  <c r="G19" i="37"/>
  <c r="F19" i="37"/>
  <c r="E19" i="37"/>
  <c r="D19" i="37"/>
  <c r="AD18" i="37"/>
  <c r="AF18" i="37"/>
  <c r="I18" i="37"/>
  <c r="G18" i="37"/>
  <c r="F18" i="37"/>
  <c r="E18" i="37"/>
  <c r="D18" i="37"/>
  <c r="AD17" i="37"/>
  <c r="AF17" i="37"/>
  <c r="I17" i="37"/>
  <c r="G17" i="37"/>
  <c r="F17" i="37"/>
  <c r="E17" i="37"/>
  <c r="D17" i="37"/>
  <c r="F13" i="37"/>
  <c r="B13" i="37"/>
  <c r="Z17" i="37"/>
  <c r="Z18" i="37"/>
  <c r="Z19" i="37"/>
  <c r="K16" i="36"/>
  <c r="K17" i="36"/>
  <c r="I21" i="36"/>
  <c r="F21" i="36"/>
  <c r="U17" i="36"/>
  <c r="E12" i="36"/>
  <c r="E13" i="36"/>
  <c r="I19" i="36"/>
  <c r="P17" i="36"/>
  <c r="M17" i="36"/>
  <c r="E94" i="9"/>
  <c r="F17" i="36"/>
  <c r="E17" i="36"/>
  <c r="P16" i="36"/>
  <c r="M16" i="36"/>
  <c r="E93" i="9"/>
  <c r="F16" i="36"/>
  <c r="E16" i="36"/>
  <c r="E54" i="9"/>
  <c r="C15" i="36"/>
  <c r="P13" i="36"/>
  <c r="M13" i="36"/>
  <c r="P12" i="36"/>
  <c r="M12" i="36"/>
  <c r="AA14" i="36"/>
  <c r="AA13" i="36"/>
  <c r="AA12" i="36"/>
  <c r="AD11" i="36"/>
  <c r="AC11" i="36"/>
  <c r="Z11" i="36"/>
  <c r="Y11" i="36"/>
  <c r="X11" i="36"/>
  <c r="W11" i="36"/>
  <c r="V11" i="36"/>
  <c r="U11" i="36"/>
  <c r="E101" i="9"/>
  <c r="J7" i="36"/>
  <c r="G5" i="36"/>
  <c r="G4" i="36"/>
  <c r="G3" i="36"/>
  <c r="G2" i="36"/>
  <c r="E36" i="22" a="1"/>
  <c r="E36" i="22"/>
  <c r="F36" i="22"/>
  <c r="G36" i="22"/>
  <c r="E37" i="22" a="1"/>
  <c r="E37" i="22"/>
  <c r="F37" i="22"/>
  <c r="G37" i="22"/>
  <c r="E38" i="22" a="1"/>
  <c r="E38" i="22"/>
  <c r="F38" i="22"/>
  <c r="G38" i="22"/>
  <c r="E39" i="22" a="1"/>
  <c r="E39" i="22"/>
  <c r="F39" i="22"/>
  <c r="G39" i="22"/>
  <c r="E40" i="22" a="1"/>
  <c r="E40" i="22"/>
  <c r="F40" i="22"/>
  <c r="G40" i="22"/>
  <c r="E41" i="22" a="1"/>
  <c r="E41" i="22"/>
  <c r="F41" i="22"/>
  <c r="G41" i="22"/>
  <c r="E42" i="22" a="1"/>
  <c r="E42" i="22"/>
  <c r="F42" i="22"/>
  <c r="G42" i="22"/>
  <c r="E43" i="22" a="1"/>
  <c r="E43" i="22"/>
  <c r="F43" i="22"/>
  <c r="G43" i="22"/>
  <c r="E44" i="22" a="1"/>
  <c r="E44" i="22"/>
  <c r="F44" i="22"/>
  <c r="G44" i="22"/>
  <c r="E45" i="22" a="1"/>
  <c r="E45" i="22"/>
  <c r="F45" i="22"/>
  <c r="G45" i="22"/>
  <c r="E46" i="22" a="1"/>
  <c r="E46" i="22"/>
  <c r="F46" i="22"/>
  <c r="G46" i="22"/>
  <c r="E47" i="22" a="1"/>
  <c r="E47" i="22"/>
  <c r="F47" i="22"/>
  <c r="G47" i="22"/>
  <c r="E48" i="22" a="1"/>
  <c r="E48" i="22"/>
  <c r="F48" i="22"/>
  <c r="G48" i="22"/>
  <c r="E49" i="22" a="1"/>
  <c r="E49" i="22"/>
  <c r="F49" i="22"/>
  <c r="G49" i="22"/>
  <c r="E50" i="22" a="1"/>
  <c r="E50" i="22"/>
  <c r="F50" i="22"/>
  <c r="G50" i="22"/>
  <c r="E7" i="22" a="1"/>
  <c r="E7" i="22"/>
  <c r="G7" i="22"/>
  <c r="F7" i="22"/>
  <c r="G6" i="22"/>
  <c r="F6" i="22"/>
  <c r="E6" i="22"/>
  <c r="C3" i="34"/>
  <c r="E13" i="22" a="1"/>
  <c r="E13" i="22"/>
  <c r="F13" i="22"/>
  <c r="C10" i="34"/>
  <c r="E22" i="22" a="1"/>
  <c r="E22" i="22"/>
  <c r="F22" i="22"/>
  <c r="C19" i="34"/>
  <c r="E31" i="22" a="1"/>
  <c r="E31" i="22"/>
  <c r="F31" i="22"/>
  <c r="C28" i="34"/>
  <c r="C33" i="34"/>
  <c r="C34" i="34"/>
  <c r="C35" i="34"/>
  <c r="C36" i="34"/>
  <c r="C37" i="34"/>
  <c r="C38" i="34"/>
  <c r="C39" i="34"/>
  <c r="C40" i="34"/>
  <c r="C41" i="34"/>
  <c r="C42" i="34"/>
  <c r="C43" i="34"/>
  <c r="C44" i="34"/>
  <c r="C45" i="34"/>
  <c r="C46" i="34"/>
  <c r="C47" i="34"/>
  <c r="C48" i="34"/>
  <c r="C49" i="34"/>
  <c r="C55" i="34"/>
  <c r="C64" i="34"/>
  <c r="C73" i="34"/>
  <c r="C78" i="34"/>
  <c r="C79" i="34"/>
  <c r="C80" i="34"/>
  <c r="C81" i="34"/>
  <c r="C82" i="34"/>
  <c r="C83" i="34"/>
  <c r="C84" i="34"/>
  <c r="C85" i="34"/>
  <c r="C86" i="34"/>
  <c r="C87" i="34"/>
  <c r="C88" i="34"/>
  <c r="C89" i="34"/>
  <c r="C90" i="34"/>
  <c r="C91" i="34"/>
  <c r="C92" i="34"/>
  <c r="C40" i="35"/>
  <c r="G40" i="35"/>
  <c r="C39" i="35"/>
  <c r="G39" i="35"/>
  <c r="C38" i="35"/>
  <c r="G38" i="35"/>
  <c r="C37" i="35"/>
  <c r="G37" i="35"/>
  <c r="C36" i="35"/>
  <c r="G36" i="35"/>
  <c r="C35" i="35"/>
  <c r="G35" i="35"/>
  <c r="C31" i="35"/>
  <c r="G31" i="35"/>
  <c r="C30" i="35"/>
  <c r="G30" i="35"/>
  <c r="C29" i="35"/>
  <c r="G29" i="35"/>
  <c r="C28" i="35"/>
  <c r="G28" i="35"/>
  <c r="C27" i="35"/>
  <c r="G27" i="35"/>
  <c r="C26" i="35"/>
  <c r="G26" i="35"/>
  <c r="C22" i="35"/>
  <c r="G22" i="35"/>
  <c r="C21" i="35"/>
  <c r="G21" i="35"/>
  <c r="C20" i="35"/>
  <c r="G20" i="35"/>
  <c r="C19" i="35"/>
  <c r="G19" i="35"/>
  <c r="C18" i="35"/>
  <c r="G18" i="35"/>
  <c r="C17" i="35"/>
  <c r="G17" i="35"/>
  <c r="Z17" i="25"/>
  <c r="Z18" i="25"/>
  <c r="Z19" i="25"/>
  <c r="Z20" i="25"/>
  <c r="Z21" i="25"/>
  <c r="C13" i="35"/>
  <c r="G13" i="35"/>
  <c r="C12" i="35"/>
  <c r="G12" i="35"/>
  <c r="C11" i="35"/>
  <c r="G11" i="35"/>
  <c r="C10" i="35"/>
  <c r="G10" i="35"/>
  <c r="C9" i="35"/>
  <c r="AH25" i="6"/>
  <c r="AH26" i="6"/>
  <c r="AH12" i="6"/>
  <c r="AH13" i="6"/>
  <c r="AH14" i="6"/>
  <c r="AH15" i="6"/>
  <c r="AH22" i="6"/>
  <c r="AH23" i="6"/>
  <c r="AH24" i="6"/>
  <c r="AH32" i="6"/>
  <c r="AH33" i="6"/>
  <c r="AH34" i="6"/>
  <c r="AH35" i="6"/>
  <c r="AH36" i="6"/>
  <c r="G9" i="35"/>
  <c r="C8" i="35"/>
  <c r="G8" i="35"/>
  <c r="C40" i="20"/>
  <c r="G40" i="20"/>
  <c r="C39" i="20"/>
  <c r="G39" i="20"/>
  <c r="C38" i="20"/>
  <c r="G38" i="20"/>
  <c r="C37" i="20"/>
  <c r="G37" i="20"/>
  <c r="C36" i="20"/>
  <c r="G36" i="20"/>
  <c r="C35" i="20"/>
  <c r="G35" i="20"/>
  <c r="C31" i="20"/>
  <c r="G31" i="20"/>
  <c r="C30" i="20"/>
  <c r="G30" i="20"/>
  <c r="C29" i="20"/>
  <c r="G29" i="20"/>
  <c r="C28" i="20"/>
  <c r="G28" i="20"/>
  <c r="C27" i="20"/>
  <c r="G27" i="20"/>
  <c r="C26" i="20"/>
  <c r="G26" i="20"/>
  <c r="C22" i="20"/>
  <c r="G22" i="20"/>
  <c r="C21" i="20"/>
  <c r="G21" i="20"/>
  <c r="C20" i="20"/>
  <c r="G20" i="20"/>
  <c r="C19" i="20"/>
  <c r="G19" i="20"/>
  <c r="C18" i="20"/>
  <c r="G18" i="20"/>
  <c r="C17" i="20"/>
  <c r="G17" i="20"/>
  <c r="Z17" i="17"/>
  <c r="Z18" i="17"/>
  <c r="Z19" i="17"/>
  <c r="C13" i="20"/>
  <c r="G13" i="20"/>
  <c r="C12" i="20"/>
  <c r="G12" i="20"/>
  <c r="C11" i="20"/>
  <c r="G11" i="20"/>
  <c r="C10" i="20"/>
  <c r="G10" i="20"/>
  <c r="C9" i="20"/>
  <c r="G9" i="20"/>
  <c r="C8" i="20"/>
  <c r="G8" i="20"/>
  <c r="C40" i="10"/>
  <c r="G40" i="10"/>
  <c r="C39" i="10"/>
  <c r="G39" i="10"/>
  <c r="C38" i="10"/>
  <c r="G38" i="10"/>
  <c r="C37" i="10"/>
  <c r="G37" i="10"/>
  <c r="C36" i="10"/>
  <c r="G36" i="10"/>
  <c r="C35" i="10"/>
  <c r="G35" i="10"/>
  <c r="C31" i="10"/>
  <c r="G31" i="10"/>
  <c r="C30" i="10"/>
  <c r="G30" i="10"/>
  <c r="C29" i="10"/>
  <c r="G29" i="10"/>
  <c r="C28" i="10"/>
  <c r="G28" i="10"/>
  <c r="C27" i="10"/>
  <c r="G27" i="10"/>
  <c r="C26" i="10"/>
  <c r="G26" i="10"/>
  <c r="C22" i="10"/>
  <c r="G22" i="10"/>
  <c r="C21" i="10"/>
  <c r="G21" i="10"/>
  <c r="C20" i="10"/>
  <c r="G20" i="10"/>
  <c r="C19" i="10"/>
  <c r="G19" i="10"/>
  <c r="C18" i="10"/>
  <c r="G18" i="10"/>
  <c r="C17" i="10"/>
  <c r="G17" i="10"/>
  <c r="Z17" i="3"/>
  <c r="Z18" i="3"/>
  <c r="Z19" i="3"/>
  <c r="C13" i="10"/>
  <c r="G13" i="10"/>
  <c r="C12" i="10"/>
  <c r="G12" i="10"/>
  <c r="C11" i="10"/>
  <c r="G11" i="10"/>
  <c r="C10" i="10"/>
  <c r="G10" i="10"/>
  <c r="C9" i="10"/>
  <c r="G9" i="10"/>
  <c r="C8" i="10"/>
  <c r="G8" i="10"/>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6" i="22"/>
  <c r="E65" i="9"/>
  <c r="AD10" i="21"/>
  <c r="Q10" i="21"/>
  <c r="U11" i="24"/>
  <c r="E71" i="9"/>
  <c r="B15" i="24"/>
  <c r="H18" i="24"/>
  <c r="B14" i="24"/>
  <c r="H17" i="24"/>
  <c r="B13" i="24"/>
  <c r="F18" i="24"/>
  <c r="B12" i="24"/>
  <c r="F17" i="24"/>
  <c r="U19" i="24"/>
  <c r="T16" i="24"/>
  <c r="I15" i="24"/>
  <c r="U20" i="24"/>
  <c r="K15" i="24"/>
  <c r="Y20" i="24"/>
  <c r="K18" i="24"/>
  <c r="U26" i="24"/>
  <c r="T22" i="24"/>
  <c r="I14" i="24"/>
  <c r="U18" i="24"/>
  <c r="K14" i="24"/>
  <c r="Y19" i="24"/>
  <c r="K17" i="24"/>
  <c r="U25" i="24"/>
  <c r="I13" i="24"/>
  <c r="U24" i="24"/>
  <c r="I12" i="24"/>
  <c r="E106" i="9"/>
  <c r="J71" i="9"/>
  <c r="L34" i="35"/>
  <c r="Z64" i="25"/>
  <c r="Z65" i="25"/>
  <c r="AB64" i="25"/>
  <c r="AB65" i="25"/>
  <c r="Z66" i="25"/>
  <c r="AB66" i="25"/>
  <c r="Z67" i="25"/>
  <c r="AB67" i="25"/>
  <c r="Z68" i="25"/>
  <c r="AB68" i="25"/>
  <c r="Z69" i="25"/>
  <c r="AB69" i="25"/>
  <c r="Z70" i="25"/>
  <c r="AB70" i="25"/>
  <c r="Z71" i="25"/>
  <c r="AB71" i="25"/>
  <c r="Z72" i="25"/>
  <c r="AB72" i="25"/>
  <c r="Z73" i="25"/>
  <c r="AB73" i="25"/>
  <c r="Z74" i="25"/>
  <c r="AB74" i="25"/>
  <c r="Z75" i="25"/>
  <c r="AB75" i="25"/>
  <c r="Z76" i="25"/>
  <c r="AB76" i="25"/>
  <c r="Z77" i="25"/>
  <c r="AB77" i="25"/>
  <c r="Z78" i="25"/>
  <c r="AB78" i="25"/>
  <c r="Z79" i="25"/>
  <c r="AB79" i="25"/>
  <c r="Z80" i="25"/>
  <c r="AB80" i="25"/>
  <c r="Z81" i="25"/>
  <c r="AB81" i="25"/>
  <c r="Z82" i="25"/>
  <c r="AB82" i="25"/>
  <c r="Z83" i="25"/>
  <c r="AB83" i="25"/>
  <c r="Z84" i="25"/>
  <c r="AB84" i="25"/>
  <c r="Z85" i="25"/>
  <c r="AB85" i="25"/>
  <c r="Z86" i="25"/>
  <c r="AB86" i="25"/>
  <c r="Z87" i="25"/>
  <c r="AB87" i="25"/>
  <c r="Z88" i="25"/>
  <c r="AB88" i="25"/>
  <c r="Z89" i="25"/>
  <c r="AB89" i="25"/>
  <c r="Z90" i="25"/>
  <c r="AB90" i="25"/>
  <c r="Z91" i="25"/>
  <c r="AB91" i="25"/>
  <c r="Z92" i="25"/>
  <c r="AB92" i="25"/>
  <c r="Z93" i="25"/>
  <c r="AB93" i="25"/>
  <c r="Z94" i="25"/>
  <c r="AB94" i="25"/>
  <c r="Z95" i="25"/>
  <c r="AB95" i="25"/>
  <c r="Z96" i="25"/>
  <c r="AB96" i="25"/>
  <c r="Z97" i="25"/>
  <c r="AB97" i="25"/>
  <c r="Z98" i="25"/>
  <c r="AB98" i="25"/>
  <c r="Z99" i="25"/>
  <c r="AB99" i="25"/>
  <c r="Z100" i="25"/>
  <c r="AB100" i="25"/>
  <c r="Z101" i="25"/>
  <c r="AB101" i="25"/>
  <c r="Z102" i="25"/>
  <c r="AB102" i="25"/>
  <c r="Z103" i="25"/>
  <c r="AB103" i="25"/>
  <c r="Z104" i="25"/>
  <c r="AB104" i="25"/>
  <c r="Z105" i="25"/>
  <c r="AB105" i="25"/>
  <c r="Z106" i="25"/>
  <c r="AB106" i="25"/>
  <c r="Z107" i="25"/>
  <c r="AB107" i="25"/>
  <c r="Z108" i="25"/>
  <c r="AB108" i="25"/>
  <c r="Z136" i="25"/>
  <c r="AA136" i="25"/>
  <c r="AB136" i="25"/>
  <c r="Z137" i="25"/>
  <c r="AA137" i="25"/>
  <c r="AB137" i="25"/>
  <c r="Z138" i="25"/>
  <c r="AA138" i="25"/>
  <c r="AB138" i="25"/>
  <c r="Z139" i="25"/>
  <c r="AA139" i="25"/>
  <c r="AB139" i="25"/>
  <c r="Z140" i="25"/>
  <c r="AA140" i="25"/>
  <c r="AB140" i="25"/>
  <c r="Z141" i="25"/>
  <c r="AA141" i="25"/>
  <c r="AB141" i="25"/>
  <c r="Z142" i="25"/>
  <c r="AA142" i="25"/>
  <c r="AB142" i="25"/>
  <c r="Z143" i="25"/>
  <c r="AA143" i="25"/>
  <c r="AB143" i="25"/>
  <c r="Z144" i="25"/>
  <c r="AA144" i="25"/>
  <c r="AB144" i="25"/>
  <c r="Z145" i="25"/>
  <c r="AA145" i="25"/>
  <c r="AB145" i="25"/>
  <c r="Z146" i="25"/>
  <c r="AA146" i="25"/>
  <c r="AB146" i="25"/>
  <c r="Z147" i="25"/>
  <c r="AA147" i="25"/>
  <c r="AB147" i="25"/>
  <c r="Z148" i="25"/>
  <c r="AA148" i="25"/>
  <c r="AB148" i="25"/>
  <c r="Z149" i="25"/>
  <c r="AA149" i="25"/>
  <c r="AB149" i="25"/>
  <c r="Z150" i="25"/>
  <c r="AA150" i="25"/>
  <c r="AB150" i="25"/>
  <c r="Z151" i="25"/>
  <c r="AA151" i="25"/>
  <c r="AB151" i="25"/>
  <c r="Z152" i="25"/>
  <c r="AA152" i="25"/>
  <c r="AB152" i="25"/>
  <c r="Z153" i="25"/>
  <c r="AA153" i="25"/>
  <c r="AB153" i="25"/>
  <c r="Z154" i="25"/>
  <c r="AA154" i="25"/>
  <c r="AB154" i="25"/>
  <c r="Z155" i="25"/>
  <c r="AA155" i="25"/>
  <c r="AB155" i="25"/>
  <c r="Z156" i="25"/>
  <c r="AA156" i="25"/>
  <c r="AB156" i="25"/>
  <c r="Z157" i="25"/>
  <c r="AA157" i="25"/>
  <c r="AB157" i="25"/>
  <c r="Z158" i="25"/>
  <c r="AA158" i="25"/>
  <c r="AB158" i="25"/>
  <c r="Z159" i="25"/>
  <c r="AA159" i="25"/>
  <c r="AB159" i="25"/>
  <c r="Z160" i="25"/>
  <c r="AA160" i="25"/>
  <c r="AB160" i="25"/>
  <c r="Z161" i="25"/>
  <c r="AA161" i="25"/>
  <c r="AB161" i="25"/>
  <c r="Z162" i="25"/>
  <c r="AA162" i="25"/>
  <c r="AB162" i="25"/>
  <c r="Z163" i="25"/>
  <c r="AA163" i="25"/>
  <c r="AB163" i="25"/>
  <c r="Z164" i="25"/>
  <c r="AA164" i="25"/>
  <c r="AB164" i="25"/>
  <c r="Z165" i="25"/>
  <c r="AA165" i="25"/>
  <c r="AB165" i="25"/>
  <c r="Z166" i="25"/>
  <c r="AA166" i="25"/>
  <c r="AB166" i="25"/>
  <c r="Z167" i="25"/>
  <c r="AA167" i="25"/>
  <c r="AB167" i="25"/>
  <c r="Z168" i="25"/>
  <c r="AA168" i="25"/>
  <c r="AB168" i="25"/>
  <c r="Z169" i="25"/>
  <c r="AA169" i="25"/>
  <c r="AB169" i="25"/>
  <c r="Z170" i="25"/>
  <c r="AA170" i="25"/>
  <c r="AB170" i="25"/>
  <c r="Z171" i="25"/>
  <c r="AA171" i="25"/>
  <c r="AB171" i="25"/>
  <c r="Z172" i="25"/>
  <c r="AA172" i="25"/>
  <c r="AB172" i="25"/>
  <c r="Z173" i="25"/>
  <c r="AA173" i="25"/>
  <c r="AB173" i="25"/>
  <c r="Z174" i="25"/>
  <c r="AA174" i="25"/>
  <c r="AB174" i="25"/>
  <c r="Z175" i="25"/>
  <c r="AA175" i="25"/>
  <c r="AB175" i="25"/>
  <c r="Z176" i="25"/>
  <c r="AA176" i="25"/>
  <c r="AB176" i="25"/>
  <c r="Z177" i="25"/>
  <c r="AA177" i="25"/>
  <c r="AB177" i="25"/>
  <c r="Z178" i="25"/>
  <c r="AA178" i="25"/>
  <c r="AB178" i="25"/>
  <c r="Z179" i="25"/>
  <c r="AA179" i="25"/>
  <c r="AB179" i="25"/>
  <c r="Z180" i="25"/>
  <c r="AA180" i="25"/>
  <c r="AB180" i="25"/>
  <c r="L40" i="35"/>
  <c r="K34" i="35"/>
  <c r="K40" i="35"/>
  <c r="J34" i="35"/>
  <c r="J40" i="35"/>
  <c r="I34" i="35"/>
  <c r="I40" i="35"/>
  <c r="H34" i="35"/>
  <c r="H40" i="35"/>
  <c r="F40" i="35"/>
  <c r="E40" i="35"/>
  <c r="D40" i="35"/>
  <c r="B40" i="35"/>
  <c r="M34" i="35"/>
  <c r="M39" i="35"/>
  <c r="K39" i="35"/>
  <c r="J39" i="35"/>
  <c r="I39" i="35"/>
  <c r="H39" i="35"/>
  <c r="F39" i="35"/>
  <c r="E39" i="35"/>
  <c r="D39" i="35"/>
  <c r="B39" i="35"/>
  <c r="M38" i="35"/>
  <c r="L38" i="35"/>
  <c r="J38" i="35"/>
  <c r="I38" i="35"/>
  <c r="H38" i="35"/>
  <c r="F38" i="35"/>
  <c r="E38" i="35"/>
  <c r="D38" i="35"/>
  <c r="B38" i="35"/>
  <c r="M37" i="35"/>
  <c r="L37" i="35"/>
  <c r="K37" i="35"/>
  <c r="I37" i="35"/>
  <c r="H37" i="35"/>
  <c r="F37" i="35"/>
  <c r="E37" i="35"/>
  <c r="D37" i="35"/>
  <c r="B37" i="35"/>
  <c r="M36" i="35"/>
  <c r="L36" i="35"/>
  <c r="K36" i="35"/>
  <c r="J36" i="35"/>
  <c r="H36" i="35"/>
  <c r="F36" i="35"/>
  <c r="E36" i="35"/>
  <c r="D36" i="35"/>
  <c r="B36" i="35"/>
  <c r="M35" i="35"/>
  <c r="L35" i="35"/>
  <c r="K35" i="35"/>
  <c r="J35" i="35"/>
  <c r="I35" i="35"/>
  <c r="F35" i="35"/>
  <c r="E35" i="35"/>
  <c r="D35" i="35"/>
  <c r="B35" i="35"/>
  <c r="L25" i="35"/>
  <c r="L31" i="35"/>
  <c r="K25" i="35"/>
  <c r="K31" i="35"/>
  <c r="J25" i="35"/>
  <c r="J31" i="35"/>
  <c r="I25" i="35"/>
  <c r="I31" i="35"/>
  <c r="H25" i="35"/>
  <c r="H31" i="35"/>
  <c r="F31" i="35"/>
  <c r="E31" i="35"/>
  <c r="D31" i="35"/>
  <c r="B31" i="35"/>
  <c r="M25" i="35"/>
  <c r="M30" i="35"/>
  <c r="K30" i="35"/>
  <c r="J30" i="35"/>
  <c r="I30" i="35"/>
  <c r="H30" i="35"/>
  <c r="F30" i="35"/>
  <c r="E30" i="35"/>
  <c r="D30" i="35"/>
  <c r="B30" i="35"/>
  <c r="M29" i="35"/>
  <c r="L29" i="35"/>
  <c r="J29" i="35"/>
  <c r="I29" i="35"/>
  <c r="H29" i="35"/>
  <c r="F29" i="35"/>
  <c r="E29" i="35"/>
  <c r="D29" i="35"/>
  <c r="B29" i="35"/>
  <c r="M28" i="35"/>
  <c r="L28" i="35"/>
  <c r="K28" i="35"/>
  <c r="I28" i="35"/>
  <c r="H28" i="35"/>
  <c r="F28" i="35"/>
  <c r="E28" i="35"/>
  <c r="D28" i="35"/>
  <c r="B28" i="35"/>
  <c r="M27" i="35"/>
  <c r="L27" i="35"/>
  <c r="K27" i="35"/>
  <c r="J27" i="35"/>
  <c r="H27" i="35"/>
  <c r="F27" i="35"/>
  <c r="E27" i="35"/>
  <c r="D27" i="35"/>
  <c r="B27" i="35"/>
  <c r="M26" i="35"/>
  <c r="L26" i="35"/>
  <c r="K26" i="35"/>
  <c r="J26" i="35"/>
  <c r="I26" i="35"/>
  <c r="F26" i="35"/>
  <c r="E26" i="35"/>
  <c r="D26" i="35"/>
  <c r="B26" i="35"/>
  <c r="L16" i="35"/>
  <c r="L22" i="35"/>
  <c r="K16" i="35"/>
  <c r="K22" i="35"/>
  <c r="J16" i="35"/>
  <c r="J22" i="35"/>
  <c r="I16" i="35"/>
  <c r="I22" i="35"/>
  <c r="H16" i="35"/>
  <c r="H22" i="35"/>
  <c r="F22" i="35"/>
  <c r="E22" i="35"/>
  <c r="D22" i="35"/>
  <c r="B22" i="35"/>
  <c r="M16" i="35"/>
  <c r="M21" i="35"/>
  <c r="K21" i="35"/>
  <c r="J21" i="35"/>
  <c r="I21" i="35"/>
  <c r="H21" i="35"/>
  <c r="F21" i="35"/>
  <c r="E21" i="35"/>
  <c r="D21" i="35"/>
  <c r="B21" i="35"/>
  <c r="M20" i="35"/>
  <c r="L20" i="35"/>
  <c r="J20" i="35"/>
  <c r="I20" i="35"/>
  <c r="H20" i="35"/>
  <c r="F20" i="35"/>
  <c r="E20" i="35"/>
  <c r="D20" i="35"/>
  <c r="B20" i="35"/>
  <c r="M19" i="35"/>
  <c r="L19" i="35"/>
  <c r="K19" i="35"/>
  <c r="I19" i="35"/>
  <c r="H19" i="35"/>
  <c r="F19" i="35"/>
  <c r="E19" i="35"/>
  <c r="D19" i="35"/>
  <c r="B19" i="35"/>
  <c r="M18" i="35"/>
  <c r="L18" i="35"/>
  <c r="K18" i="35"/>
  <c r="J18" i="35"/>
  <c r="H18" i="35"/>
  <c r="F18" i="35"/>
  <c r="E18" i="35"/>
  <c r="D18" i="35"/>
  <c r="B18" i="35"/>
  <c r="M17" i="35"/>
  <c r="L17" i="35"/>
  <c r="K17" i="35"/>
  <c r="J17" i="35"/>
  <c r="I17" i="35"/>
  <c r="F17" i="35"/>
  <c r="E17" i="35"/>
  <c r="D17" i="35"/>
  <c r="B17" i="35"/>
  <c r="L7" i="35"/>
  <c r="L13" i="35"/>
  <c r="K7" i="35"/>
  <c r="K13" i="35"/>
  <c r="J7" i="35"/>
  <c r="J13" i="35"/>
  <c r="I7" i="35"/>
  <c r="I13" i="35"/>
  <c r="H7" i="35"/>
  <c r="H13" i="35"/>
  <c r="F13" i="35"/>
  <c r="E13" i="35"/>
  <c r="D13" i="35"/>
  <c r="B13" i="35"/>
  <c r="M7" i="35"/>
  <c r="M12" i="35"/>
  <c r="K12" i="35"/>
  <c r="J12" i="35"/>
  <c r="I12" i="35"/>
  <c r="H12" i="35"/>
  <c r="F12" i="35"/>
  <c r="E12" i="35"/>
  <c r="D12" i="35"/>
  <c r="B12" i="35"/>
  <c r="M11" i="35"/>
  <c r="L11" i="35"/>
  <c r="J11" i="35"/>
  <c r="I11" i="35"/>
  <c r="H11" i="35"/>
  <c r="F11" i="35"/>
  <c r="E11" i="35"/>
  <c r="D11" i="35"/>
  <c r="B11" i="35"/>
  <c r="M10" i="35"/>
  <c r="L10" i="35"/>
  <c r="K10" i="35"/>
  <c r="I10" i="35"/>
  <c r="H10" i="35"/>
  <c r="F10" i="35"/>
  <c r="E10" i="35"/>
  <c r="D10" i="35"/>
  <c r="B10" i="35"/>
  <c r="M9" i="35"/>
  <c r="L9" i="35"/>
  <c r="K9" i="35"/>
  <c r="J9" i="35"/>
  <c r="H9" i="35"/>
  <c r="F9" i="35"/>
  <c r="E9" i="35"/>
  <c r="D9" i="35"/>
  <c r="B9" i="35"/>
  <c r="M8" i="35"/>
  <c r="L8" i="35"/>
  <c r="K8" i="35"/>
  <c r="J8" i="35"/>
  <c r="I8" i="35"/>
  <c r="F8" i="35"/>
  <c r="E8" i="35"/>
  <c r="D8" i="35"/>
  <c r="B8" i="35"/>
  <c r="E56" i="9"/>
  <c r="B3" i="35"/>
  <c r="N40" i="35"/>
  <c r="Z64" i="17"/>
  <c r="Z65" i="17"/>
  <c r="Z66" i="17"/>
  <c r="AB64" i="17"/>
  <c r="AB65" i="17"/>
  <c r="AB66" i="17"/>
  <c r="Z67" i="17"/>
  <c r="AB67" i="17"/>
  <c r="Z68" i="17"/>
  <c r="AB68" i="17"/>
  <c r="Z69" i="17"/>
  <c r="AB69" i="17"/>
  <c r="Z70" i="17"/>
  <c r="AB70" i="17"/>
  <c r="Z71" i="17"/>
  <c r="AB71" i="17"/>
  <c r="Z72" i="17"/>
  <c r="AB72" i="17"/>
  <c r="Z73" i="17"/>
  <c r="AB73" i="17"/>
  <c r="Z74" i="17"/>
  <c r="AB74" i="17"/>
  <c r="Z75" i="17"/>
  <c r="AB75" i="17"/>
  <c r="Z76" i="17"/>
  <c r="AB76" i="17"/>
  <c r="Z77" i="17"/>
  <c r="AB77" i="17"/>
  <c r="Z78" i="17"/>
  <c r="AB78" i="17"/>
  <c r="Z79" i="17"/>
  <c r="AB79" i="17"/>
  <c r="Z80" i="17"/>
  <c r="AB80" i="17"/>
  <c r="Z81" i="17"/>
  <c r="AB81" i="17"/>
  <c r="Z82" i="17"/>
  <c r="AB82" i="17"/>
  <c r="Z83" i="17"/>
  <c r="AB83" i="17"/>
  <c r="Z84" i="17"/>
  <c r="AB84" i="17"/>
  <c r="Z85" i="17"/>
  <c r="AB85" i="17"/>
  <c r="Z86" i="17"/>
  <c r="AB86" i="17"/>
  <c r="Z87" i="17"/>
  <c r="AB87" i="17"/>
  <c r="Z88" i="17"/>
  <c r="AB88" i="17"/>
  <c r="Z89" i="17"/>
  <c r="AB89" i="17"/>
  <c r="Z90" i="17"/>
  <c r="AB90" i="17"/>
  <c r="Z91" i="17"/>
  <c r="AB91" i="17"/>
  <c r="Z92" i="17"/>
  <c r="AB92" i="17"/>
  <c r="Z93" i="17"/>
  <c r="AB93" i="17"/>
  <c r="Z94" i="17"/>
  <c r="AB94" i="17"/>
  <c r="Z95" i="17"/>
  <c r="AB95" i="17"/>
  <c r="Z96" i="17"/>
  <c r="AB96" i="17"/>
  <c r="Z97" i="17"/>
  <c r="AB97" i="17"/>
  <c r="Z98" i="17"/>
  <c r="AB98" i="17"/>
  <c r="Z99" i="17"/>
  <c r="AB99" i="17"/>
  <c r="Z100" i="17"/>
  <c r="AB100" i="17"/>
  <c r="Z101" i="17"/>
  <c r="AB101" i="17"/>
  <c r="Z102" i="17"/>
  <c r="AB102" i="17"/>
  <c r="Z103" i="17"/>
  <c r="AB103" i="17"/>
  <c r="Z104" i="17"/>
  <c r="AB104" i="17"/>
  <c r="Z105" i="17"/>
  <c r="AB105" i="17"/>
  <c r="Z106" i="17"/>
  <c r="AB106" i="17"/>
  <c r="Z107" i="17"/>
  <c r="AB107" i="17"/>
  <c r="Z108" i="17"/>
  <c r="AB108" i="17"/>
  <c r="Z136" i="17"/>
  <c r="AA136" i="17"/>
  <c r="AB136" i="17"/>
  <c r="Z137" i="17"/>
  <c r="AA137" i="17"/>
  <c r="AB137" i="17"/>
  <c r="Z138" i="17"/>
  <c r="AA138" i="17"/>
  <c r="AB138" i="17"/>
  <c r="Z139" i="17"/>
  <c r="AA139" i="17"/>
  <c r="AB139" i="17"/>
  <c r="Z140" i="17"/>
  <c r="AA140" i="17"/>
  <c r="AB140" i="17"/>
  <c r="Z141" i="17"/>
  <c r="AA141" i="17"/>
  <c r="AB141" i="17"/>
  <c r="Z142" i="17"/>
  <c r="AA142" i="17"/>
  <c r="AB142" i="17"/>
  <c r="Z143" i="17"/>
  <c r="AA143" i="17"/>
  <c r="AB143" i="17"/>
  <c r="Z144" i="17"/>
  <c r="AA144" i="17"/>
  <c r="AB144" i="17"/>
  <c r="Z145" i="17"/>
  <c r="AA145" i="17"/>
  <c r="AB145" i="17"/>
  <c r="Z146" i="17"/>
  <c r="AA146" i="17"/>
  <c r="AB146" i="17"/>
  <c r="Z147" i="17"/>
  <c r="AA147" i="17"/>
  <c r="AB147" i="17"/>
  <c r="Z148" i="17"/>
  <c r="AA148" i="17"/>
  <c r="AB148" i="17"/>
  <c r="Z149" i="17"/>
  <c r="AA149" i="17"/>
  <c r="AB149" i="17"/>
  <c r="Z150" i="17"/>
  <c r="AA150" i="17"/>
  <c r="AB150" i="17"/>
  <c r="Z151" i="17"/>
  <c r="AA151" i="17"/>
  <c r="AB151" i="17"/>
  <c r="Z152" i="17"/>
  <c r="AA152" i="17"/>
  <c r="AB152" i="17"/>
  <c r="Z153" i="17"/>
  <c r="AA153" i="17"/>
  <c r="AB153" i="17"/>
  <c r="Z154" i="17"/>
  <c r="AA154" i="17"/>
  <c r="AB154" i="17"/>
  <c r="Z155" i="17"/>
  <c r="AA155" i="17"/>
  <c r="AB155" i="17"/>
  <c r="Z156" i="17"/>
  <c r="AA156" i="17"/>
  <c r="AB156" i="17"/>
  <c r="Z157" i="17"/>
  <c r="AA157" i="17"/>
  <c r="AB157" i="17"/>
  <c r="Z158" i="17"/>
  <c r="AA158" i="17"/>
  <c r="AB158" i="17"/>
  <c r="Z159" i="17"/>
  <c r="AA159" i="17"/>
  <c r="AB159" i="17"/>
  <c r="Z160" i="17"/>
  <c r="AA160" i="17"/>
  <c r="AB160" i="17"/>
  <c r="Z161" i="17"/>
  <c r="AA161" i="17"/>
  <c r="AB161" i="17"/>
  <c r="Z162" i="17"/>
  <c r="AA162" i="17"/>
  <c r="AB162" i="17"/>
  <c r="Z163" i="17"/>
  <c r="AA163" i="17"/>
  <c r="AB163" i="17"/>
  <c r="Z164" i="17"/>
  <c r="AA164" i="17"/>
  <c r="AB164" i="17"/>
  <c r="Z165" i="17"/>
  <c r="AA165" i="17"/>
  <c r="AB165" i="17"/>
  <c r="Z166" i="17"/>
  <c r="AA166" i="17"/>
  <c r="AB166" i="17"/>
  <c r="Z167" i="17"/>
  <c r="AA167" i="17"/>
  <c r="AB167" i="17"/>
  <c r="Z168" i="17"/>
  <c r="AA168" i="17"/>
  <c r="AB168" i="17"/>
  <c r="Z169" i="17"/>
  <c r="AA169" i="17"/>
  <c r="AB169" i="17"/>
  <c r="Z170" i="17"/>
  <c r="AA170" i="17"/>
  <c r="AB170" i="17"/>
  <c r="Z171" i="17"/>
  <c r="AA171" i="17"/>
  <c r="AB171" i="17"/>
  <c r="Z172" i="17"/>
  <c r="AA172" i="17"/>
  <c r="AB172" i="17"/>
  <c r="Z173" i="17"/>
  <c r="AA173" i="17"/>
  <c r="AB173" i="17"/>
  <c r="Z174" i="17"/>
  <c r="AA174" i="17"/>
  <c r="AB174" i="17"/>
  <c r="Z175" i="17"/>
  <c r="AA175" i="17"/>
  <c r="AB175" i="17"/>
  <c r="Z176" i="17"/>
  <c r="AA176" i="17"/>
  <c r="AB176" i="17"/>
  <c r="Z177" i="17"/>
  <c r="AA177" i="17"/>
  <c r="AB177" i="17"/>
  <c r="Z178" i="17"/>
  <c r="AA178" i="17"/>
  <c r="AB178" i="17"/>
  <c r="Z179" i="17"/>
  <c r="AA179" i="17"/>
  <c r="AB179" i="17"/>
  <c r="Z180" i="17"/>
  <c r="AA180" i="17"/>
  <c r="AB180" i="17"/>
  <c r="N39" i="35"/>
  <c r="N38" i="35"/>
  <c r="N37" i="35"/>
  <c r="N36" i="35"/>
  <c r="N35" i="35"/>
  <c r="G34" i="35"/>
  <c r="E28" i="9"/>
  <c r="F34" i="35"/>
  <c r="E34" i="35"/>
  <c r="D34" i="35"/>
  <c r="C34" i="35"/>
  <c r="M33" i="35"/>
  <c r="L33" i="35"/>
  <c r="K33" i="35"/>
  <c r="J33" i="35"/>
  <c r="I33" i="35"/>
  <c r="H33" i="35"/>
  <c r="N31" i="35"/>
  <c r="N30" i="35"/>
  <c r="N29" i="35"/>
  <c r="N28" i="35"/>
  <c r="N27" i="35"/>
  <c r="N26" i="35"/>
  <c r="G25" i="35"/>
  <c r="F25" i="35"/>
  <c r="E25" i="35"/>
  <c r="D25" i="35"/>
  <c r="C25" i="35"/>
  <c r="M24" i="35"/>
  <c r="L24" i="35"/>
  <c r="K24" i="35"/>
  <c r="J24" i="35"/>
  <c r="I24" i="35"/>
  <c r="H24" i="35"/>
  <c r="N22" i="35"/>
  <c r="N21" i="35"/>
  <c r="N20" i="35"/>
  <c r="N19" i="35"/>
  <c r="N18" i="35"/>
  <c r="N17" i="35"/>
  <c r="G16" i="35"/>
  <c r="F16" i="35"/>
  <c r="E16" i="35"/>
  <c r="D16" i="35"/>
  <c r="C16" i="35"/>
  <c r="M15" i="35"/>
  <c r="L15" i="35"/>
  <c r="K15" i="35"/>
  <c r="J15" i="35"/>
  <c r="I15" i="35"/>
  <c r="H15" i="35"/>
  <c r="N13" i="35"/>
  <c r="N12" i="35"/>
  <c r="N11" i="35"/>
  <c r="N10" i="35"/>
  <c r="N9" i="35"/>
  <c r="N8" i="35"/>
  <c r="G7" i="35"/>
  <c r="F7" i="35"/>
  <c r="E7" i="35"/>
  <c r="D7" i="35"/>
  <c r="C7" i="35"/>
  <c r="M6" i="35"/>
  <c r="L6" i="35"/>
  <c r="K6" i="35"/>
  <c r="J6" i="35"/>
  <c r="I6" i="35"/>
  <c r="H6" i="35"/>
  <c r="E82" i="9"/>
  <c r="B4" i="35"/>
  <c r="E7" i="9"/>
  <c r="B2" i="35"/>
  <c r="C31" i="21"/>
  <c r="E21" i="24"/>
  <c r="E20" i="24"/>
  <c r="E18" i="24"/>
  <c r="E17" i="24"/>
  <c r="U23" i="24"/>
  <c r="U17" i="24"/>
  <c r="E12" i="24"/>
  <c r="C11" i="21"/>
  <c r="B13" i="6"/>
  <c r="B12" i="6"/>
  <c r="L34" i="20"/>
  <c r="L40" i="20"/>
  <c r="K34" i="20"/>
  <c r="K40" i="20"/>
  <c r="J34" i="20"/>
  <c r="J40" i="20"/>
  <c r="I34" i="20"/>
  <c r="I40" i="20"/>
  <c r="H34" i="20"/>
  <c r="H40" i="20"/>
  <c r="M34" i="20"/>
  <c r="M39" i="20"/>
  <c r="K39" i="20"/>
  <c r="J39" i="20"/>
  <c r="I39" i="20"/>
  <c r="H39" i="20"/>
  <c r="M38" i="20"/>
  <c r="L38" i="20"/>
  <c r="J38" i="20"/>
  <c r="I38" i="20"/>
  <c r="H38" i="20"/>
  <c r="M37" i="20"/>
  <c r="L37" i="20"/>
  <c r="K37" i="20"/>
  <c r="I37" i="20"/>
  <c r="H37" i="20"/>
  <c r="M36" i="20"/>
  <c r="L36" i="20"/>
  <c r="K36" i="20"/>
  <c r="J36" i="20"/>
  <c r="H36" i="20"/>
  <c r="M35" i="20"/>
  <c r="L35" i="20"/>
  <c r="K35" i="20"/>
  <c r="J35" i="20"/>
  <c r="I35" i="20"/>
  <c r="L25" i="20"/>
  <c r="L31" i="20"/>
  <c r="K25" i="20"/>
  <c r="K31" i="20"/>
  <c r="J25" i="20"/>
  <c r="J31" i="20"/>
  <c r="I25" i="20"/>
  <c r="I31" i="20"/>
  <c r="H25" i="20"/>
  <c r="H31" i="20"/>
  <c r="M25" i="20"/>
  <c r="M30" i="20"/>
  <c r="K30" i="20"/>
  <c r="J30" i="20"/>
  <c r="I30" i="20"/>
  <c r="H30" i="20"/>
  <c r="M29" i="20"/>
  <c r="L29" i="20"/>
  <c r="J29" i="20"/>
  <c r="I29" i="20"/>
  <c r="H29" i="20"/>
  <c r="M28" i="20"/>
  <c r="L28" i="20"/>
  <c r="K28" i="20"/>
  <c r="I28" i="20"/>
  <c r="H28" i="20"/>
  <c r="M27" i="20"/>
  <c r="L27" i="20"/>
  <c r="K27" i="20"/>
  <c r="J27" i="20"/>
  <c r="H27" i="20"/>
  <c r="M26" i="20"/>
  <c r="L26" i="20"/>
  <c r="K26" i="20"/>
  <c r="J26" i="20"/>
  <c r="I26" i="20"/>
  <c r="L16" i="20"/>
  <c r="L22" i="20"/>
  <c r="K16" i="20"/>
  <c r="K22" i="20"/>
  <c r="J16" i="20"/>
  <c r="J22" i="20"/>
  <c r="I16" i="20"/>
  <c r="I22" i="20"/>
  <c r="H16" i="20"/>
  <c r="H22" i="20"/>
  <c r="M16" i="20"/>
  <c r="M21" i="20"/>
  <c r="K21" i="20"/>
  <c r="J21" i="20"/>
  <c r="I21" i="20"/>
  <c r="H21" i="20"/>
  <c r="M20" i="20"/>
  <c r="L20" i="20"/>
  <c r="J20" i="20"/>
  <c r="I20" i="20"/>
  <c r="H20" i="20"/>
  <c r="M19" i="20"/>
  <c r="L19" i="20"/>
  <c r="K19" i="20"/>
  <c r="I19" i="20"/>
  <c r="H19" i="20"/>
  <c r="M18" i="20"/>
  <c r="L18" i="20"/>
  <c r="K18" i="20"/>
  <c r="J18" i="20"/>
  <c r="H18" i="20"/>
  <c r="M17" i="20"/>
  <c r="L17" i="20"/>
  <c r="K17" i="20"/>
  <c r="J17" i="20"/>
  <c r="I17" i="20"/>
  <c r="L7" i="20"/>
  <c r="L13" i="20"/>
  <c r="K7" i="20"/>
  <c r="K13" i="20"/>
  <c r="J7" i="20"/>
  <c r="J13" i="20"/>
  <c r="I7" i="20"/>
  <c r="I13" i="20"/>
  <c r="H7" i="20"/>
  <c r="H13" i="20"/>
  <c r="M7" i="20"/>
  <c r="M12" i="20"/>
  <c r="K12" i="20"/>
  <c r="J12" i="20"/>
  <c r="I12" i="20"/>
  <c r="H12" i="20"/>
  <c r="M11" i="20"/>
  <c r="L11" i="20"/>
  <c r="J11" i="20"/>
  <c r="I11" i="20"/>
  <c r="H11" i="20"/>
  <c r="M10" i="20"/>
  <c r="L10" i="20"/>
  <c r="K10" i="20"/>
  <c r="I10" i="20"/>
  <c r="H10" i="20"/>
  <c r="M9" i="20"/>
  <c r="L9" i="20"/>
  <c r="K9" i="20"/>
  <c r="J9" i="20"/>
  <c r="H9" i="20"/>
  <c r="M8" i="20"/>
  <c r="L8" i="20"/>
  <c r="K8" i="20"/>
  <c r="J8" i="20"/>
  <c r="I8" i="20"/>
  <c r="L34" i="10"/>
  <c r="Z64" i="3"/>
  <c r="Z65" i="3"/>
  <c r="AB64" i="3"/>
  <c r="AB65" i="3"/>
  <c r="Z66" i="3"/>
  <c r="AB66" i="3"/>
  <c r="Z67" i="3"/>
  <c r="AB67" i="3"/>
  <c r="Z68" i="3"/>
  <c r="AB68" i="3"/>
  <c r="Z69" i="3"/>
  <c r="AB69" i="3"/>
  <c r="Z70" i="3"/>
  <c r="AB70" i="3"/>
  <c r="Z71" i="3"/>
  <c r="AB71" i="3"/>
  <c r="Z72" i="3"/>
  <c r="AB72" i="3"/>
  <c r="Z73" i="3"/>
  <c r="AB73" i="3"/>
  <c r="Z74" i="3"/>
  <c r="AB74" i="3"/>
  <c r="Z75" i="3"/>
  <c r="AB75" i="3"/>
  <c r="Z76" i="3"/>
  <c r="AB76" i="3"/>
  <c r="Z77" i="3"/>
  <c r="AB77" i="3"/>
  <c r="Z78" i="3"/>
  <c r="AB78" i="3"/>
  <c r="Z79" i="3"/>
  <c r="AB79" i="3"/>
  <c r="Z80" i="3"/>
  <c r="AB80" i="3"/>
  <c r="Z81" i="3"/>
  <c r="AB81" i="3"/>
  <c r="Z82" i="3"/>
  <c r="AB82" i="3"/>
  <c r="Z83" i="3"/>
  <c r="AB83" i="3"/>
  <c r="Z84" i="3"/>
  <c r="AB84" i="3"/>
  <c r="Z85" i="3"/>
  <c r="AB85" i="3"/>
  <c r="Z86" i="3"/>
  <c r="AB86" i="3"/>
  <c r="Z87" i="3"/>
  <c r="AB87" i="3"/>
  <c r="Z88" i="3"/>
  <c r="AB88" i="3"/>
  <c r="Z89" i="3"/>
  <c r="AB89" i="3"/>
  <c r="Z90" i="3"/>
  <c r="AB90" i="3"/>
  <c r="Z91" i="3"/>
  <c r="AB91" i="3"/>
  <c r="Z92" i="3"/>
  <c r="AB92" i="3"/>
  <c r="Z93" i="3"/>
  <c r="AB93" i="3"/>
  <c r="Z94" i="3"/>
  <c r="AB94" i="3"/>
  <c r="Z95" i="3"/>
  <c r="AB95" i="3"/>
  <c r="Z96" i="3"/>
  <c r="AB96" i="3"/>
  <c r="Z97" i="3"/>
  <c r="AB97" i="3"/>
  <c r="Z98" i="3"/>
  <c r="AB98" i="3"/>
  <c r="Z99" i="3"/>
  <c r="AB99" i="3"/>
  <c r="Z100" i="3"/>
  <c r="AB100" i="3"/>
  <c r="Z101" i="3"/>
  <c r="AB101" i="3"/>
  <c r="Z102" i="3"/>
  <c r="AB102" i="3"/>
  <c r="Z103" i="3"/>
  <c r="AB103" i="3"/>
  <c r="Z104" i="3"/>
  <c r="AB104" i="3"/>
  <c r="Z105" i="3"/>
  <c r="AB105" i="3"/>
  <c r="Z106" i="3"/>
  <c r="AB106" i="3"/>
  <c r="Z107" i="3"/>
  <c r="AB107" i="3"/>
  <c r="Z108" i="3"/>
  <c r="AB108" i="3"/>
  <c r="Z136" i="3"/>
  <c r="AA136" i="3"/>
  <c r="AB136" i="3"/>
  <c r="Z137" i="3"/>
  <c r="AA137" i="3"/>
  <c r="AB137" i="3"/>
  <c r="Z138" i="3"/>
  <c r="AA138" i="3"/>
  <c r="AB138" i="3"/>
  <c r="Z139" i="3"/>
  <c r="AA139" i="3"/>
  <c r="AB139" i="3"/>
  <c r="Z140" i="3"/>
  <c r="AA140" i="3"/>
  <c r="AB140" i="3"/>
  <c r="Z141" i="3"/>
  <c r="AA141" i="3"/>
  <c r="AB141" i="3"/>
  <c r="Z142" i="3"/>
  <c r="AA142" i="3"/>
  <c r="AB142" i="3"/>
  <c r="Z143" i="3"/>
  <c r="AA143" i="3"/>
  <c r="AB143" i="3"/>
  <c r="Z144" i="3"/>
  <c r="AA144" i="3"/>
  <c r="AB144" i="3"/>
  <c r="Z145" i="3"/>
  <c r="AA145" i="3"/>
  <c r="AB145" i="3"/>
  <c r="Z146" i="3"/>
  <c r="AA146" i="3"/>
  <c r="AB146" i="3"/>
  <c r="Z147" i="3"/>
  <c r="AA147" i="3"/>
  <c r="AB147" i="3"/>
  <c r="Z148" i="3"/>
  <c r="AA148" i="3"/>
  <c r="AB148" i="3"/>
  <c r="Z149" i="3"/>
  <c r="AA149" i="3"/>
  <c r="AB149" i="3"/>
  <c r="Z150" i="3"/>
  <c r="AA150" i="3"/>
  <c r="AB150" i="3"/>
  <c r="Z151" i="3"/>
  <c r="AA151" i="3"/>
  <c r="AB151" i="3"/>
  <c r="Z152" i="3"/>
  <c r="AA152" i="3"/>
  <c r="AB152" i="3"/>
  <c r="Z153" i="3"/>
  <c r="AA153" i="3"/>
  <c r="AB153" i="3"/>
  <c r="Z154" i="3"/>
  <c r="AA154" i="3"/>
  <c r="AB154" i="3"/>
  <c r="Z155" i="3"/>
  <c r="AA155" i="3"/>
  <c r="AB155" i="3"/>
  <c r="Z156" i="3"/>
  <c r="AA156" i="3"/>
  <c r="AB156" i="3"/>
  <c r="Z157" i="3"/>
  <c r="AA157" i="3"/>
  <c r="AB157" i="3"/>
  <c r="Z158" i="3"/>
  <c r="AA158" i="3"/>
  <c r="AB158" i="3"/>
  <c r="Z159" i="3"/>
  <c r="AA159" i="3"/>
  <c r="AB159" i="3"/>
  <c r="Z160" i="3"/>
  <c r="AA160" i="3"/>
  <c r="AB160" i="3"/>
  <c r="Z161" i="3"/>
  <c r="AA161" i="3"/>
  <c r="AB161" i="3"/>
  <c r="Z162" i="3"/>
  <c r="AA162" i="3"/>
  <c r="AB162" i="3"/>
  <c r="Z163" i="3"/>
  <c r="AA163" i="3"/>
  <c r="AB163" i="3"/>
  <c r="Z164" i="3"/>
  <c r="AA164" i="3"/>
  <c r="AB164" i="3"/>
  <c r="Z165" i="3"/>
  <c r="AA165" i="3"/>
  <c r="AB165" i="3"/>
  <c r="Z166" i="3"/>
  <c r="AA166" i="3"/>
  <c r="AB166" i="3"/>
  <c r="Z167" i="3"/>
  <c r="AA167" i="3"/>
  <c r="AB167" i="3"/>
  <c r="Z168" i="3"/>
  <c r="AA168" i="3"/>
  <c r="AB168" i="3"/>
  <c r="Z169" i="3"/>
  <c r="AA169" i="3"/>
  <c r="AB169" i="3"/>
  <c r="Z170" i="3"/>
  <c r="AA170" i="3"/>
  <c r="AB170" i="3"/>
  <c r="Z171" i="3"/>
  <c r="AA171" i="3"/>
  <c r="AB171" i="3"/>
  <c r="Z172" i="3"/>
  <c r="AA172" i="3"/>
  <c r="AB172" i="3"/>
  <c r="Z173" i="3"/>
  <c r="AA173" i="3"/>
  <c r="AB173" i="3"/>
  <c r="Z174" i="3"/>
  <c r="AA174" i="3"/>
  <c r="AB174" i="3"/>
  <c r="Z175" i="3"/>
  <c r="AA175" i="3"/>
  <c r="AB175" i="3"/>
  <c r="Z176" i="3"/>
  <c r="AA176" i="3"/>
  <c r="AB176" i="3"/>
  <c r="Z177" i="3"/>
  <c r="AA177" i="3"/>
  <c r="AB177" i="3"/>
  <c r="Z178" i="3"/>
  <c r="AA178" i="3"/>
  <c r="AB178" i="3"/>
  <c r="Z179" i="3"/>
  <c r="AA179" i="3"/>
  <c r="AB179" i="3"/>
  <c r="Z180" i="3"/>
  <c r="AA180" i="3"/>
  <c r="AB180" i="3"/>
  <c r="L40" i="10"/>
  <c r="K34" i="10"/>
  <c r="K40" i="10"/>
  <c r="J34" i="10"/>
  <c r="J40" i="10"/>
  <c r="I34" i="10"/>
  <c r="I40" i="10"/>
  <c r="H34" i="10"/>
  <c r="H40" i="10"/>
  <c r="M34" i="10"/>
  <c r="M39" i="10"/>
  <c r="K39" i="10"/>
  <c r="J39" i="10"/>
  <c r="I39" i="10"/>
  <c r="H39" i="10"/>
  <c r="M38" i="10"/>
  <c r="L38" i="10"/>
  <c r="J38" i="10"/>
  <c r="I38" i="10"/>
  <c r="H38" i="10"/>
  <c r="M37" i="10"/>
  <c r="L37" i="10"/>
  <c r="K37" i="10"/>
  <c r="I37" i="10"/>
  <c r="H37" i="10"/>
  <c r="M36" i="10"/>
  <c r="L36" i="10"/>
  <c r="K36" i="10"/>
  <c r="J36" i="10"/>
  <c r="H36" i="10"/>
  <c r="M35" i="10"/>
  <c r="L35" i="10"/>
  <c r="K35" i="10"/>
  <c r="J35" i="10"/>
  <c r="I35" i="10"/>
  <c r="L25" i="10"/>
  <c r="L31" i="10"/>
  <c r="K25" i="10"/>
  <c r="K31" i="10"/>
  <c r="J25" i="10"/>
  <c r="J31" i="10"/>
  <c r="I25" i="10"/>
  <c r="I31" i="10"/>
  <c r="H25" i="10"/>
  <c r="H31" i="10"/>
  <c r="M25" i="10"/>
  <c r="M30" i="10"/>
  <c r="K30" i="10"/>
  <c r="J30" i="10"/>
  <c r="I30" i="10"/>
  <c r="H30" i="10"/>
  <c r="M29" i="10"/>
  <c r="L29" i="10"/>
  <c r="J29" i="10"/>
  <c r="I29" i="10"/>
  <c r="H29" i="10"/>
  <c r="M28" i="10"/>
  <c r="L28" i="10"/>
  <c r="K28" i="10"/>
  <c r="I28" i="10"/>
  <c r="H28" i="10"/>
  <c r="M27" i="10"/>
  <c r="L27" i="10"/>
  <c r="K27" i="10"/>
  <c r="J27" i="10"/>
  <c r="H27" i="10"/>
  <c r="M26" i="10"/>
  <c r="L26" i="10"/>
  <c r="K26" i="10"/>
  <c r="J26" i="10"/>
  <c r="I26" i="10"/>
  <c r="L16" i="10"/>
  <c r="L22" i="10"/>
  <c r="K16" i="10"/>
  <c r="K22" i="10"/>
  <c r="J16" i="10"/>
  <c r="J22" i="10"/>
  <c r="I16" i="10"/>
  <c r="I22" i="10"/>
  <c r="H16" i="10"/>
  <c r="H22" i="10"/>
  <c r="M16" i="10"/>
  <c r="M21" i="10"/>
  <c r="K21" i="10"/>
  <c r="J21" i="10"/>
  <c r="I21" i="10"/>
  <c r="H21" i="10"/>
  <c r="M20" i="10"/>
  <c r="L20" i="10"/>
  <c r="J20" i="10"/>
  <c r="I20" i="10"/>
  <c r="H20" i="10"/>
  <c r="M19" i="10"/>
  <c r="L19" i="10"/>
  <c r="K19" i="10"/>
  <c r="I19" i="10"/>
  <c r="H19" i="10"/>
  <c r="M18" i="10"/>
  <c r="L18" i="10"/>
  <c r="K18" i="10"/>
  <c r="J18" i="10"/>
  <c r="H18" i="10"/>
  <c r="M17" i="10"/>
  <c r="L17" i="10"/>
  <c r="K17" i="10"/>
  <c r="J17" i="10"/>
  <c r="I17" i="10"/>
  <c r="L7" i="10"/>
  <c r="L13" i="10"/>
  <c r="K7" i="10"/>
  <c r="K13" i="10"/>
  <c r="J7" i="10"/>
  <c r="J13" i="10"/>
  <c r="I7" i="10"/>
  <c r="I13" i="10"/>
  <c r="H7" i="10"/>
  <c r="H13" i="10"/>
  <c r="M7" i="10"/>
  <c r="M12" i="10"/>
  <c r="K12" i="10"/>
  <c r="J12" i="10"/>
  <c r="I12" i="10"/>
  <c r="H12" i="10"/>
  <c r="M11" i="10"/>
  <c r="L11" i="10"/>
  <c r="J11" i="10"/>
  <c r="I11" i="10"/>
  <c r="H11" i="10"/>
  <c r="M10" i="10"/>
  <c r="L10" i="10"/>
  <c r="K10" i="10"/>
  <c r="I10" i="10"/>
  <c r="H10" i="10"/>
  <c r="M9" i="10"/>
  <c r="L9" i="10"/>
  <c r="K9" i="10"/>
  <c r="J9" i="10"/>
  <c r="H9" i="10"/>
  <c r="M8" i="10"/>
  <c r="L8" i="10"/>
  <c r="K8" i="10"/>
  <c r="J8" i="10"/>
  <c r="I8" i="10"/>
  <c r="AB31" i="6"/>
  <c r="AB37" i="6"/>
  <c r="AA31" i="6"/>
  <c r="AA37" i="6"/>
  <c r="Z31" i="6"/>
  <c r="Z37" i="6"/>
  <c r="Y31" i="6"/>
  <c r="Y37" i="6"/>
  <c r="X31" i="6"/>
  <c r="X37" i="6"/>
  <c r="AC31" i="6"/>
  <c r="AC36" i="6"/>
  <c r="AA36" i="6"/>
  <c r="Z36" i="6"/>
  <c r="Y36" i="6"/>
  <c r="X36" i="6"/>
  <c r="AC35" i="6"/>
  <c r="AB35" i="6"/>
  <c r="Z35" i="6"/>
  <c r="Y35" i="6"/>
  <c r="X35" i="6"/>
  <c r="AC34" i="6"/>
  <c r="AB34" i="6"/>
  <c r="AA34" i="6"/>
  <c r="Y34" i="6"/>
  <c r="X34" i="6"/>
  <c r="AC33" i="6"/>
  <c r="AB33" i="6"/>
  <c r="AA33" i="6"/>
  <c r="Z33" i="6"/>
  <c r="X33" i="6"/>
  <c r="AC32" i="6"/>
  <c r="AB32" i="6"/>
  <c r="AA32" i="6"/>
  <c r="Z32" i="6"/>
  <c r="Y32" i="6"/>
  <c r="AB21" i="6"/>
  <c r="AB27" i="6"/>
  <c r="AA21" i="6"/>
  <c r="AA27" i="6"/>
  <c r="Z21" i="6"/>
  <c r="Z27" i="6"/>
  <c r="Y21" i="6"/>
  <c r="Y27" i="6"/>
  <c r="X21" i="6"/>
  <c r="X27" i="6"/>
  <c r="AC21" i="6"/>
  <c r="AC26" i="6"/>
  <c r="AA26" i="6"/>
  <c r="Z26" i="6"/>
  <c r="Y26" i="6"/>
  <c r="X26" i="6"/>
  <c r="AC25" i="6"/>
  <c r="AB25" i="6"/>
  <c r="Z25" i="6"/>
  <c r="Y25" i="6"/>
  <c r="X25" i="6"/>
  <c r="AC24" i="6"/>
  <c r="AB24" i="6"/>
  <c r="AA24" i="6"/>
  <c r="Y24" i="6"/>
  <c r="X24" i="6"/>
  <c r="AC23" i="6"/>
  <c r="AB23" i="6"/>
  <c r="AA23" i="6"/>
  <c r="Z23" i="6"/>
  <c r="X23" i="6"/>
  <c r="AC22" i="6"/>
  <c r="AB22" i="6"/>
  <c r="AA22" i="6"/>
  <c r="Z22" i="6"/>
  <c r="Y22" i="6"/>
  <c r="AB11" i="6"/>
  <c r="AB17" i="6"/>
  <c r="AA11" i="6"/>
  <c r="AA17" i="6"/>
  <c r="Z11" i="6"/>
  <c r="Z17" i="6"/>
  <c r="Y11" i="6"/>
  <c r="Y17" i="6"/>
  <c r="X11" i="6"/>
  <c r="X17" i="6"/>
  <c r="AC11" i="6"/>
  <c r="AC16" i="6"/>
  <c r="AA16" i="6"/>
  <c r="Z16" i="6"/>
  <c r="Y16" i="6"/>
  <c r="X16" i="6"/>
  <c r="AC15" i="6"/>
  <c r="AB15" i="6"/>
  <c r="Z15" i="6"/>
  <c r="Y15" i="6"/>
  <c r="X15" i="6"/>
  <c r="AC14" i="6"/>
  <c r="AB14" i="6"/>
  <c r="AA14" i="6"/>
  <c r="Y14" i="6"/>
  <c r="X14" i="6"/>
  <c r="AC13" i="6"/>
  <c r="AB13" i="6"/>
  <c r="AA13" i="6"/>
  <c r="Z13" i="6"/>
  <c r="X13" i="6"/>
  <c r="AC12" i="6"/>
  <c r="AB12" i="6"/>
  <c r="AA12" i="6"/>
  <c r="Z12" i="6"/>
  <c r="Y12" i="6"/>
  <c r="S11" i="22"/>
  <c r="X17" i="22"/>
  <c r="W17" i="22"/>
  <c r="V17" i="22"/>
  <c r="E103" i="9"/>
  <c r="E104" i="9"/>
  <c r="E105" i="9"/>
  <c r="E58" i="9"/>
  <c r="C10" i="24"/>
  <c r="E73" i="9"/>
  <c r="AH21" i="6"/>
  <c r="AH31" i="6"/>
  <c r="AH17" i="6"/>
  <c r="AH27" i="6"/>
  <c r="AH37" i="6"/>
  <c r="E57" i="9"/>
  <c r="T10" i="24"/>
  <c r="AA14" i="24"/>
  <c r="AA13" i="24"/>
  <c r="AA12" i="24"/>
  <c r="AD11" i="24"/>
  <c r="AC11" i="24"/>
  <c r="Z11" i="24"/>
  <c r="Y11" i="24"/>
  <c r="X11" i="24"/>
  <c r="W11" i="24"/>
  <c r="V11" i="24"/>
  <c r="V135" i="33"/>
  <c r="W135" i="33"/>
  <c r="X135" i="33"/>
  <c r="Y135" i="33"/>
  <c r="AA135" i="33"/>
  <c r="AA207" i="33"/>
  <c r="AB207" i="33"/>
  <c r="Z207" i="33"/>
  <c r="V134" i="33"/>
  <c r="W134" i="33"/>
  <c r="X134" i="33"/>
  <c r="Y134" i="33"/>
  <c r="AA134" i="33"/>
  <c r="AA206" i="33"/>
  <c r="AB206" i="33"/>
  <c r="Z206" i="33"/>
  <c r="V133" i="33"/>
  <c r="W133" i="33"/>
  <c r="X133" i="33"/>
  <c r="Y133" i="33"/>
  <c r="AA133" i="33"/>
  <c r="AA205" i="33"/>
  <c r="AB205" i="33"/>
  <c r="Z205" i="33"/>
  <c r="V132" i="33"/>
  <c r="W132" i="33"/>
  <c r="X132" i="33"/>
  <c r="Y132" i="33"/>
  <c r="AA132" i="33"/>
  <c r="AA204" i="33"/>
  <c r="AB204" i="33"/>
  <c r="Z204" i="33"/>
  <c r="V131" i="33"/>
  <c r="W131" i="33"/>
  <c r="X131" i="33"/>
  <c r="Y131" i="33"/>
  <c r="AA131" i="33"/>
  <c r="AA203" i="33"/>
  <c r="AB203" i="33"/>
  <c r="Z203" i="33"/>
  <c r="V130" i="33"/>
  <c r="W130" i="33"/>
  <c r="X130" i="33"/>
  <c r="Y130" i="33"/>
  <c r="AA130" i="33"/>
  <c r="AA202" i="33"/>
  <c r="AB202" i="33"/>
  <c r="Z202" i="33"/>
  <c r="V129" i="33"/>
  <c r="W129" i="33"/>
  <c r="X129" i="33"/>
  <c r="Y129" i="33"/>
  <c r="AA129" i="33"/>
  <c r="AA201" i="33"/>
  <c r="AB201" i="33"/>
  <c r="Z201" i="33"/>
  <c r="V128" i="33"/>
  <c r="W128" i="33"/>
  <c r="X128" i="33"/>
  <c r="Y128" i="33"/>
  <c r="AA128" i="33"/>
  <c r="AA200" i="33"/>
  <c r="AB200" i="33"/>
  <c r="Z200" i="33"/>
  <c r="V127" i="33"/>
  <c r="W127" i="33"/>
  <c r="X127" i="33"/>
  <c r="Y127" i="33"/>
  <c r="AA127" i="33"/>
  <c r="AA199" i="33"/>
  <c r="AB199" i="33"/>
  <c r="Z199" i="33"/>
  <c r="V126" i="33"/>
  <c r="W126" i="33"/>
  <c r="X126" i="33"/>
  <c r="Y126" i="33"/>
  <c r="AA126" i="33"/>
  <c r="AA198" i="33"/>
  <c r="AB198" i="33"/>
  <c r="Z198" i="33"/>
  <c r="V125" i="33"/>
  <c r="W125" i="33"/>
  <c r="X125" i="33"/>
  <c r="Y125" i="33"/>
  <c r="AA125" i="33"/>
  <c r="AA197" i="33"/>
  <c r="AB197" i="33"/>
  <c r="Z197" i="33"/>
  <c r="V124" i="33"/>
  <c r="W124" i="33"/>
  <c r="X124" i="33"/>
  <c r="Y124" i="33"/>
  <c r="AA124" i="33"/>
  <c r="AA196" i="33"/>
  <c r="AB196" i="33"/>
  <c r="Z196" i="33"/>
  <c r="V123" i="33"/>
  <c r="W123" i="33"/>
  <c r="X123" i="33"/>
  <c r="Y123" i="33"/>
  <c r="AA123" i="33"/>
  <c r="AA195" i="33"/>
  <c r="AB195" i="33"/>
  <c r="Z195" i="33"/>
  <c r="V122" i="33"/>
  <c r="W122" i="33"/>
  <c r="X122" i="33"/>
  <c r="Y122" i="33"/>
  <c r="AA122" i="33"/>
  <c r="AA194" i="33"/>
  <c r="AB194" i="33"/>
  <c r="Z194" i="33"/>
  <c r="V121" i="33"/>
  <c r="W121" i="33"/>
  <c r="X121" i="33"/>
  <c r="Y121" i="33"/>
  <c r="AA121" i="33"/>
  <c r="AA193" i="33"/>
  <c r="AB193" i="33"/>
  <c r="Z193" i="33"/>
  <c r="V120" i="33"/>
  <c r="W120" i="33"/>
  <c r="X120" i="33"/>
  <c r="Y120" i="33"/>
  <c r="AA120" i="33"/>
  <c r="AA192" i="33"/>
  <c r="AB192" i="33"/>
  <c r="Z192" i="33"/>
  <c r="V119" i="33"/>
  <c r="W119" i="33"/>
  <c r="X119" i="33"/>
  <c r="Y119" i="33"/>
  <c r="AA119" i="33"/>
  <c r="AA191" i="33"/>
  <c r="AB191" i="33"/>
  <c r="Z191" i="33"/>
  <c r="V118" i="33"/>
  <c r="W118" i="33"/>
  <c r="X118" i="33"/>
  <c r="Y118" i="33"/>
  <c r="AA118" i="33"/>
  <c r="AA190" i="33"/>
  <c r="AB190" i="33"/>
  <c r="Z190" i="33"/>
  <c r="V117" i="33"/>
  <c r="W117" i="33"/>
  <c r="X117" i="33"/>
  <c r="Y117" i="33"/>
  <c r="AA117" i="33"/>
  <c r="AA189" i="33"/>
  <c r="AB189" i="33"/>
  <c r="Z189" i="33"/>
  <c r="V116" i="33"/>
  <c r="W116" i="33"/>
  <c r="X116" i="33"/>
  <c r="Y116" i="33"/>
  <c r="AA116" i="33"/>
  <c r="AA188" i="33"/>
  <c r="AB188" i="33"/>
  <c r="Z188" i="33"/>
  <c r="V115" i="33"/>
  <c r="W115" i="33"/>
  <c r="X115" i="33"/>
  <c r="Y115" i="33"/>
  <c r="AA115" i="33"/>
  <c r="AA187" i="33"/>
  <c r="AB187" i="33"/>
  <c r="Z187" i="33"/>
  <c r="V114" i="33"/>
  <c r="W114" i="33"/>
  <c r="X114" i="33"/>
  <c r="Y114" i="33"/>
  <c r="AA114" i="33"/>
  <c r="AA186" i="33"/>
  <c r="AB186" i="33"/>
  <c r="Z186" i="33"/>
  <c r="V113" i="33"/>
  <c r="W113" i="33"/>
  <c r="X113" i="33"/>
  <c r="Y113" i="33"/>
  <c r="AA113" i="33"/>
  <c r="AA185" i="33"/>
  <c r="AB185" i="33"/>
  <c r="Z185" i="33"/>
  <c r="V112" i="33"/>
  <c r="W112" i="33"/>
  <c r="X112" i="33"/>
  <c r="Y112" i="33"/>
  <c r="AA112" i="33"/>
  <c r="AA184" i="33"/>
  <c r="AB184" i="33"/>
  <c r="Z184" i="33"/>
  <c r="V111" i="33"/>
  <c r="W111" i="33"/>
  <c r="X111" i="33"/>
  <c r="Y111" i="33"/>
  <c r="AA111" i="33"/>
  <c r="AA183" i="33"/>
  <c r="AB183" i="33"/>
  <c r="Z183" i="33"/>
  <c r="V110" i="33"/>
  <c r="W110" i="33"/>
  <c r="X110" i="33"/>
  <c r="Y110" i="33"/>
  <c r="AA110" i="33"/>
  <c r="AA182" i="33"/>
  <c r="AB182" i="33"/>
  <c r="Z182" i="33"/>
  <c r="V109" i="33"/>
  <c r="W109" i="33"/>
  <c r="X109" i="33"/>
  <c r="Y109" i="33"/>
  <c r="AA109" i="33"/>
  <c r="AA181" i="33"/>
  <c r="AB181" i="33"/>
  <c r="Z181" i="33"/>
  <c r="AA180" i="33"/>
  <c r="AB180" i="33"/>
  <c r="Z180" i="33"/>
  <c r="AA179" i="33"/>
  <c r="AB179" i="33"/>
  <c r="Z179" i="33"/>
  <c r="AA178" i="33"/>
  <c r="AB178" i="33"/>
  <c r="Z178" i="33"/>
  <c r="AA177" i="33"/>
  <c r="AB177" i="33"/>
  <c r="Z177" i="33"/>
  <c r="AA176" i="33"/>
  <c r="AB176" i="33"/>
  <c r="Z176" i="33"/>
  <c r="AA175" i="33"/>
  <c r="AB175" i="33"/>
  <c r="Z175" i="33"/>
  <c r="AA174" i="33"/>
  <c r="AB174" i="33"/>
  <c r="Z174" i="33"/>
  <c r="AA173" i="33"/>
  <c r="AB173" i="33"/>
  <c r="Z173" i="33"/>
  <c r="AA172" i="33"/>
  <c r="AB172" i="33"/>
  <c r="Z172" i="33"/>
  <c r="AA171" i="33"/>
  <c r="AB171" i="33"/>
  <c r="Z171" i="33"/>
  <c r="AA170" i="33"/>
  <c r="AB170" i="33"/>
  <c r="Z170" i="33"/>
  <c r="AA169" i="33"/>
  <c r="AB169" i="33"/>
  <c r="Z169" i="33"/>
  <c r="AA168" i="33"/>
  <c r="AB168" i="33"/>
  <c r="Z168" i="33"/>
  <c r="AA167" i="33"/>
  <c r="AB167" i="33"/>
  <c r="Z167" i="33"/>
  <c r="AA166" i="33"/>
  <c r="AB166" i="33"/>
  <c r="Z166" i="33"/>
  <c r="AA165" i="33"/>
  <c r="AB165" i="33"/>
  <c r="Z165" i="33"/>
  <c r="AA164" i="33"/>
  <c r="AB164" i="33"/>
  <c r="Z164" i="33"/>
  <c r="AA163" i="33"/>
  <c r="AB163" i="33"/>
  <c r="Z163" i="33"/>
  <c r="AA162" i="33"/>
  <c r="AB162" i="33"/>
  <c r="Z162" i="33"/>
  <c r="AA161" i="33"/>
  <c r="AB161" i="33"/>
  <c r="Z161" i="33"/>
  <c r="AA160" i="33"/>
  <c r="AB160" i="33"/>
  <c r="Z160" i="33"/>
  <c r="AA159" i="33"/>
  <c r="AB159" i="33"/>
  <c r="Z159" i="33"/>
  <c r="AA158" i="33"/>
  <c r="AB158" i="33"/>
  <c r="Z158" i="33"/>
  <c r="AA157" i="33"/>
  <c r="AB157" i="33"/>
  <c r="Z157" i="33"/>
  <c r="AA156" i="33"/>
  <c r="AB156" i="33"/>
  <c r="Z156" i="33"/>
  <c r="AA155" i="33"/>
  <c r="AB155" i="33"/>
  <c r="Z155" i="33"/>
  <c r="AA154" i="33"/>
  <c r="AB154" i="33"/>
  <c r="Z154" i="33"/>
  <c r="AA153" i="33"/>
  <c r="AB153" i="33"/>
  <c r="Z153" i="33"/>
  <c r="AA152" i="33"/>
  <c r="AB152" i="33"/>
  <c r="Z152" i="33"/>
  <c r="AA151" i="33"/>
  <c r="AB151" i="33"/>
  <c r="Z151" i="33"/>
  <c r="AA150" i="33"/>
  <c r="AB150" i="33"/>
  <c r="Z150" i="33"/>
  <c r="AA149" i="33"/>
  <c r="AB149" i="33"/>
  <c r="Z149" i="33"/>
  <c r="AA148" i="33"/>
  <c r="AB148" i="33"/>
  <c r="Z148" i="33"/>
  <c r="AA147" i="33"/>
  <c r="AB147" i="33"/>
  <c r="Z147" i="33"/>
  <c r="AA146" i="33"/>
  <c r="AB146" i="33"/>
  <c r="Z146" i="33"/>
  <c r="AA145" i="33"/>
  <c r="AB145" i="33"/>
  <c r="Z145" i="33"/>
  <c r="AA144" i="33"/>
  <c r="AB144" i="33"/>
  <c r="Z144" i="33"/>
  <c r="AA143" i="33"/>
  <c r="AB143" i="33"/>
  <c r="Z143" i="33"/>
  <c r="AA142" i="33"/>
  <c r="AB142" i="33"/>
  <c r="Z142" i="33"/>
  <c r="AA141" i="33"/>
  <c r="AB141" i="33"/>
  <c r="Z141" i="33"/>
  <c r="AA140" i="33"/>
  <c r="AB140" i="33"/>
  <c r="Z140" i="33"/>
  <c r="AA139" i="33"/>
  <c r="AB139" i="33"/>
  <c r="Z139" i="33"/>
  <c r="AA138" i="33"/>
  <c r="AB138" i="33"/>
  <c r="Z138" i="33"/>
  <c r="AA137" i="33"/>
  <c r="AB137" i="33"/>
  <c r="Z137" i="33"/>
  <c r="AA136" i="33"/>
  <c r="AB136" i="33"/>
  <c r="Z136" i="33"/>
  <c r="AF135" i="33"/>
  <c r="AE135" i="33"/>
  <c r="AB135" i="33"/>
  <c r="Z135" i="33"/>
  <c r="AF134" i="33"/>
  <c r="AE134" i="33"/>
  <c r="AB134" i="33"/>
  <c r="Z134" i="33"/>
  <c r="AF133" i="33"/>
  <c r="AE133" i="33"/>
  <c r="AB133" i="33"/>
  <c r="Z133" i="33"/>
  <c r="AF132" i="33"/>
  <c r="AE132" i="33"/>
  <c r="AB132" i="33"/>
  <c r="Z132" i="33"/>
  <c r="AF131" i="33"/>
  <c r="AE131" i="33"/>
  <c r="AB131" i="33"/>
  <c r="Z131" i="33"/>
  <c r="AF130" i="33"/>
  <c r="AE130" i="33"/>
  <c r="AB130" i="33"/>
  <c r="Z130" i="33"/>
  <c r="AF129" i="33"/>
  <c r="AE129" i="33"/>
  <c r="AB129" i="33"/>
  <c r="Z129" i="33"/>
  <c r="AF128" i="33"/>
  <c r="AE128" i="33"/>
  <c r="AB128" i="33"/>
  <c r="Z128" i="33"/>
  <c r="AF127" i="33"/>
  <c r="AE127" i="33"/>
  <c r="AB127" i="33"/>
  <c r="Z127" i="33"/>
  <c r="AF126" i="33"/>
  <c r="AE126" i="33"/>
  <c r="AB126" i="33"/>
  <c r="Z126" i="33"/>
  <c r="AF125" i="33"/>
  <c r="AE125" i="33"/>
  <c r="AB125" i="33"/>
  <c r="Z125" i="33"/>
  <c r="AF124" i="33"/>
  <c r="AE124" i="33"/>
  <c r="AB124" i="33"/>
  <c r="Z124" i="33"/>
  <c r="AF123" i="33"/>
  <c r="AE123" i="33"/>
  <c r="AB123" i="33"/>
  <c r="Z123" i="33"/>
  <c r="AF122" i="33"/>
  <c r="AE122" i="33"/>
  <c r="AB122" i="33"/>
  <c r="Z122" i="33"/>
  <c r="AF121" i="33"/>
  <c r="AE121" i="33"/>
  <c r="AB121" i="33"/>
  <c r="Z121" i="33"/>
  <c r="AF120" i="33"/>
  <c r="AE120" i="33"/>
  <c r="AB120" i="33"/>
  <c r="Z120" i="33"/>
  <c r="AF119" i="33"/>
  <c r="AE119" i="33"/>
  <c r="AB119" i="33"/>
  <c r="Z119" i="33"/>
  <c r="AF118" i="33"/>
  <c r="AE118" i="33"/>
  <c r="AB118" i="33"/>
  <c r="Z118" i="33"/>
  <c r="AF117" i="33"/>
  <c r="AE117" i="33"/>
  <c r="AB117" i="33"/>
  <c r="Z117" i="33"/>
  <c r="AF116" i="33"/>
  <c r="AE116" i="33"/>
  <c r="AB116" i="33"/>
  <c r="Z116" i="33"/>
  <c r="AF115" i="33"/>
  <c r="AE115" i="33"/>
  <c r="AB115" i="33"/>
  <c r="Z115" i="33"/>
  <c r="AF114" i="33"/>
  <c r="AE114" i="33"/>
  <c r="AB114" i="33"/>
  <c r="Z114" i="33"/>
  <c r="AF113" i="33"/>
  <c r="AE113" i="33"/>
  <c r="AB113" i="33"/>
  <c r="Z113" i="33"/>
  <c r="AF112" i="33"/>
  <c r="AE112" i="33"/>
  <c r="AB112" i="33"/>
  <c r="Z112" i="33"/>
  <c r="AF111" i="33"/>
  <c r="AE111" i="33"/>
  <c r="AB111" i="33"/>
  <c r="Z111" i="33"/>
  <c r="AF110" i="33"/>
  <c r="AE110" i="33"/>
  <c r="AB110" i="33"/>
  <c r="Z110" i="33"/>
  <c r="AF109" i="33"/>
  <c r="AE109" i="33"/>
  <c r="AB109" i="33"/>
  <c r="Z109" i="33"/>
  <c r="AB108" i="33"/>
  <c r="Z108" i="33"/>
  <c r="AB107" i="33"/>
  <c r="Z107" i="33"/>
  <c r="AB106" i="33"/>
  <c r="Z106" i="33"/>
  <c r="AB105" i="33"/>
  <c r="Z105" i="33"/>
  <c r="AB104" i="33"/>
  <c r="Z104" i="33"/>
  <c r="AB103" i="33"/>
  <c r="Z103" i="33"/>
  <c r="AB102" i="33"/>
  <c r="Z102" i="33"/>
  <c r="AB101" i="33"/>
  <c r="Z101" i="33"/>
  <c r="AB100" i="33"/>
  <c r="Z100" i="33"/>
  <c r="AB99" i="33"/>
  <c r="Z99" i="33"/>
  <c r="AB98" i="33"/>
  <c r="Z98" i="33"/>
  <c r="AB97" i="33"/>
  <c r="Z97" i="33"/>
  <c r="AB96" i="33"/>
  <c r="Z96" i="33"/>
  <c r="AB95" i="33"/>
  <c r="Z95" i="33"/>
  <c r="AB94" i="33"/>
  <c r="Z94" i="33"/>
  <c r="AB93" i="33"/>
  <c r="Z93" i="33"/>
  <c r="AB92" i="33"/>
  <c r="Z92" i="33"/>
  <c r="AB91" i="33"/>
  <c r="Z91" i="33"/>
  <c r="AB90" i="33"/>
  <c r="Z90" i="33"/>
  <c r="AB89" i="33"/>
  <c r="Z89" i="33"/>
  <c r="AB88" i="33"/>
  <c r="Z88" i="33"/>
  <c r="AB87" i="33"/>
  <c r="Z87" i="33"/>
  <c r="AB86" i="33"/>
  <c r="Z86" i="33"/>
  <c r="AB85" i="33"/>
  <c r="Z85" i="33"/>
  <c r="AB84" i="33"/>
  <c r="Z84" i="33"/>
  <c r="AB83" i="33"/>
  <c r="Z83" i="33"/>
  <c r="AB82" i="33"/>
  <c r="Z82" i="33"/>
  <c r="AB81" i="33"/>
  <c r="Z81" i="33"/>
  <c r="AB80" i="33"/>
  <c r="Z80" i="33"/>
  <c r="AB79" i="33"/>
  <c r="Z79" i="33"/>
  <c r="AB78" i="33"/>
  <c r="Z78" i="33"/>
  <c r="AB77" i="33"/>
  <c r="Z77" i="33"/>
  <c r="AB76" i="33"/>
  <c r="Z76" i="33"/>
  <c r="AB75" i="33"/>
  <c r="Z75" i="33"/>
  <c r="AB74" i="33"/>
  <c r="Z74" i="33"/>
  <c r="AB73" i="33"/>
  <c r="Z73" i="33"/>
  <c r="AB72" i="33"/>
  <c r="Z72" i="33"/>
  <c r="Q72" i="33"/>
  <c r="AB71" i="33"/>
  <c r="Z71" i="33"/>
  <c r="Q71" i="33"/>
  <c r="AB70" i="33"/>
  <c r="Z70" i="33"/>
  <c r="Q70" i="33"/>
  <c r="AB69" i="33"/>
  <c r="Z69" i="33"/>
  <c r="Q69" i="33"/>
  <c r="AB68" i="33"/>
  <c r="Z68" i="33"/>
  <c r="Q68" i="33"/>
  <c r="AB67" i="33"/>
  <c r="Z67" i="33"/>
  <c r="Q67" i="33"/>
  <c r="AB66" i="33"/>
  <c r="Z66" i="33"/>
  <c r="AB65" i="33"/>
  <c r="Z65" i="33"/>
  <c r="AB64" i="33"/>
  <c r="Z64" i="33"/>
  <c r="F12" i="33"/>
  <c r="BR60" i="33"/>
  <c r="F11" i="33"/>
  <c r="BZ51" i="33"/>
  <c r="F10" i="33"/>
  <c r="BY51" i="33"/>
  <c r="F9" i="33"/>
  <c r="BX51" i="33"/>
  <c r="F8" i="33"/>
  <c r="BW51" i="33"/>
  <c r="F7" i="33"/>
  <c r="BV51" i="33"/>
  <c r="C25" i="33"/>
  <c r="BR59" i="33"/>
  <c r="CA51" i="33"/>
  <c r="C24" i="33"/>
  <c r="BR58" i="33"/>
  <c r="C23" i="33"/>
  <c r="BR57" i="33"/>
  <c r="C22" i="33"/>
  <c r="BR56" i="33"/>
  <c r="C21" i="33"/>
  <c r="BR55" i="33"/>
  <c r="C20" i="33"/>
  <c r="BR37" i="33"/>
  <c r="CA29" i="33"/>
  <c r="BR38" i="33"/>
  <c r="BZ29" i="33"/>
  <c r="BR36" i="33"/>
  <c r="BY29" i="33"/>
  <c r="BR35" i="33"/>
  <c r="BX29" i="33"/>
  <c r="BR34" i="33"/>
  <c r="BW29" i="33"/>
  <c r="BR33" i="33"/>
  <c r="BV29" i="33"/>
  <c r="BR49" i="33"/>
  <c r="BR48" i="33"/>
  <c r="BR47" i="33"/>
  <c r="BR46" i="33"/>
  <c r="BR45" i="33"/>
  <c r="BR44" i="33"/>
  <c r="CA40" i="33"/>
  <c r="BZ40" i="33"/>
  <c r="BY40" i="33"/>
  <c r="BX40" i="33"/>
  <c r="BW40" i="33"/>
  <c r="BV40" i="33"/>
  <c r="BP38" i="33" a="1"/>
  <c r="BP38" i="33"/>
  <c r="BO38" i="33" a="1"/>
  <c r="BO38" i="33"/>
  <c r="BN38" i="33" a="1"/>
  <c r="BN38" i="33"/>
  <c r="BM38" i="33" a="1"/>
  <c r="BM38" i="33"/>
  <c r="BL38" i="33" a="1"/>
  <c r="BL38" i="33"/>
  <c r="BK38" i="33" a="1"/>
  <c r="BK38" i="33"/>
  <c r="BJ38" i="33" a="1"/>
  <c r="BJ38" i="33"/>
  <c r="BI38" i="33" a="1"/>
  <c r="BI38" i="33"/>
  <c r="BH38" i="33" a="1"/>
  <c r="BH38" i="33"/>
  <c r="BG38" i="33" a="1"/>
  <c r="BG38" i="33"/>
  <c r="BF38" i="33" a="1"/>
  <c r="BF38" i="33"/>
  <c r="BE38" i="33" a="1"/>
  <c r="BE38" i="33"/>
  <c r="BD38" i="33" a="1"/>
  <c r="BD38" i="33"/>
  <c r="BC38" i="33" a="1"/>
  <c r="BC38" i="33"/>
  <c r="BB38" i="33" a="1"/>
  <c r="BB38" i="33"/>
  <c r="BA38" i="33" a="1"/>
  <c r="BA38" i="33"/>
  <c r="AZ38" i="33" a="1"/>
  <c r="AZ38" i="33"/>
  <c r="AY38" i="33" a="1"/>
  <c r="AY38" i="33"/>
  <c r="AX38" i="33" a="1"/>
  <c r="AX38" i="33"/>
  <c r="AW38" i="33" a="1"/>
  <c r="AW38" i="33"/>
  <c r="AV38" i="33" a="1"/>
  <c r="AV38" i="33"/>
  <c r="AU38" i="33" a="1"/>
  <c r="AU38" i="33"/>
  <c r="AT38" i="33" a="1"/>
  <c r="AT38" i="33"/>
  <c r="AS38" i="33" a="1"/>
  <c r="AS38" i="33"/>
  <c r="AR38" i="33" a="1"/>
  <c r="AR38" i="33"/>
  <c r="AQ38" i="33" a="1"/>
  <c r="AQ38" i="33"/>
  <c r="AP38" i="33" a="1"/>
  <c r="AP38" i="33"/>
  <c r="AO38" i="33" a="1"/>
  <c r="AO38" i="33"/>
  <c r="AN38" i="33" a="1"/>
  <c r="AN38" i="33"/>
  <c r="AM38" i="33" a="1"/>
  <c r="AM38" i="33"/>
  <c r="AL38" i="33" a="1"/>
  <c r="AL38" i="33"/>
  <c r="AK38" i="33" a="1"/>
  <c r="AK38" i="33"/>
  <c r="AJ38" i="33" a="1"/>
  <c r="AJ38" i="33"/>
  <c r="AI38" i="33" a="1"/>
  <c r="AI38" i="33"/>
  <c r="AH38" i="33" a="1"/>
  <c r="AH38" i="33"/>
  <c r="AG38" i="33" a="1"/>
  <c r="AG38" i="33"/>
  <c r="AF38" i="33" a="1"/>
  <c r="AF38" i="33"/>
  <c r="AE38" i="33" a="1"/>
  <c r="AE38" i="33"/>
  <c r="AD38" i="33" a="1"/>
  <c r="AD38" i="33"/>
  <c r="AC38" i="33" a="1"/>
  <c r="AC38" i="33"/>
  <c r="AB38" i="33" a="1"/>
  <c r="AB38" i="33"/>
  <c r="AA38" i="33" a="1"/>
  <c r="AA38" i="33"/>
  <c r="Z38" i="33" a="1"/>
  <c r="Z38" i="33"/>
  <c r="Y38" i="33" a="1"/>
  <c r="Y38" i="33"/>
  <c r="X38" i="33" a="1"/>
  <c r="X38" i="33"/>
  <c r="W38" i="33" a="1"/>
  <c r="W38" i="33"/>
  <c r="V38" i="33" a="1"/>
  <c r="V38" i="33"/>
  <c r="U38" i="33" a="1"/>
  <c r="U38" i="33"/>
  <c r="T38" i="33" a="1"/>
  <c r="T38" i="33"/>
  <c r="S38" i="33" a="1"/>
  <c r="S38" i="33"/>
  <c r="R38" i="33" a="1"/>
  <c r="R38" i="33"/>
  <c r="Q38" i="33" a="1"/>
  <c r="Q38" i="33"/>
  <c r="P38" i="33" a="1"/>
  <c r="P38" i="33"/>
  <c r="O38" i="33" a="1"/>
  <c r="O38" i="33"/>
  <c r="N38" i="33" a="1"/>
  <c r="N38" i="33"/>
  <c r="M38" i="33" a="1"/>
  <c r="M38" i="33"/>
  <c r="L38" i="33" a="1"/>
  <c r="L38" i="33"/>
  <c r="K38" i="33" a="1"/>
  <c r="K38" i="33"/>
  <c r="J38" i="33" a="1"/>
  <c r="J38" i="33"/>
  <c r="I38" i="33" a="1"/>
  <c r="I38" i="33"/>
  <c r="H38" i="33" a="1"/>
  <c r="H38" i="33"/>
  <c r="G38" i="33" a="1"/>
  <c r="G38" i="33"/>
  <c r="F38" i="33" a="1"/>
  <c r="F38" i="33"/>
  <c r="E38" i="33" a="1"/>
  <c r="E38" i="33"/>
  <c r="C38" i="33"/>
  <c r="BP37" i="33" a="1"/>
  <c r="BP37" i="33"/>
  <c r="BO37" i="33" a="1"/>
  <c r="BO37" i="33"/>
  <c r="BN37" i="33" a="1"/>
  <c r="BN37" i="33"/>
  <c r="BM37" i="33" a="1"/>
  <c r="BM37" i="33"/>
  <c r="BL37" i="33" a="1"/>
  <c r="BL37" i="33"/>
  <c r="BK37" i="33" a="1"/>
  <c r="BK37" i="33"/>
  <c r="BJ37" i="33" a="1"/>
  <c r="BJ37" i="33"/>
  <c r="BI37" i="33" a="1"/>
  <c r="BI37" i="33"/>
  <c r="BH37" i="33" a="1"/>
  <c r="BH37" i="33"/>
  <c r="BG37" i="33" a="1"/>
  <c r="BG37" i="33"/>
  <c r="BF37" i="33" a="1"/>
  <c r="BF37" i="33"/>
  <c r="BE37" i="33" a="1"/>
  <c r="BE37" i="33"/>
  <c r="BD37" i="33" a="1"/>
  <c r="BD37" i="33"/>
  <c r="BC37" i="33" a="1"/>
  <c r="BC37" i="33"/>
  <c r="BB37" i="33" a="1"/>
  <c r="BB37" i="33"/>
  <c r="BA37" i="33" a="1"/>
  <c r="BA37" i="33"/>
  <c r="AZ37" i="33" a="1"/>
  <c r="AZ37" i="33"/>
  <c r="AY37" i="33" a="1"/>
  <c r="AY37" i="33"/>
  <c r="AX37" i="33" a="1"/>
  <c r="AX37" i="33"/>
  <c r="AW37" i="33" a="1"/>
  <c r="AW37" i="33"/>
  <c r="AV37" i="33" a="1"/>
  <c r="AV37" i="33"/>
  <c r="AU37" i="33" a="1"/>
  <c r="AU37" i="33"/>
  <c r="AT37" i="33" a="1"/>
  <c r="AT37" i="33"/>
  <c r="AS37" i="33" a="1"/>
  <c r="AS37" i="33"/>
  <c r="AR37" i="33" a="1"/>
  <c r="AR37" i="33"/>
  <c r="AQ37" i="33" a="1"/>
  <c r="AQ37" i="33"/>
  <c r="AP37" i="33" a="1"/>
  <c r="AP37" i="33"/>
  <c r="AO37" i="33" a="1"/>
  <c r="AO37" i="33"/>
  <c r="AN37" i="33" a="1"/>
  <c r="AN37" i="33"/>
  <c r="AM37" i="33" a="1"/>
  <c r="AM37" i="33"/>
  <c r="AL37" i="33" a="1"/>
  <c r="AL37" i="33"/>
  <c r="AK37" i="33" a="1"/>
  <c r="AK37" i="33"/>
  <c r="AJ37" i="33" a="1"/>
  <c r="AJ37" i="33"/>
  <c r="AI37" i="33" a="1"/>
  <c r="AI37" i="33"/>
  <c r="AH37" i="33" a="1"/>
  <c r="AH37" i="33"/>
  <c r="AG37" i="33" a="1"/>
  <c r="AG37" i="33"/>
  <c r="AF37" i="33" a="1"/>
  <c r="AF37" i="33"/>
  <c r="AE37" i="33" a="1"/>
  <c r="AE37" i="33"/>
  <c r="AD37" i="33" a="1"/>
  <c r="AD37" i="33"/>
  <c r="AC37" i="33" a="1"/>
  <c r="AC37" i="33"/>
  <c r="AB37" i="33" a="1"/>
  <c r="AB37" i="33"/>
  <c r="AA37" i="33" a="1"/>
  <c r="AA37" i="33"/>
  <c r="Z37" i="33" a="1"/>
  <c r="Z37" i="33"/>
  <c r="Y37" i="33" a="1"/>
  <c r="Y37" i="33"/>
  <c r="X37" i="33" a="1"/>
  <c r="X37" i="33"/>
  <c r="W37" i="33" a="1"/>
  <c r="W37" i="33"/>
  <c r="V37" i="33" a="1"/>
  <c r="V37" i="33"/>
  <c r="U37" i="33" a="1"/>
  <c r="U37" i="33"/>
  <c r="T37" i="33" a="1"/>
  <c r="T37" i="33"/>
  <c r="S37" i="33" a="1"/>
  <c r="S37" i="33"/>
  <c r="R37" i="33" a="1"/>
  <c r="R37" i="33"/>
  <c r="Q37" i="33" a="1"/>
  <c r="Q37" i="33"/>
  <c r="P37" i="33" a="1"/>
  <c r="P37" i="33"/>
  <c r="O37" i="33" a="1"/>
  <c r="O37" i="33"/>
  <c r="N37" i="33" a="1"/>
  <c r="N37" i="33"/>
  <c r="M37" i="33" a="1"/>
  <c r="M37" i="33"/>
  <c r="L37" i="33" a="1"/>
  <c r="L37" i="33"/>
  <c r="K37" i="33" a="1"/>
  <c r="K37" i="33"/>
  <c r="J37" i="33" a="1"/>
  <c r="J37" i="33"/>
  <c r="I37" i="33" a="1"/>
  <c r="I37" i="33"/>
  <c r="H37" i="33" a="1"/>
  <c r="H37" i="33"/>
  <c r="G37" i="33" a="1"/>
  <c r="G37" i="33"/>
  <c r="F37" i="33" a="1"/>
  <c r="F37" i="33"/>
  <c r="E37" i="33" a="1"/>
  <c r="E37" i="33"/>
  <c r="C37" i="33"/>
  <c r="BP36" i="33" a="1"/>
  <c r="BP36" i="33"/>
  <c r="BO36" i="33" a="1"/>
  <c r="BO36" i="33"/>
  <c r="BN36" i="33" a="1"/>
  <c r="BN36" i="33"/>
  <c r="BM36" i="33" a="1"/>
  <c r="BM36" i="33"/>
  <c r="BL36" i="33" a="1"/>
  <c r="BL36" i="33"/>
  <c r="BK36" i="33" a="1"/>
  <c r="BK36" i="33"/>
  <c r="BJ36" i="33" a="1"/>
  <c r="BJ36" i="33"/>
  <c r="BI36" i="33" a="1"/>
  <c r="BI36" i="33"/>
  <c r="BH36" i="33" a="1"/>
  <c r="BH36" i="33"/>
  <c r="BG36" i="33" a="1"/>
  <c r="BG36" i="33"/>
  <c r="BF36" i="33" a="1"/>
  <c r="BF36" i="33"/>
  <c r="BE36" i="33" a="1"/>
  <c r="BE36" i="33"/>
  <c r="BD36" i="33" a="1"/>
  <c r="BD36" i="33"/>
  <c r="BC36" i="33" a="1"/>
  <c r="BC36" i="33"/>
  <c r="BB36" i="33" a="1"/>
  <c r="BB36" i="33"/>
  <c r="BA36" i="33" a="1"/>
  <c r="BA36" i="33"/>
  <c r="AZ36" i="33" a="1"/>
  <c r="AZ36" i="33"/>
  <c r="AY36" i="33" a="1"/>
  <c r="AY36" i="33"/>
  <c r="AX36" i="33" a="1"/>
  <c r="AX36" i="33"/>
  <c r="AW36" i="33" a="1"/>
  <c r="AW36" i="33"/>
  <c r="AV36" i="33" a="1"/>
  <c r="AV36" i="33"/>
  <c r="AU36" i="33" a="1"/>
  <c r="AU36" i="33"/>
  <c r="AT36" i="33" a="1"/>
  <c r="AT36" i="33"/>
  <c r="AS36" i="33" a="1"/>
  <c r="AS36" i="33"/>
  <c r="AR36" i="33" a="1"/>
  <c r="AR36" i="33"/>
  <c r="AQ36" i="33" a="1"/>
  <c r="AQ36" i="33"/>
  <c r="AP36" i="33" a="1"/>
  <c r="AP36" i="33"/>
  <c r="AO36" i="33" a="1"/>
  <c r="AO36" i="33"/>
  <c r="AN36" i="33" a="1"/>
  <c r="AN36" i="33"/>
  <c r="AM36" i="33" a="1"/>
  <c r="AM36" i="33"/>
  <c r="AL36" i="33" a="1"/>
  <c r="AL36" i="33"/>
  <c r="AK36" i="33" a="1"/>
  <c r="AK36" i="33"/>
  <c r="AJ36" i="33" a="1"/>
  <c r="AJ36" i="33"/>
  <c r="AI36" i="33" a="1"/>
  <c r="AI36" i="33"/>
  <c r="AH36" i="33" a="1"/>
  <c r="AH36" i="33"/>
  <c r="AG36" i="33" a="1"/>
  <c r="AG36" i="33"/>
  <c r="AF36" i="33" a="1"/>
  <c r="AF36" i="33"/>
  <c r="AE36" i="33" a="1"/>
  <c r="AE36" i="33"/>
  <c r="AD36" i="33" a="1"/>
  <c r="AD36" i="33"/>
  <c r="AC36" i="33" a="1"/>
  <c r="AC36" i="33"/>
  <c r="AB36" i="33" a="1"/>
  <c r="AB36" i="33"/>
  <c r="AA36" i="33" a="1"/>
  <c r="AA36" i="33"/>
  <c r="Z36" i="33" a="1"/>
  <c r="Z36" i="33"/>
  <c r="Y36" i="33" a="1"/>
  <c r="Y36" i="33"/>
  <c r="X36" i="33" a="1"/>
  <c r="X36" i="33"/>
  <c r="W36" i="33" a="1"/>
  <c r="W36" i="33"/>
  <c r="V36" i="33" a="1"/>
  <c r="V36" i="33"/>
  <c r="U36" i="33" a="1"/>
  <c r="U36" i="33"/>
  <c r="T36" i="33" a="1"/>
  <c r="T36" i="33"/>
  <c r="S36" i="33" a="1"/>
  <c r="S36" i="33"/>
  <c r="R36" i="33" a="1"/>
  <c r="R36" i="33"/>
  <c r="Q36" i="33" a="1"/>
  <c r="Q36" i="33"/>
  <c r="P36" i="33" a="1"/>
  <c r="P36" i="33"/>
  <c r="O36" i="33" a="1"/>
  <c r="O36" i="33"/>
  <c r="N36" i="33" a="1"/>
  <c r="N36" i="33"/>
  <c r="M36" i="33" a="1"/>
  <c r="M36" i="33"/>
  <c r="L36" i="33" a="1"/>
  <c r="L36" i="33"/>
  <c r="K36" i="33" a="1"/>
  <c r="K36" i="33"/>
  <c r="J36" i="33" a="1"/>
  <c r="J36" i="33"/>
  <c r="I36" i="33" a="1"/>
  <c r="I36" i="33"/>
  <c r="H36" i="33" a="1"/>
  <c r="H36" i="33"/>
  <c r="G36" i="33" a="1"/>
  <c r="G36" i="33"/>
  <c r="F36" i="33" a="1"/>
  <c r="F36" i="33"/>
  <c r="E36" i="33" a="1"/>
  <c r="E36" i="33"/>
  <c r="C36" i="33"/>
  <c r="C35" i="33"/>
  <c r="C34" i="33"/>
  <c r="C33" i="33"/>
  <c r="C32" i="33"/>
  <c r="C31" i="33"/>
  <c r="C30" i="33"/>
  <c r="AD25" i="33"/>
  <c r="AF25" i="33"/>
  <c r="AA25" i="33"/>
  <c r="I25" i="33"/>
  <c r="N12" i="33"/>
  <c r="G25" i="33"/>
  <c r="M12" i="33"/>
  <c r="F25" i="33"/>
  <c r="L12" i="33"/>
  <c r="E25" i="33"/>
  <c r="D25" i="33"/>
  <c r="AD24" i="33"/>
  <c r="AF24" i="33"/>
  <c r="AA24" i="33"/>
  <c r="I24" i="33"/>
  <c r="N11" i="33"/>
  <c r="G24" i="33"/>
  <c r="M11" i="33"/>
  <c r="F24" i="33"/>
  <c r="L11" i="33"/>
  <c r="E24" i="33"/>
  <c r="D24" i="33"/>
  <c r="AD23" i="33"/>
  <c r="AF23" i="33"/>
  <c r="AA23" i="33"/>
  <c r="I23" i="33"/>
  <c r="N10" i="33"/>
  <c r="G23" i="33"/>
  <c r="M10" i="33"/>
  <c r="F23" i="33"/>
  <c r="L10" i="33"/>
  <c r="E23" i="33"/>
  <c r="D23" i="33"/>
  <c r="AD22" i="33"/>
  <c r="AF22" i="33"/>
  <c r="I22" i="33"/>
  <c r="N9" i="33"/>
  <c r="G22" i="33"/>
  <c r="M9" i="33"/>
  <c r="F22" i="33"/>
  <c r="L9" i="33"/>
  <c r="E22" i="33"/>
  <c r="D22" i="33"/>
  <c r="AD21" i="33"/>
  <c r="AF21" i="33"/>
  <c r="I21" i="33"/>
  <c r="N8" i="33"/>
  <c r="G21" i="33"/>
  <c r="M8" i="33"/>
  <c r="F21" i="33"/>
  <c r="L8" i="33"/>
  <c r="E21" i="33"/>
  <c r="D21" i="33"/>
  <c r="AD20" i="33"/>
  <c r="AF20" i="33"/>
  <c r="I20" i="33"/>
  <c r="N7" i="33"/>
  <c r="G20" i="33"/>
  <c r="M7" i="33"/>
  <c r="F20" i="33"/>
  <c r="L7" i="33"/>
  <c r="E20" i="33"/>
  <c r="D20" i="33"/>
  <c r="AD19" i="33"/>
  <c r="AF19" i="33"/>
  <c r="I19" i="33"/>
  <c r="G19" i="33"/>
  <c r="F19" i="33"/>
  <c r="E19" i="33"/>
  <c r="D19" i="33"/>
  <c r="AD18" i="33"/>
  <c r="AF18" i="33"/>
  <c r="I18" i="33"/>
  <c r="G18" i="33"/>
  <c r="F18" i="33"/>
  <c r="E18" i="33"/>
  <c r="D18" i="33"/>
  <c r="AD17" i="33"/>
  <c r="AF17" i="33"/>
  <c r="I17" i="33"/>
  <c r="G17" i="33"/>
  <c r="F17" i="33"/>
  <c r="E17" i="33"/>
  <c r="D17" i="33"/>
  <c r="F13" i="33"/>
  <c r="B13" i="33"/>
  <c r="Z17" i="33"/>
  <c r="Z18" i="33"/>
  <c r="Z19" i="33"/>
  <c r="Y17" i="31"/>
  <c r="Y18" i="30"/>
  <c r="Y19" i="30"/>
  <c r="Y17" i="30"/>
  <c r="Y18" i="29"/>
  <c r="Y19" i="29"/>
  <c r="Y17" i="29"/>
  <c r="Y18" i="28"/>
  <c r="Y19" i="28"/>
  <c r="Y17" i="28"/>
  <c r="Y18" i="27"/>
  <c r="Y19" i="27"/>
  <c r="Y17" i="27"/>
  <c r="AD7" i="21"/>
  <c r="AF46" i="21"/>
  <c r="AF39" i="21"/>
  <c r="AF32" i="21"/>
  <c r="AF25" i="21"/>
  <c r="AF18" i="21"/>
  <c r="AF11" i="21"/>
  <c r="AG7" i="6"/>
  <c r="AG30" i="6"/>
  <c r="AI31" i="6"/>
  <c r="AG31" i="6"/>
  <c r="AI21" i="6"/>
  <c r="AG21" i="6"/>
  <c r="AG20" i="6"/>
  <c r="AI11" i="6"/>
  <c r="AH11" i="6"/>
  <c r="AG11" i="6"/>
  <c r="AG10" i="6"/>
  <c r="E98" i="9"/>
  <c r="Q16" i="22"/>
  <c r="E97" i="9"/>
  <c r="Q15" i="22"/>
  <c r="I33" i="21"/>
  <c r="C7" i="31"/>
  <c r="C8" i="31"/>
  <c r="L7" i="31"/>
  <c r="M7" i="31"/>
  <c r="N7" i="31"/>
  <c r="L8" i="31"/>
  <c r="M8" i="31"/>
  <c r="N8" i="31"/>
  <c r="C9" i="31"/>
  <c r="L9" i="31"/>
  <c r="M9" i="31"/>
  <c r="N9" i="31"/>
  <c r="C10" i="31"/>
  <c r="L10" i="31"/>
  <c r="M10" i="31"/>
  <c r="N10" i="31"/>
  <c r="C11" i="31"/>
  <c r="L11" i="31"/>
  <c r="M11" i="31"/>
  <c r="N11" i="31"/>
  <c r="C12" i="31"/>
  <c r="L12" i="31"/>
  <c r="M12" i="31"/>
  <c r="N12" i="31"/>
  <c r="C7" i="30"/>
  <c r="C8" i="30"/>
  <c r="L7" i="30"/>
  <c r="M7" i="30"/>
  <c r="N7" i="30"/>
  <c r="L8" i="30"/>
  <c r="M8" i="30"/>
  <c r="N8" i="30"/>
  <c r="C9" i="30"/>
  <c r="L9" i="30"/>
  <c r="M9" i="30"/>
  <c r="N9" i="30"/>
  <c r="C10" i="30"/>
  <c r="L10" i="30"/>
  <c r="M10" i="30"/>
  <c r="N10" i="30"/>
  <c r="C11" i="30"/>
  <c r="L11" i="30"/>
  <c r="M11" i="30"/>
  <c r="N11" i="30"/>
  <c r="C12" i="30"/>
  <c r="L12" i="30"/>
  <c r="M12" i="30"/>
  <c r="N12" i="30"/>
  <c r="C7" i="28"/>
  <c r="C8" i="28"/>
  <c r="C9" i="28"/>
  <c r="L7" i="28"/>
  <c r="M7" i="28"/>
  <c r="N7" i="28"/>
  <c r="L8" i="28"/>
  <c r="M8" i="28"/>
  <c r="N8" i="28"/>
  <c r="L9" i="28"/>
  <c r="M9" i="28"/>
  <c r="N9" i="28"/>
  <c r="C10" i="28"/>
  <c r="L10" i="28"/>
  <c r="M10" i="28"/>
  <c r="N10" i="28"/>
  <c r="C11" i="28"/>
  <c r="L11" i="28"/>
  <c r="M11" i="28"/>
  <c r="N11" i="28"/>
  <c r="C12" i="28"/>
  <c r="L12" i="28"/>
  <c r="M12" i="28"/>
  <c r="N12" i="28"/>
  <c r="C7" i="26"/>
  <c r="C8" i="26"/>
  <c r="L7" i="26"/>
  <c r="M7" i="26"/>
  <c r="N7" i="26"/>
  <c r="L8" i="26"/>
  <c r="M8" i="26"/>
  <c r="N8" i="26"/>
  <c r="C9" i="26"/>
  <c r="L9" i="26"/>
  <c r="M9" i="26"/>
  <c r="N9" i="26"/>
  <c r="C10" i="26"/>
  <c r="L10" i="26"/>
  <c r="M10" i="26"/>
  <c r="N10" i="26"/>
  <c r="C11" i="26"/>
  <c r="L11" i="26"/>
  <c r="M11" i="26"/>
  <c r="N11" i="26"/>
  <c r="C12" i="26"/>
  <c r="L12" i="26"/>
  <c r="M12" i="26"/>
  <c r="N12" i="26"/>
  <c r="AA42" i="21"/>
  <c r="Z42" i="21"/>
  <c r="Y42" i="21"/>
  <c r="W42" i="21"/>
  <c r="V42" i="21"/>
  <c r="U42" i="21"/>
  <c r="T42" i="21"/>
  <c r="S42" i="21"/>
  <c r="Q40" i="21"/>
  <c r="Q41" i="21"/>
  <c r="Q42" i="21"/>
  <c r="AA41" i="21"/>
  <c r="Z41" i="21"/>
  <c r="Y41" i="21"/>
  <c r="W41" i="21"/>
  <c r="V41" i="21"/>
  <c r="U41" i="21"/>
  <c r="T41" i="21"/>
  <c r="S41" i="21"/>
  <c r="AA40" i="21"/>
  <c r="Z40" i="21"/>
  <c r="Y40" i="21"/>
  <c r="W40" i="21"/>
  <c r="V40" i="21"/>
  <c r="U40" i="21"/>
  <c r="T40" i="21"/>
  <c r="S40" i="21"/>
  <c r="Q45" i="21"/>
  <c r="Q38" i="21"/>
  <c r="X49" i="21"/>
  <c r="X48" i="21"/>
  <c r="X47" i="21"/>
  <c r="AA46" i="21"/>
  <c r="Z46" i="21"/>
  <c r="W46" i="21"/>
  <c r="V46" i="21"/>
  <c r="U46" i="21"/>
  <c r="T46" i="21"/>
  <c r="S46" i="21"/>
  <c r="X42" i="21"/>
  <c r="X41" i="21"/>
  <c r="X40" i="21"/>
  <c r="AA39" i="21"/>
  <c r="Z39" i="21"/>
  <c r="W39" i="21"/>
  <c r="V39" i="21"/>
  <c r="U39" i="21"/>
  <c r="T39" i="21"/>
  <c r="S39" i="21"/>
  <c r="V135" i="31"/>
  <c r="W135" i="31"/>
  <c r="X135" i="31"/>
  <c r="Y135" i="31"/>
  <c r="AA135" i="31"/>
  <c r="AA207" i="31"/>
  <c r="AB207" i="31"/>
  <c r="Z207" i="31"/>
  <c r="V134" i="31"/>
  <c r="W134" i="31"/>
  <c r="X134" i="31"/>
  <c r="Y134" i="31"/>
  <c r="AA134" i="31"/>
  <c r="AA206" i="31"/>
  <c r="AB206" i="31"/>
  <c r="Z206" i="31"/>
  <c r="V133" i="31"/>
  <c r="W133" i="31"/>
  <c r="X133" i="31"/>
  <c r="Y133" i="31"/>
  <c r="AA133" i="31"/>
  <c r="AA205" i="31"/>
  <c r="AB205" i="31"/>
  <c r="Z205" i="31"/>
  <c r="V132" i="31"/>
  <c r="W132" i="31"/>
  <c r="X132" i="31"/>
  <c r="Y132" i="31"/>
  <c r="AA132" i="31"/>
  <c r="AA204" i="31"/>
  <c r="AB204" i="31"/>
  <c r="Z204" i="31"/>
  <c r="V131" i="31"/>
  <c r="W131" i="31"/>
  <c r="X131" i="31"/>
  <c r="Y131" i="31"/>
  <c r="AA131" i="31"/>
  <c r="AA203" i="31"/>
  <c r="AB203" i="31"/>
  <c r="Z203" i="31"/>
  <c r="V130" i="31"/>
  <c r="W130" i="31"/>
  <c r="X130" i="31"/>
  <c r="Y130" i="31"/>
  <c r="AA130" i="31"/>
  <c r="AA202" i="31"/>
  <c r="AB202" i="31"/>
  <c r="Z202" i="31"/>
  <c r="V129" i="31"/>
  <c r="W129" i="31"/>
  <c r="X129" i="31"/>
  <c r="Y129" i="31"/>
  <c r="AA129" i="31"/>
  <c r="AA201" i="31"/>
  <c r="AB201" i="31"/>
  <c r="Z201" i="31"/>
  <c r="V128" i="31"/>
  <c r="W128" i="31"/>
  <c r="X128" i="31"/>
  <c r="Y128" i="31"/>
  <c r="AA128" i="31"/>
  <c r="AA200" i="31"/>
  <c r="AB200" i="31"/>
  <c r="Z200" i="31"/>
  <c r="V127" i="31"/>
  <c r="W127" i="31"/>
  <c r="X127" i="31"/>
  <c r="Y127" i="31"/>
  <c r="AA127" i="31"/>
  <c r="AA199" i="31"/>
  <c r="AB199" i="31"/>
  <c r="Z199" i="31"/>
  <c r="V126" i="31"/>
  <c r="W126" i="31"/>
  <c r="X126" i="31"/>
  <c r="Y126" i="31"/>
  <c r="AA126" i="31"/>
  <c r="AA198" i="31"/>
  <c r="AB198" i="31"/>
  <c r="Z198" i="31"/>
  <c r="V125" i="31"/>
  <c r="W125" i="31"/>
  <c r="X125" i="31"/>
  <c r="Y125" i="31"/>
  <c r="AA125" i="31"/>
  <c r="AA197" i="31"/>
  <c r="AB197" i="31"/>
  <c r="Z197" i="31"/>
  <c r="V124" i="31"/>
  <c r="W124" i="31"/>
  <c r="X124" i="31"/>
  <c r="Y124" i="31"/>
  <c r="AA124" i="31"/>
  <c r="AA196" i="31"/>
  <c r="AB196" i="31"/>
  <c r="Z196" i="31"/>
  <c r="V123" i="31"/>
  <c r="W123" i="31"/>
  <c r="X123" i="31"/>
  <c r="Y123" i="31"/>
  <c r="AA123" i="31"/>
  <c r="AA195" i="31"/>
  <c r="AB195" i="31"/>
  <c r="Z195" i="31"/>
  <c r="V122" i="31"/>
  <c r="W122" i="31"/>
  <c r="X122" i="31"/>
  <c r="Y122" i="31"/>
  <c r="AA122" i="31"/>
  <c r="AA194" i="31"/>
  <c r="AB194" i="31"/>
  <c r="Z194" i="31"/>
  <c r="V121" i="31"/>
  <c r="W121" i="31"/>
  <c r="X121" i="31"/>
  <c r="Y121" i="31"/>
  <c r="AA121" i="31"/>
  <c r="AA193" i="31"/>
  <c r="AB193" i="31"/>
  <c r="Z193" i="31"/>
  <c r="V120" i="31"/>
  <c r="W120" i="31"/>
  <c r="X120" i="31"/>
  <c r="Y120" i="31"/>
  <c r="AA120" i="31"/>
  <c r="AA192" i="31"/>
  <c r="AB192" i="31"/>
  <c r="Z192" i="31"/>
  <c r="V119" i="31"/>
  <c r="W119" i="31"/>
  <c r="X119" i="31"/>
  <c r="Y119" i="31"/>
  <c r="AA119" i="31"/>
  <c r="AA191" i="31"/>
  <c r="AB191" i="31"/>
  <c r="Z191" i="31"/>
  <c r="V118" i="31"/>
  <c r="W118" i="31"/>
  <c r="X118" i="31"/>
  <c r="Y118" i="31"/>
  <c r="AA118" i="31"/>
  <c r="AA190" i="31"/>
  <c r="AB190" i="31"/>
  <c r="Z190" i="31"/>
  <c r="V117" i="31"/>
  <c r="W117" i="31"/>
  <c r="X117" i="31"/>
  <c r="Y117" i="31"/>
  <c r="AA117" i="31"/>
  <c r="AA189" i="31"/>
  <c r="AB189" i="31"/>
  <c r="Z189" i="31"/>
  <c r="V116" i="31"/>
  <c r="W116" i="31"/>
  <c r="X116" i="31"/>
  <c r="Y116" i="31"/>
  <c r="AA116" i="31"/>
  <c r="AA188" i="31"/>
  <c r="AB188" i="31"/>
  <c r="Z188" i="31"/>
  <c r="V115" i="31"/>
  <c r="W115" i="31"/>
  <c r="X115" i="31"/>
  <c r="Y115" i="31"/>
  <c r="AA115" i="31"/>
  <c r="AA187" i="31"/>
  <c r="AB187" i="31"/>
  <c r="Z187" i="31"/>
  <c r="V114" i="31"/>
  <c r="W114" i="31"/>
  <c r="X114" i="31"/>
  <c r="Y114" i="31"/>
  <c r="AA114" i="31"/>
  <c r="AA186" i="31"/>
  <c r="AB186" i="31"/>
  <c r="Z186" i="31"/>
  <c r="V113" i="31"/>
  <c r="W113" i="31"/>
  <c r="X113" i="31"/>
  <c r="Y113" i="31"/>
  <c r="AA113" i="31"/>
  <c r="AA185" i="31"/>
  <c r="AB185" i="31"/>
  <c r="Z185" i="31"/>
  <c r="V112" i="31"/>
  <c r="W112" i="31"/>
  <c r="X112" i="31"/>
  <c r="Y112" i="31"/>
  <c r="AA112" i="31"/>
  <c r="AA184" i="31"/>
  <c r="AB184" i="31"/>
  <c r="Z184" i="31"/>
  <c r="V111" i="31"/>
  <c r="W111" i="31"/>
  <c r="X111" i="31"/>
  <c r="Y111" i="31"/>
  <c r="AA111" i="31"/>
  <c r="AA183" i="31"/>
  <c r="AB183" i="31"/>
  <c r="Z183" i="31"/>
  <c r="V110" i="31"/>
  <c r="W110" i="31"/>
  <c r="X110" i="31"/>
  <c r="Y110" i="31"/>
  <c r="AA110" i="31"/>
  <c r="AA182" i="31"/>
  <c r="AB182" i="31"/>
  <c r="Z182" i="31"/>
  <c r="V109" i="31"/>
  <c r="W109" i="31"/>
  <c r="X109" i="31"/>
  <c r="Y109" i="31"/>
  <c r="AA109" i="31"/>
  <c r="AA181" i="31"/>
  <c r="AB181" i="31"/>
  <c r="Z181" i="31"/>
  <c r="V108" i="31"/>
  <c r="W108" i="31"/>
  <c r="X108" i="31"/>
  <c r="Y108" i="31"/>
  <c r="AA108" i="31"/>
  <c r="AA180" i="31"/>
  <c r="AB180" i="31"/>
  <c r="Z180" i="31"/>
  <c r="V107" i="31"/>
  <c r="W107" i="31"/>
  <c r="X107" i="31"/>
  <c r="Y107" i="31"/>
  <c r="AA107" i="31"/>
  <c r="AA179" i="31"/>
  <c r="AB179" i="31"/>
  <c r="Z179" i="31"/>
  <c r="V106" i="31"/>
  <c r="W106" i="31"/>
  <c r="X106" i="31"/>
  <c r="Y106" i="31"/>
  <c r="AA106" i="31"/>
  <c r="AA178" i="31"/>
  <c r="AB178" i="31"/>
  <c r="Z178" i="31"/>
  <c r="V105" i="31"/>
  <c r="W105" i="31"/>
  <c r="X105" i="31"/>
  <c r="Y105" i="31"/>
  <c r="AA105" i="31"/>
  <c r="AA177" i="31"/>
  <c r="AB177" i="31"/>
  <c r="Z177" i="31"/>
  <c r="V104" i="31"/>
  <c r="W104" i="31"/>
  <c r="X104" i="31"/>
  <c r="Y104" i="31"/>
  <c r="AA104" i="31"/>
  <c r="AA176" i="31"/>
  <c r="AB176" i="31"/>
  <c r="Z176" i="31"/>
  <c r="V103" i="31"/>
  <c r="W103" i="31"/>
  <c r="X103" i="31"/>
  <c r="Y103" i="31"/>
  <c r="AA103" i="31"/>
  <c r="AA175" i="31"/>
  <c r="AB175" i="31"/>
  <c r="Z175" i="31"/>
  <c r="V102" i="31"/>
  <c r="W102" i="31"/>
  <c r="X102" i="31"/>
  <c r="Y102" i="31"/>
  <c r="AA102" i="31"/>
  <c r="AA174" i="31"/>
  <c r="AB174" i="31"/>
  <c r="Z174" i="31"/>
  <c r="V101" i="31"/>
  <c r="W101" i="31"/>
  <c r="X101" i="31"/>
  <c r="Y101" i="31"/>
  <c r="AA101" i="31"/>
  <c r="AA173" i="31"/>
  <c r="AB173" i="31"/>
  <c r="Z173" i="31"/>
  <c r="V100" i="31"/>
  <c r="W100" i="31"/>
  <c r="X100" i="31"/>
  <c r="Y100" i="31"/>
  <c r="AA100" i="31"/>
  <c r="AA172" i="31"/>
  <c r="AB172" i="31"/>
  <c r="Z172" i="31"/>
  <c r="V99" i="31"/>
  <c r="W99" i="31"/>
  <c r="X99" i="31"/>
  <c r="Y99" i="31"/>
  <c r="AA99" i="31"/>
  <c r="AA171" i="31"/>
  <c r="AB171" i="31"/>
  <c r="Z171" i="31"/>
  <c r="V98" i="31"/>
  <c r="W98" i="31"/>
  <c r="X98" i="31"/>
  <c r="Y98" i="31"/>
  <c r="AA98" i="31"/>
  <c r="AA170" i="31"/>
  <c r="AB170" i="31"/>
  <c r="Z170" i="31"/>
  <c r="V97" i="31"/>
  <c r="W97" i="31"/>
  <c r="X97" i="31"/>
  <c r="Y97" i="31"/>
  <c r="AA97" i="31"/>
  <c r="AA169" i="31"/>
  <c r="AB169" i="31"/>
  <c r="Z169" i="31"/>
  <c r="V96" i="31"/>
  <c r="W96" i="31"/>
  <c r="X96" i="31"/>
  <c r="Y96" i="31"/>
  <c r="AA96" i="31"/>
  <c r="AA168" i="31"/>
  <c r="AB168" i="31"/>
  <c r="Z168" i="31"/>
  <c r="V95" i="31"/>
  <c r="W95" i="31"/>
  <c r="X95" i="31"/>
  <c r="Y95" i="31"/>
  <c r="AA95" i="31"/>
  <c r="AA167" i="31"/>
  <c r="AB167" i="31"/>
  <c r="Z167" i="31"/>
  <c r="V94" i="31"/>
  <c r="W94" i="31"/>
  <c r="X94" i="31"/>
  <c r="Y94" i="31"/>
  <c r="AA94" i="31"/>
  <c r="AA166" i="31"/>
  <c r="AB166" i="31"/>
  <c r="Z166" i="31"/>
  <c r="V93" i="31"/>
  <c r="W93" i="31"/>
  <c r="X93" i="31"/>
  <c r="Y93" i="31"/>
  <c r="AA93" i="31"/>
  <c r="AA165" i="31"/>
  <c r="AB165" i="31"/>
  <c r="Z165" i="31"/>
  <c r="V92" i="31"/>
  <c r="W92" i="31"/>
  <c r="X92" i="31"/>
  <c r="Y92" i="31"/>
  <c r="AA92" i="31"/>
  <c r="AA164" i="31"/>
  <c r="AB164" i="31"/>
  <c r="Z164" i="31"/>
  <c r="V91" i="31"/>
  <c r="W91" i="31"/>
  <c r="X91" i="31"/>
  <c r="Y91" i="31"/>
  <c r="AA91" i="31"/>
  <c r="AA163" i="31"/>
  <c r="AB163" i="31"/>
  <c r="Z163" i="31"/>
  <c r="V90" i="31"/>
  <c r="W90" i="31"/>
  <c r="X90" i="31"/>
  <c r="Y90" i="31"/>
  <c r="AA90" i="31"/>
  <c r="AA162" i="31"/>
  <c r="AB162" i="31"/>
  <c r="Z162" i="31"/>
  <c r="V89" i="31"/>
  <c r="W89" i="31"/>
  <c r="X89" i="31"/>
  <c r="Y89" i="31"/>
  <c r="AA89" i="31"/>
  <c r="AA161" i="31"/>
  <c r="AB161" i="31"/>
  <c r="Z161" i="31"/>
  <c r="V88" i="31"/>
  <c r="W88" i="31"/>
  <c r="X88" i="31"/>
  <c r="Y88" i="31"/>
  <c r="AA88" i="31"/>
  <c r="AA160" i="31"/>
  <c r="AB160" i="31"/>
  <c r="Z160" i="31"/>
  <c r="V87" i="31"/>
  <c r="W87" i="31"/>
  <c r="X87" i="31"/>
  <c r="Y87" i="31"/>
  <c r="AA87" i="31"/>
  <c r="AA159" i="31"/>
  <c r="AB159" i="31"/>
  <c r="Z159" i="31"/>
  <c r="V86" i="31"/>
  <c r="W86" i="31"/>
  <c r="X86" i="31"/>
  <c r="Y86" i="31"/>
  <c r="AA86" i="31"/>
  <c r="AA158" i="31"/>
  <c r="AB158" i="31"/>
  <c r="Z158" i="31"/>
  <c r="V85" i="31"/>
  <c r="W85" i="31"/>
  <c r="X85" i="31"/>
  <c r="Y85" i="31"/>
  <c r="AA85" i="31"/>
  <c r="AA157" i="31"/>
  <c r="AB157" i="31"/>
  <c r="Z157" i="31"/>
  <c r="V84" i="31"/>
  <c r="W84" i="31"/>
  <c r="X84" i="31"/>
  <c r="Y84" i="31"/>
  <c r="AA84" i="31"/>
  <c r="AA156" i="31"/>
  <c r="AB156" i="31"/>
  <c r="Z156" i="31"/>
  <c r="V83" i="31"/>
  <c r="W83" i="31"/>
  <c r="X83" i="31"/>
  <c r="Y83" i="31"/>
  <c r="AA83" i="31"/>
  <c r="AA155" i="31"/>
  <c r="AB155" i="31"/>
  <c r="Z155" i="31"/>
  <c r="V82" i="31"/>
  <c r="W82" i="31"/>
  <c r="X82" i="31"/>
  <c r="Y82" i="31"/>
  <c r="AA82" i="31"/>
  <c r="AA154" i="31"/>
  <c r="AB154" i="31"/>
  <c r="Z154" i="31"/>
  <c r="AA153" i="31"/>
  <c r="AB153" i="31"/>
  <c r="Z153" i="31"/>
  <c r="AA152" i="31"/>
  <c r="AB152" i="31"/>
  <c r="Z152" i="31"/>
  <c r="AA151" i="31"/>
  <c r="AB151" i="31"/>
  <c r="Z151" i="31"/>
  <c r="AA150" i="31"/>
  <c r="AB150" i="31"/>
  <c r="Z150" i="31"/>
  <c r="AA149" i="31"/>
  <c r="AB149" i="31"/>
  <c r="Z149" i="31"/>
  <c r="AA148" i="31"/>
  <c r="AB148" i="31"/>
  <c r="Z148" i="31"/>
  <c r="AA147" i="31"/>
  <c r="AB147" i="31"/>
  <c r="Z147" i="31"/>
  <c r="AA146" i="31"/>
  <c r="AB146" i="31"/>
  <c r="Z146" i="31"/>
  <c r="AA145" i="31"/>
  <c r="AB145" i="31"/>
  <c r="Z145" i="31"/>
  <c r="AA144" i="31"/>
  <c r="AB144" i="31"/>
  <c r="Z144" i="31"/>
  <c r="AA143" i="31"/>
  <c r="AB143" i="31"/>
  <c r="Z143" i="31"/>
  <c r="AA142" i="31"/>
  <c r="AB142" i="31"/>
  <c r="Z142" i="31"/>
  <c r="AA141" i="31"/>
  <c r="AB141" i="31"/>
  <c r="Z141" i="31"/>
  <c r="AA140" i="31"/>
  <c r="AB140" i="31"/>
  <c r="Z140" i="31"/>
  <c r="AA139" i="31"/>
  <c r="AB139" i="31"/>
  <c r="Z139" i="31"/>
  <c r="AA138" i="31"/>
  <c r="AB138" i="31"/>
  <c r="Z138" i="31"/>
  <c r="AA137" i="31"/>
  <c r="AB137" i="31"/>
  <c r="Z137" i="31"/>
  <c r="AA136" i="31"/>
  <c r="AB136" i="31"/>
  <c r="Z136" i="31"/>
  <c r="AF135" i="31"/>
  <c r="AE135" i="31"/>
  <c r="AB135" i="31"/>
  <c r="Z135" i="31"/>
  <c r="AF134" i="31"/>
  <c r="AE134" i="31"/>
  <c r="AB134" i="31"/>
  <c r="Z134" i="31"/>
  <c r="AF133" i="31"/>
  <c r="AE133" i="31"/>
  <c r="AB133" i="31"/>
  <c r="Z133" i="31"/>
  <c r="AF132" i="31"/>
  <c r="AE132" i="31"/>
  <c r="AB132" i="31"/>
  <c r="Z132" i="31"/>
  <c r="AF131" i="31"/>
  <c r="AE131" i="31"/>
  <c r="AB131" i="31"/>
  <c r="Z131" i="31"/>
  <c r="AF130" i="31"/>
  <c r="AE130" i="31"/>
  <c r="AB130" i="31"/>
  <c r="Z130" i="31"/>
  <c r="AF129" i="31"/>
  <c r="AE129" i="31"/>
  <c r="AB129" i="31"/>
  <c r="Z129" i="31"/>
  <c r="AF128" i="31"/>
  <c r="AE128" i="31"/>
  <c r="AB128" i="31"/>
  <c r="Z128" i="31"/>
  <c r="AF127" i="31"/>
  <c r="AE127" i="31"/>
  <c r="AB127" i="31"/>
  <c r="Z127" i="31"/>
  <c r="AF126" i="31"/>
  <c r="AE126" i="31"/>
  <c r="AB126" i="31"/>
  <c r="Z126" i="31"/>
  <c r="AF125" i="31"/>
  <c r="AE125" i="31"/>
  <c r="AB125" i="31"/>
  <c r="Z125" i="31"/>
  <c r="AF124" i="31"/>
  <c r="AE124" i="31"/>
  <c r="AB124" i="31"/>
  <c r="Z124" i="31"/>
  <c r="AF123" i="31"/>
  <c r="AE123" i="31"/>
  <c r="AB123" i="31"/>
  <c r="Z123" i="31"/>
  <c r="AF122" i="31"/>
  <c r="AE122" i="31"/>
  <c r="AB122" i="31"/>
  <c r="Z122" i="31"/>
  <c r="AF121" i="31"/>
  <c r="AE121" i="31"/>
  <c r="AB121" i="31"/>
  <c r="Z121" i="31"/>
  <c r="AF120" i="31"/>
  <c r="AE120" i="31"/>
  <c r="AB120" i="31"/>
  <c r="Z120" i="31"/>
  <c r="AF119" i="31"/>
  <c r="AE119" i="31"/>
  <c r="AB119" i="31"/>
  <c r="Z119" i="31"/>
  <c r="AF118" i="31"/>
  <c r="AE118" i="31"/>
  <c r="AB118" i="31"/>
  <c r="Z118" i="31"/>
  <c r="AF117" i="31"/>
  <c r="AE117" i="31"/>
  <c r="AB117" i="31"/>
  <c r="Z117" i="31"/>
  <c r="AF116" i="31"/>
  <c r="AE116" i="31"/>
  <c r="AB116" i="31"/>
  <c r="Z116" i="31"/>
  <c r="AF115" i="31"/>
  <c r="AE115" i="31"/>
  <c r="AB115" i="31"/>
  <c r="Z115" i="31"/>
  <c r="AF114" i="31"/>
  <c r="AE114" i="31"/>
  <c r="AB114" i="31"/>
  <c r="Z114" i="31"/>
  <c r="AF113" i="31"/>
  <c r="AE113" i="31"/>
  <c r="AB113" i="31"/>
  <c r="Z113" i="31"/>
  <c r="AF112" i="31"/>
  <c r="AE112" i="31"/>
  <c r="AB112" i="31"/>
  <c r="Z112" i="31"/>
  <c r="AF111" i="31"/>
  <c r="AE111" i="31"/>
  <c r="AB111" i="31"/>
  <c r="Z111" i="31"/>
  <c r="AF110" i="31"/>
  <c r="AE110" i="31"/>
  <c r="AB110" i="31"/>
  <c r="Z110" i="31"/>
  <c r="AF109" i="31"/>
  <c r="AE109" i="31"/>
  <c r="AB109" i="31"/>
  <c r="Z109" i="31"/>
  <c r="AF108" i="31"/>
  <c r="AE108" i="31"/>
  <c r="AB108" i="31"/>
  <c r="Z108" i="31"/>
  <c r="AF107" i="31"/>
  <c r="AE107" i="31"/>
  <c r="AB107" i="31"/>
  <c r="Z107" i="31"/>
  <c r="AF106" i="31"/>
  <c r="AE106" i="31"/>
  <c r="AB106" i="31"/>
  <c r="Z106" i="31"/>
  <c r="AF105" i="31"/>
  <c r="AE105" i="31"/>
  <c r="AB105" i="31"/>
  <c r="Z105" i="31"/>
  <c r="AF104" i="31"/>
  <c r="AE104" i="31"/>
  <c r="AB104" i="31"/>
  <c r="Z104" i="31"/>
  <c r="AF103" i="31"/>
  <c r="AE103" i="31"/>
  <c r="AB103" i="31"/>
  <c r="Z103" i="31"/>
  <c r="AF102" i="31"/>
  <c r="AE102" i="31"/>
  <c r="AB102" i="31"/>
  <c r="Z102" i="31"/>
  <c r="AF101" i="31"/>
  <c r="AE101" i="31"/>
  <c r="AB101" i="31"/>
  <c r="Z101" i="31"/>
  <c r="AF100" i="31"/>
  <c r="AE100" i="31"/>
  <c r="AB100" i="31"/>
  <c r="Z100" i="31"/>
  <c r="AF99" i="31"/>
  <c r="AE99" i="31"/>
  <c r="AB99" i="31"/>
  <c r="Z99" i="31"/>
  <c r="AF98" i="31"/>
  <c r="AE98" i="31"/>
  <c r="AB98" i="31"/>
  <c r="Z98" i="31"/>
  <c r="AF97" i="31"/>
  <c r="AE97" i="31"/>
  <c r="AB97" i="31"/>
  <c r="Z97" i="31"/>
  <c r="AF96" i="31"/>
  <c r="AE96" i="31"/>
  <c r="AB96" i="31"/>
  <c r="Z96" i="31"/>
  <c r="AF95" i="31"/>
  <c r="AE95" i="31"/>
  <c r="AB95" i="31"/>
  <c r="Z95" i="31"/>
  <c r="AF94" i="31"/>
  <c r="AE94" i="31"/>
  <c r="AB94" i="31"/>
  <c r="Z94" i="31"/>
  <c r="AF93" i="31"/>
  <c r="AE93" i="31"/>
  <c r="AB93" i="31"/>
  <c r="Z93" i="31"/>
  <c r="AF92" i="31"/>
  <c r="AE92" i="31"/>
  <c r="AB92" i="31"/>
  <c r="Z92" i="31"/>
  <c r="AF91" i="31"/>
  <c r="AE91" i="31"/>
  <c r="AB91" i="31"/>
  <c r="Z91" i="31"/>
  <c r="AF90" i="31"/>
  <c r="AE90" i="31"/>
  <c r="AB90" i="31"/>
  <c r="Z90" i="31"/>
  <c r="AF89" i="31"/>
  <c r="AE89" i="31"/>
  <c r="AB89" i="31"/>
  <c r="Z89" i="31"/>
  <c r="AF88" i="31"/>
  <c r="AE88" i="31"/>
  <c r="AB88" i="31"/>
  <c r="Z88" i="31"/>
  <c r="AF87" i="31"/>
  <c r="AE87" i="31"/>
  <c r="AB87" i="31"/>
  <c r="Z87" i="31"/>
  <c r="AF86" i="31"/>
  <c r="AE86" i="31"/>
  <c r="AB86" i="31"/>
  <c r="Z86" i="31"/>
  <c r="AF85" i="31"/>
  <c r="AE85" i="31"/>
  <c r="AB85" i="31"/>
  <c r="Z85" i="31"/>
  <c r="AF84" i="31"/>
  <c r="AE84" i="31"/>
  <c r="AB84" i="31"/>
  <c r="Z84" i="31"/>
  <c r="AF83" i="31"/>
  <c r="AE83" i="31"/>
  <c r="AB83" i="31"/>
  <c r="Z83" i="31"/>
  <c r="AF82" i="31"/>
  <c r="AE82" i="31"/>
  <c r="AB82" i="31"/>
  <c r="Z82" i="31"/>
  <c r="AB81" i="31"/>
  <c r="Z81" i="31"/>
  <c r="AB80" i="31"/>
  <c r="Z80" i="31"/>
  <c r="AB79" i="31"/>
  <c r="Z79" i="31"/>
  <c r="AB78" i="31"/>
  <c r="Z78" i="31"/>
  <c r="AB77" i="31"/>
  <c r="Z77" i="31"/>
  <c r="AB76" i="31"/>
  <c r="Z76" i="31"/>
  <c r="AB75" i="31"/>
  <c r="Z75" i="31"/>
  <c r="AB74" i="31"/>
  <c r="Z74" i="31"/>
  <c r="AB73" i="31"/>
  <c r="Z73" i="31"/>
  <c r="AB72" i="31"/>
  <c r="Z72" i="31"/>
  <c r="Q72" i="31"/>
  <c r="AB71" i="31"/>
  <c r="Z71" i="31"/>
  <c r="Q71" i="31"/>
  <c r="AB70" i="31"/>
  <c r="Z70" i="31"/>
  <c r="Q70" i="31"/>
  <c r="AB69" i="31"/>
  <c r="Z69" i="31"/>
  <c r="Q69" i="31"/>
  <c r="AB68" i="31"/>
  <c r="Z68" i="31"/>
  <c r="Q68" i="31"/>
  <c r="AB67" i="31"/>
  <c r="Z67" i="31"/>
  <c r="Q67" i="31"/>
  <c r="AB66" i="31"/>
  <c r="Z66" i="31"/>
  <c r="AB65" i="31"/>
  <c r="Z65" i="31"/>
  <c r="AB64" i="31"/>
  <c r="Z64" i="31"/>
  <c r="F12" i="31"/>
  <c r="BR60" i="31"/>
  <c r="F11" i="31"/>
  <c r="BZ51" i="31"/>
  <c r="F10" i="31"/>
  <c r="BY51" i="31"/>
  <c r="F9" i="31"/>
  <c r="BX51" i="31"/>
  <c r="F8" i="31"/>
  <c r="BW51" i="31"/>
  <c r="F7" i="31"/>
  <c r="BV51" i="31"/>
  <c r="C25" i="31"/>
  <c r="BR59" i="31"/>
  <c r="CA51" i="31"/>
  <c r="C24" i="31"/>
  <c r="BR58" i="31"/>
  <c r="C23" i="31"/>
  <c r="BR57" i="31"/>
  <c r="C22" i="31"/>
  <c r="BR56" i="31"/>
  <c r="C21" i="31"/>
  <c r="BR55" i="31"/>
  <c r="C20" i="31"/>
  <c r="BR37" i="31"/>
  <c r="CA29" i="31"/>
  <c r="BR38" i="31"/>
  <c r="BZ29" i="31"/>
  <c r="BR36" i="31"/>
  <c r="BY29" i="31"/>
  <c r="BR35" i="31"/>
  <c r="BX29" i="31"/>
  <c r="BR34" i="31"/>
  <c r="BW29" i="31"/>
  <c r="BR33" i="31"/>
  <c r="BV29" i="31"/>
  <c r="BR49" i="31"/>
  <c r="BR48" i="31"/>
  <c r="BR47" i="31"/>
  <c r="BR46" i="31"/>
  <c r="BR45" i="31"/>
  <c r="BR44" i="31"/>
  <c r="CA40" i="31"/>
  <c r="BZ40" i="31"/>
  <c r="BY40" i="31"/>
  <c r="BX40" i="31"/>
  <c r="BW40" i="31"/>
  <c r="BV40" i="31"/>
  <c r="BP38" i="31" a="1"/>
  <c r="BP38" i="31"/>
  <c r="BO38" i="31" a="1"/>
  <c r="BO38" i="31"/>
  <c r="BN38" i="31" a="1"/>
  <c r="BN38" i="31"/>
  <c r="BM38" i="31" a="1"/>
  <c r="BM38" i="31"/>
  <c r="BL38" i="31" a="1"/>
  <c r="BL38" i="31"/>
  <c r="BK38" i="31" a="1"/>
  <c r="BK38" i="31"/>
  <c r="BJ38" i="31" a="1"/>
  <c r="BJ38" i="31"/>
  <c r="BI38" i="31" a="1"/>
  <c r="BI38" i="31"/>
  <c r="BH38" i="31" a="1"/>
  <c r="BH38" i="31"/>
  <c r="BG38" i="31" a="1"/>
  <c r="BG38" i="31"/>
  <c r="BF38" i="31" a="1"/>
  <c r="BF38" i="31"/>
  <c r="BE38" i="31" a="1"/>
  <c r="BE38" i="31"/>
  <c r="BD38" i="31" a="1"/>
  <c r="BD38" i="31"/>
  <c r="BC38" i="31" a="1"/>
  <c r="BC38" i="31"/>
  <c r="BB38" i="31" a="1"/>
  <c r="BB38" i="31"/>
  <c r="BA38" i="31" a="1"/>
  <c r="BA38" i="31"/>
  <c r="AZ38" i="31" a="1"/>
  <c r="AZ38" i="31"/>
  <c r="AY38" i="31" a="1"/>
  <c r="AY38" i="31"/>
  <c r="AX38" i="31" a="1"/>
  <c r="AX38" i="31"/>
  <c r="AW38" i="31" a="1"/>
  <c r="AW38" i="31"/>
  <c r="AV38" i="31" a="1"/>
  <c r="AV38" i="31"/>
  <c r="AU38" i="31" a="1"/>
  <c r="AU38" i="31"/>
  <c r="AT38" i="31" a="1"/>
  <c r="AT38" i="31"/>
  <c r="AS38" i="31" a="1"/>
  <c r="AS38" i="31"/>
  <c r="AR38" i="31" a="1"/>
  <c r="AR38" i="31"/>
  <c r="AQ38" i="31" a="1"/>
  <c r="AQ38" i="31"/>
  <c r="AP38" i="31" a="1"/>
  <c r="AP38" i="31"/>
  <c r="AO38" i="31" a="1"/>
  <c r="AO38" i="31"/>
  <c r="AN38" i="31" a="1"/>
  <c r="AN38" i="31"/>
  <c r="AM38" i="31" a="1"/>
  <c r="AM38" i="31"/>
  <c r="AL38" i="31" a="1"/>
  <c r="AL38" i="31"/>
  <c r="AK38" i="31" a="1"/>
  <c r="AK38" i="31"/>
  <c r="AJ38" i="31" a="1"/>
  <c r="AJ38" i="31"/>
  <c r="AI38" i="31" a="1"/>
  <c r="AI38" i="31"/>
  <c r="AH38" i="31" a="1"/>
  <c r="AH38" i="31"/>
  <c r="AG38" i="31" a="1"/>
  <c r="AG38" i="31"/>
  <c r="AF38" i="31" a="1"/>
  <c r="AF38" i="31"/>
  <c r="AE38" i="31" a="1"/>
  <c r="AE38" i="31"/>
  <c r="AD38" i="31" a="1"/>
  <c r="AD38" i="31"/>
  <c r="AC38" i="31" a="1"/>
  <c r="AC38" i="31"/>
  <c r="AB38" i="31" a="1"/>
  <c r="AB38" i="31"/>
  <c r="AA38" i="31" a="1"/>
  <c r="AA38" i="31"/>
  <c r="Z38" i="31" a="1"/>
  <c r="Z38" i="31"/>
  <c r="Y38" i="31" a="1"/>
  <c r="Y38" i="31"/>
  <c r="X38" i="31" a="1"/>
  <c r="X38" i="31"/>
  <c r="W38" i="31" a="1"/>
  <c r="W38" i="31"/>
  <c r="V38" i="31" a="1"/>
  <c r="V38" i="31"/>
  <c r="U38" i="31" a="1"/>
  <c r="U38" i="31"/>
  <c r="T38" i="31" a="1"/>
  <c r="T38" i="31"/>
  <c r="S38" i="31" a="1"/>
  <c r="S38" i="31"/>
  <c r="R38" i="31" a="1"/>
  <c r="R38" i="31"/>
  <c r="Q38" i="31" a="1"/>
  <c r="Q38" i="31"/>
  <c r="P38" i="31" a="1"/>
  <c r="P38" i="31"/>
  <c r="O38" i="31" a="1"/>
  <c r="O38" i="31"/>
  <c r="N38" i="31" a="1"/>
  <c r="N38" i="31"/>
  <c r="M38" i="31" a="1"/>
  <c r="M38" i="31"/>
  <c r="L38" i="31" a="1"/>
  <c r="L38" i="31"/>
  <c r="K38" i="31" a="1"/>
  <c r="K38" i="31"/>
  <c r="J38" i="31" a="1"/>
  <c r="J38" i="31"/>
  <c r="I38" i="31" a="1"/>
  <c r="I38" i="31"/>
  <c r="H38" i="31" a="1"/>
  <c r="H38" i="31"/>
  <c r="G38" i="31" a="1"/>
  <c r="G38" i="31"/>
  <c r="F38" i="31" a="1"/>
  <c r="F38" i="31"/>
  <c r="E38" i="31" a="1"/>
  <c r="E38" i="31"/>
  <c r="C38" i="31"/>
  <c r="BP37" i="31" a="1"/>
  <c r="BP37" i="31"/>
  <c r="BO37" i="31" a="1"/>
  <c r="BO37" i="31"/>
  <c r="BN37" i="31" a="1"/>
  <c r="BN37" i="31"/>
  <c r="BM37" i="31" a="1"/>
  <c r="BM37" i="31"/>
  <c r="BL37" i="31" a="1"/>
  <c r="BL37" i="31"/>
  <c r="BK37" i="31" a="1"/>
  <c r="BK37" i="31"/>
  <c r="BJ37" i="31" a="1"/>
  <c r="BJ37" i="31"/>
  <c r="BI37" i="31" a="1"/>
  <c r="BI37" i="31"/>
  <c r="BH37" i="31" a="1"/>
  <c r="BH37" i="31"/>
  <c r="BG37" i="31" a="1"/>
  <c r="BG37" i="31"/>
  <c r="BF37" i="31" a="1"/>
  <c r="BF37" i="31"/>
  <c r="BE37" i="31" a="1"/>
  <c r="BE37" i="31"/>
  <c r="BD37" i="31" a="1"/>
  <c r="BD37" i="31"/>
  <c r="BC37" i="31" a="1"/>
  <c r="BC37" i="31"/>
  <c r="BB37" i="31" a="1"/>
  <c r="BB37" i="31"/>
  <c r="BA37" i="31" a="1"/>
  <c r="BA37" i="31"/>
  <c r="AZ37" i="31" a="1"/>
  <c r="AZ37" i="31"/>
  <c r="AY37" i="31" a="1"/>
  <c r="AY37" i="31"/>
  <c r="AX37" i="31" a="1"/>
  <c r="AX37" i="31"/>
  <c r="AW37" i="31" a="1"/>
  <c r="AW37" i="31"/>
  <c r="AV37" i="31" a="1"/>
  <c r="AV37" i="31"/>
  <c r="AU37" i="31" a="1"/>
  <c r="AU37" i="31"/>
  <c r="AT37" i="31" a="1"/>
  <c r="AT37" i="31"/>
  <c r="AS37" i="31" a="1"/>
  <c r="AS37" i="31"/>
  <c r="AR37" i="31" a="1"/>
  <c r="AR37" i="31"/>
  <c r="AQ37" i="31" a="1"/>
  <c r="AQ37" i="31"/>
  <c r="AP37" i="31" a="1"/>
  <c r="AP37" i="31"/>
  <c r="AO37" i="31" a="1"/>
  <c r="AO37" i="31"/>
  <c r="AN37" i="31" a="1"/>
  <c r="AN37" i="31"/>
  <c r="AM37" i="31" a="1"/>
  <c r="AM37" i="31"/>
  <c r="AL37" i="31" a="1"/>
  <c r="AL37" i="31"/>
  <c r="AK37" i="31" a="1"/>
  <c r="AK37" i="31"/>
  <c r="AJ37" i="31" a="1"/>
  <c r="AJ37" i="31"/>
  <c r="AI37" i="31" a="1"/>
  <c r="AI37" i="31"/>
  <c r="AH37" i="31" a="1"/>
  <c r="AH37" i="31"/>
  <c r="AG37" i="31" a="1"/>
  <c r="AG37" i="31"/>
  <c r="AF37" i="31" a="1"/>
  <c r="AF37" i="31"/>
  <c r="AE37" i="31" a="1"/>
  <c r="AE37" i="31"/>
  <c r="AD37" i="31" a="1"/>
  <c r="AD37" i="31"/>
  <c r="AC37" i="31" a="1"/>
  <c r="AC37" i="31"/>
  <c r="AB37" i="31" a="1"/>
  <c r="AB37" i="31"/>
  <c r="AA37" i="31" a="1"/>
  <c r="AA37" i="31"/>
  <c r="Z37" i="31" a="1"/>
  <c r="Z37" i="31"/>
  <c r="Y37" i="31" a="1"/>
  <c r="Y37" i="31"/>
  <c r="X37" i="31" a="1"/>
  <c r="X37" i="31"/>
  <c r="W37" i="31" a="1"/>
  <c r="W37" i="31"/>
  <c r="V37" i="31" a="1"/>
  <c r="V37" i="31"/>
  <c r="U37" i="31" a="1"/>
  <c r="U37" i="31"/>
  <c r="T37" i="31" a="1"/>
  <c r="T37" i="31"/>
  <c r="S37" i="31" a="1"/>
  <c r="S37" i="31"/>
  <c r="R37" i="31" a="1"/>
  <c r="R37" i="31"/>
  <c r="Q37" i="31" a="1"/>
  <c r="Q37" i="31"/>
  <c r="P37" i="31" a="1"/>
  <c r="P37" i="31"/>
  <c r="O37" i="31" a="1"/>
  <c r="O37" i="31"/>
  <c r="N37" i="31" a="1"/>
  <c r="N37" i="31"/>
  <c r="M37" i="31" a="1"/>
  <c r="M37" i="31"/>
  <c r="L37" i="31" a="1"/>
  <c r="L37" i="31"/>
  <c r="K37" i="31" a="1"/>
  <c r="K37" i="31"/>
  <c r="J37" i="31" a="1"/>
  <c r="J37" i="31"/>
  <c r="I37" i="31" a="1"/>
  <c r="I37" i="31"/>
  <c r="H37" i="31" a="1"/>
  <c r="H37" i="31"/>
  <c r="G37" i="31" a="1"/>
  <c r="G37" i="31"/>
  <c r="F37" i="31" a="1"/>
  <c r="F37" i="31"/>
  <c r="E37" i="31" a="1"/>
  <c r="E37" i="31"/>
  <c r="C37" i="31"/>
  <c r="BP36" i="31" a="1"/>
  <c r="BP36" i="31"/>
  <c r="BO36" i="31" a="1"/>
  <c r="BO36" i="31"/>
  <c r="BN36" i="31" a="1"/>
  <c r="BN36" i="31"/>
  <c r="BM36" i="31" a="1"/>
  <c r="BM36" i="31"/>
  <c r="BL36" i="31" a="1"/>
  <c r="BL36" i="31"/>
  <c r="BK36" i="31" a="1"/>
  <c r="BK36" i="31"/>
  <c r="BJ36" i="31" a="1"/>
  <c r="BJ36" i="31"/>
  <c r="BI36" i="31" a="1"/>
  <c r="BI36" i="31"/>
  <c r="BH36" i="31" a="1"/>
  <c r="BH36" i="31"/>
  <c r="BG36" i="31" a="1"/>
  <c r="BG36" i="31"/>
  <c r="BF36" i="31" a="1"/>
  <c r="BF36" i="31"/>
  <c r="BE36" i="31" a="1"/>
  <c r="BE36" i="31"/>
  <c r="BD36" i="31" a="1"/>
  <c r="BD36" i="31"/>
  <c r="BC36" i="31" a="1"/>
  <c r="BC36" i="31"/>
  <c r="BB36" i="31" a="1"/>
  <c r="BB36" i="31"/>
  <c r="BA36" i="31" a="1"/>
  <c r="BA36" i="31"/>
  <c r="AZ36" i="31" a="1"/>
  <c r="AZ36" i="31"/>
  <c r="AY36" i="31" a="1"/>
  <c r="AY36" i="31"/>
  <c r="AX36" i="31" a="1"/>
  <c r="AX36" i="31"/>
  <c r="AW36" i="31" a="1"/>
  <c r="AW36" i="31"/>
  <c r="AV36" i="31" a="1"/>
  <c r="AV36" i="31"/>
  <c r="AU36" i="31" a="1"/>
  <c r="AU36" i="31"/>
  <c r="AT36" i="31" a="1"/>
  <c r="AT36" i="31"/>
  <c r="AS36" i="31" a="1"/>
  <c r="AS36" i="31"/>
  <c r="AR36" i="31" a="1"/>
  <c r="AR36" i="31"/>
  <c r="AQ36" i="31" a="1"/>
  <c r="AQ36" i="31"/>
  <c r="AP36" i="31" a="1"/>
  <c r="AP36" i="31"/>
  <c r="AO36" i="31" a="1"/>
  <c r="AO36" i="31"/>
  <c r="AN36" i="31" a="1"/>
  <c r="AN36" i="31"/>
  <c r="AM36" i="31" a="1"/>
  <c r="AM36" i="31"/>
  <c r="AL36" i="31" a="1"/>
  <c r="AL36" i="31"/>
  <c r="AK36" i="31" a="1"/>
  <c r="AK36" i="31"/>
  <c r="AJ36" i="31" a="1"/>
  <c r="AJ36" i="31"/>
  <c r="AI36" i="31" a="1"/>
  <c r="AI36" i="31"/>
  <c r="AH36" i="31" a="1"/>
  <c r="AH36" i="31"/>
  <c r="AG36" i="31" a="1"/>
  <c r="AG36" i="31"/>
  <c r="AF36" i="31" a="1"/>
  <c r="AF36" i="31"/>
  <c r="AE36" i="31" a="1"/>
  <c r="AE36" i="31"/>
  <c r="AD36" i="31" a="1"/>
  <c r="AD36" i="31"/>
  <c r="AC36" i="31" a="1"/>
  <c r="AC36" i="31"/>
  <c r="AB36" i="31" a="1"/>
  <c r="AB36" i="31"/>
  <c r="AA36" i="31" a="1"/>
  <c r="AA36" i="31"/>
  <c r="Z36" i="31" a="1"/>
  <c r="Z36" i="31"/>
  <c r="Y36" i="31" a="1"/>
  <c r="Y36" i="31"/>
  <c r="X36" i="31" a="1"/>
  <c r="X36" i="31"/>
  <c r="W36" i="31" a="1"/>
  <c r="W36" i="31"/>
  <c r="V36" i="31" a="1"/>
  <c r="V36" i="31"/>
  <c r="U36" i="31" a="1"/>
  <c r="U36" i="31"/>
  <c r="T36" i="31" a="1"/>
  <c r="T36" i="31"/>
  <c r="S36" i="31" a="1"/>
  <c r="S36" i="31"/>
  <c r="R36" i="31" a="1"/>
  <c r="R36" i="31"/>
  <c r="Q36" i="31" a="1"/>
  <c r="Q36" i="31"/>
  <c r="P36" i="31" a="1"/>
  <c r="P36" i="31"/>
  <c r="O36" i="31" a="1"/>
  <c r="O36" i="31"/>
  <c r="N36" i="31" a="1"/>
  <c r="N36" i="31"/>
  <c r="M36" i="31" a="1"/>
  <c r="M36" i="31"/>
  <c r="L36" i="31" a="1"/>
  <c r="L36" i="31"/>
  <c r="K36" i="31" a="1"/>
  <c r="K36" i="31"/>
  <c r="J36" i="31" a="1"/>
  <c r="J36" i="31"/>
  <c r="I36" i="31" a="1"/>
  <c r="I36" i="31"/>
  <c r="H36" i="31" a="1"/>
  <c r="H36" i="31"/>
  <c r="G36" i="31" a="1"/>
  <c r="G36" i="31"/>
  <c r="F36" i="31" a="1"/>
  <c r="F36" i="31"/>
  <c r="E36" i="31" a="1"/>
  <c r="E36" i="31"/>
  <c r="C36" i="31"/>
  <c r="C35" i="31"/>
  <c r="C34" i="31"/>
  <c r="C33" i="31"/>
  <c r="C32" i="31"/>
  <c r="C31" i="31"/>
  <c r="C30" i="31"/>
  <c r="AD25" i="31"/>
  <c r="AF25" i="31"/>
  <c r="AA25" i="31"/>
  <c r="I25" i="31"/>
  <c r="G25" i="31"/>
  <c r="F25" i="31"/>
  <c r="E25" i="31"/>
  <c r="D25" i="31"/>
  <c r="AD24" i="31"/>
  <c r="AF24" i="31"/>
  <c r="AA24" i="31"/>
  <c r="I24" i="31"/>
  <c r="G24" i="31"/>
  <c r="F24" i="31"/>
  <c r="E24" i="31"/>
  <c r="D24" i="31"/>
  <c r="AD23" i="31"/>
  <c r="AF23" i="31"/>
  <c r="AA23" i="31"/>
  <c r="I23" i="31"/>
  <c r="G23" i="31"/>
  <c r="F23" i="31"/>
  <c r="E23" i="31"/>
  <c r="D23" i="31"/>
  <c r="AD22" i="31"/>
  <c r="AF22" i="31"/>
  <c r="I22" i="31"/>
  <c r="G22" i="31"/>
  <c r="F22" i="31"/>
  <c r="E22" i="31"/>
  <c r="D22" i="31"/>
  <c r="AD21" i="31"/>
  <c r="AF21" i="31"/>
  <c r="I21" i="31"/>
  <c r="G21" i="31"/>
  <c r="F21" i="31"/>
  <c r="E21" i="31"/>
  <c r="D21" i="31"/>
  <c r="AD20" i="31"/>
  <c r="AF20" i="31"/>
  <c r="I20" i="31"/>
  <c r="G20" i="31"/>
  <c r="F20" i="31"/>
  <c r="E20" i="31"/>
  <c r="D20" i="31"/>
  <c r="AD19" i="31"/>
  <c r="AF19" i="31"/>
  <c r="I19" i="31"/>
  <c r="G19" i="31"/>
  <c r="F19" i="31"/>
  <c r="E19" i="31"/>
  <c r="D19" i="31"/>
  <c r="AD18" i="31"/>
  <c r="AF18" i="31"/>
  <c r="I18" i="31"/>
  <c r="G18" i="31"/>
  <c r="F18" i="31"/>
  <c r="E18" i="31"/>
  <c r="D18" i="31"/>
  <c r="AD17" i="31"/>
  <c r="AF17" i="31"/>
  <c r="I17" i="31"/>
  <c r="G17" i="31"/>
  <c r="F17" i="31"/>
  <c r="E17" i="31"/>
  <c r="D17" i="31"/>
  <c r="B13" i="31"/>
  <c r="Z17" i="31"/>
  <c r="Z18" i="31"/>
  <c r="Z19" i="31"/>
  <c r="V135" i="30"/>
  <c r="W135" i="30"/>
  <c r="X135" i="30"/>
  <c r="Y135" i="30"/>
  <c r="AA135" i="30"/>
  <c r="AA207" i="30"/>
  <c r="AB207" i="30"/>
  <c r="Z207" i="30"/>
  <c r="V134" i="30"/>
  <c r="W134" i="30"/>
  <c r="X134" i="30"/>
  <c r="Y134" i="30"/>
  <c r="AA134" i="30"/>
  <c r="AA206" i="30"/>
  <c r="AB206" i="30"/>
  <c r="Z206" i="30"/>
  <c r="V133" i="30"/>
  <c r="W133" i="30"/>
  <c r="X133" i="30"/>
  <c r="Y133" i="30"/>
  <c r="AA133" i="30"/>
  <c r="AA205" i="30"/>
  <c r="AB205" i="30"/>
  <c r="Z205" i="30"/>
  <c r="V132" i="30"/>
  <c r="W132" i="30"/>
  <c r="X132" i="30"/>
  <c r="Y132" i="30"/>
  <c r="AA132" i="30"/>
  <c r="AA204" i="30"/>
  <c r="AB204" i="30"/>
  <c r="Z204" i="30"/>
  <c r="V131" i="30"/>
  <c r="W131" i="30"/>
  <c r="X131" i="30"/>
  <c r="Y131" i="30"/>
  <c r="AA131" i="30"/>
  <c r="AA203" i="30"/>
  <c r="AB203" i="30"/>
  <c r="Z203" i="30"/>
  <c r="V130" i="30"/>
  <c r="W130" i="30"/>
  <c r="X130" i="30"/>
  <c r="Y130" i="30"/>
  <c r="AA130" i="30"/>
  <c r="AA202" i="30"/>
  <c r="AB202" i="30"/>
  <c r="Z202" i="30"/>
  <c r="V129" i="30"/>
  <c r="W129" i="30"/>
  <c r="X129" i="30"/>
  <c r="Y129" i="30"/>
  <c r="AA129" i="30"/>
  <c r="AA201" i="30"/>
  <c r="AB201" i="30"/>
  <c r="Z201" i="30"/>
  <c r="V128" i="30"/>
  <c r="W128" i="30"/>
  <c r="X128" i="30"/>
  <c r="Y128" i="30"/>
  <c r="AA128" i="30"/>
  <c r="AA200" i="30"/>
  <c r="AB200" i="30"/>
  <c r="Z200" i="30"/>
  <c r="V127" i="30"/>
  <c r="W127" i="30"/>
  <c r="X127" i="30"/>
  <c r="Y127" i="30"/>
  <c r="AA127" i="30"/>
  <c r="AA199" i="30"/>
  <c r="AB199" i="30"/>
  <c r="Z199" i="30"/>
  <c r="V126" i="30"/>
  <c r="W126" i="30"/>
  <c r="X126" i="30"/>
  <c r="Y126" i="30"/>
  <c r="AA126" i="30"/>
  <c r="AA198" i="30"/>
  <c r="AB198" i="30"/>
  <c r="Z198" i="30"/>
  <c r="V125" i="30"/>
  <c r="W125" i="30"/>
  <c r="X125" i="30"/>
  <c r="Y125" i="30"/>
  <c r="AA125" i="30"/>
  <c r="AA197" i="30"/>
  <c r="AB197" i="30"/>
  <c r="Z197" i="30"/>
  <c r="V124" i="30"/>
  <c r="W124" i="30"/>
  <c r="X124" i="30"/>
  <c r="Y124" i="30"/>
  <c r="AA124" i="30"/>
  <c r="AA196" i="30"/>
  <c r="AB196" i="30"/>
  <c r="Z196" i="30"/>
  <c r="V123" i="30"/>
  <c r="W123" i="30"/>
  <c r="X123" i="30"/>
  <c r="Y123" i="30"/>
  <c r="AA123" i="30"/>
  <c r="AA195" i="30"/>
  <c r="AB195" i="30"/>
  <c r="Z195" i="30"/>
  <c r="V122" i="30"/>
  <c r="W122" i="30"/>
  <c r="X122" i="30"/>
  <c r="Y122" i="30"/>
  <c r="AA122" i="30"/>
  <c r="AA194" i="30"/>
  <c r="AB194" i="30"/>
  <c r="Z194" i="30"/>
  <c r="V121" i="30"/>
  <c r="W121" i="30"/>
  <c r="X121" i="30"/>
  <c r="Y121" i="30"/>
  <c r="AA121" i="30"/>
  <c r="AA193" i="30"/>
  <c r="AB193" i="30"/>
  <c r="Z193" i="30"/>
  <c r="V120" i="30"/>
  <c r="W120" i="30"/>
  <c r="X120" i="30"/>
  <c r="Y120" i="30"/>
  <c r="AA120" i="30"/>
  <c r="AA192" i="30"/>
  <c r="AB192" i="30"/>
  <c r="Z192" i="30"/>
  <c r="V119" i="30"/>
  <c r="W119" i="30"/>
  <c r="X119" i="30"/>
  <c r="Y119" i="30"/>
  <c r="AA119" i="30"/>
  <c r="AA191" i="30"/>
  <c r="AB191" i="30"/>
  <c r="Z191" i="30"/>
  <c r="V118" i="30"/>
  <c r="W118" i="30"/>
  <c r="X118" i="30"/>
  <c r="Y118" i="30"/>
  <c r="AA118" i="30"/>
  <c r="AA190" i="30"/>
  <c r="AB190" i="30"/>
  <c r="Z190" i="30"/>
  <c r="V117" i="30"/>
  <c r="W117" i="30"/>
  <c r="X117" i="30"/>
  <c r="Y117" i="30"/>
  <c r="AA117" i="30"/>
  <c r="AA189" i="30"/>
  <c r="AB189" i="30"/>
  <c r="Z189" i="30"/>
  <c r="V116" i="30"/>
  <c r="W116" i="30"/>
  <c r="X116" i="30"/>
  <c r="Y116" i="30"/>
  <c r="AA116" i="30"/>
  <c r="AA188" i="30"/>
  <c r="AB188" i="30"/>
  <c r="Z188" i="30"/>
  <c r="V115" i="30"/>
  <c r="W115" i="30"/>
  <c r="X115" i="30"/>
  <c r="Y115" i="30"/>
  <c r="AA115" i="30"/>
  <c r="AA187" i="30"/>
  <c r="AB187" i="30"/>
  <c r="Z187" i="30"/>
  <c r="V114" i="30"/>
  <c r="W114" i="30"/>
  <c r="X114" i="30"/>
  <c r="Y114" i="30"/>
  <c r="AA114" i="30"/>
  <c r="AA186" i="30"/>
  <c r="AB186" i="30"/>
  <c r="Z186" i="30"/>
  <c r="V113" i="30"/>
  <c r="W113" i="30"/>
  <c r="X113" i="30"/>
  <c r="Y113" i="30"/>
  <c r="AA113" i="30"/>
  <c r="AA185" i="30"/>
  <c r="AB185" i="30"/>
  <c r="Z185" i="30"/>
  <c r="V112" i="30"/>
  <c r="W112" i="30"/>
  <c r="X112" i="30"/>
  <c r="Y112" i="30"/>
  <c r="AA112" i="30"/>
  <c r="AA184" i="30"/>
  <c r="AB184" i="30"/>
  <c r="Z184" i="30"/>
  <c r="V111" i="30"/>
  <c r="W111" i="30"/>
  <c r="X111" i="30"/>
  <c r="Y111" i="30"/>
  <c r="AA111" i="30"/>
  <c r="AA183" i="30"/>
  <c r="AB183" i="30"/>
  <c r="Z183" i="30"/>
  <c r="V110" i="30"/>
  <c r="W110" i="30"/>
  <c r="X110" i="30"/>
  <c r="Y110" i="30"/>
  <c r="AA110" i="30"/>
  <c r="AA182" i="30"/>
  <c r="AB182" i="30"/>
  <c r="Z182" i="30"/>
  <c r="V109" i="30"/>
  <c r="W109" i="30"/>
  <c r="X109" i="30"/>
  <c r="Y109" i="30"/>
  <c r="AA109" i="30"/>
  <c r="AA181" i="30"/>
  <c r="AB181" i="30"/>
  <c r="Z181" i="30"/>
  <c r="V108" i="30"/>
  <c r="W108" i="30"/>
  <c r="X108" i="30"/>
  <c r="Y108" i="30"/>
  <c r="AA108" i="30"/>
  <c r="AA180" i="30"/>
  <c r="AB180" i="30"/>
  <c r="Z180" i="30"/>
  <c r="V107" i="30"/>
  <c r="W107" i="30"/>
  <c r="X107" i="30"/>
  <c r="Y107" i="30"/>
  <c r="AA107" i="30"/>
  <c r="AA179" i="30"/>
  <c r="AB179" i="30"/>
  <c r="Z179" i="30"/>
  <c r="V106" i="30"/>
  <c r="W106" i="30"/>
  <c r="X106" i="30"/>
  <c r="Y106" i="30"/>
  <c r="AA106" i="30"/>
  <c r="AA178" i="30"/>
  <c r="AB178" i="30"/>
  <c r="Z178" i="30"/>
  <c r="V105" i="30"/>
  <c r="W105" i="30"/>
  <c r="X105" i="30"/>
  <c r="Y105" i="30"/>
  <c r="AA105" i="30"/>
  <c r="AA177" i="30"/>
  <c r="AB177" i="30"/>
  <c r="Z177" i="30"/>
  <c r="V104" i="30"/>
  <c r="W104" i="30"/>
  <c r="X104" i="30"/>
  <c r="Y104" i="30"/>
  <c r="AA104" i="30"/>
  <c r="AA176" i="30"/>
  <c r="AB176" i="30"/>
  <c r="Z176" i="30"/>
  <c r="V103" i="30"/>
  <c r="W103" i="30"/>
  <c r="X103" i="30"/>
  <c r="Y103" i="30"/>
  <c r="AA103" i="30"/>
  <c r="AA175" i="30"/>
  <c r="AB175" i="30"/>
  <c r="Z175" i="30"/>
  <c r="V102" i="30"/>
  <c r="W102" i="30"/>
  <c r="X102" i="30"/>
  <c r="Y102" i="30"/>
  <c r="AA102" i="30"/>
  <c r="AA174" i="30"/>
  <c r="AB174" i="30"/>
  <c r="Z174" i="30"/>
  <c r="V101" i="30"/>
  <c r="W101" i="30"/>
  <c r="X101" i="30"/>
  <c r="Y101" i="30"/>
  <c r="AA101" i="30"/>
  <c r="AA173" i="30"/>
  <c r="AB173" i="30"/>
  <c r="Z173" i="30"/>
  <c r="V100" i="30"/>
  <c r="W100" i="30"/>
  <c r="X100" i="30"/>
  <c r="Y100" i="30"/>
  <c r="AA100" i="30"/>
  <c r="AA172" i="30"/>
  <c r="AB172" i="30"/>
  <c r="Z172" i="30"/>
  <c r="V99" i="30"/>
  <c r="W99" i="30"/>
  <c r="X99" i="30"/>
  <c r="Y99" i="30"/>
  <c r="AA99" i="30"/>
  <c r="AA171" i="30"/>
  <c r="AB171" i="30"/>
  <c r="Z171" i="30"/>
  <c r="V98" i="30"/>
  <c r="W98" i="30"/>
  <c r="X98" i="30"/>
  <c r="Y98" i="30"/>
  <c r="AA98" i="30"/>
  <c r="AA170" i="30"/>
  <c r="AB170" i="30"/>
  <c r="Z170" i="30"/>
  <c r="V97" i="30"/>
  <c r="W97" i="30"/>
  <c r="X97" i="30"/>
  <c r="Y97" i="30"/>
  <c r="AA97" i="30"/>
  <c r="AA169" i="30"/>
  <c r="AB169" i="30"/>
  <c r="Z169" i="30"/>
  <c r="V96" i="30"/>
  <c r="W96" i="30"/>
  <c r="X96" i="30"/>
  <c r="Y96" i="30"/>
  <c r="AA96" i="30"/>
  <c r="AA168" i="30"/>
  <c r="AB168" i="30"/>
  <c r="Z168" i="30"/>
  <c r="V95" i="30"/>
  <c r="W95" i="30"/>
  <c r="X95" i="30"/>
  <c r="Y95" i="30"/>
  <c r="AA95" i="30"/>
  <c r="AA167" i="30"/>
  <c r="AB167" i="30"/>
  <c r="Z167" i="30"/>
  <c r="V94" i="30"/>
  <c r="W94" i="30"/>
  <c r="X94" i="30"/>
  <c r="Y94" i="30"/>
  <c r="AA94" i="30"/>
  <c r="AA166" i="30"/>
  <c r="AB166" i="30"/>
  <c r="Z166" i="30"/>
  <c r="V93" i="30"/>
  <c r="W93" i="30"/>
  <c r="X93" i="30"/>
  <c r="Y93" i="30"/>
  <c r="AA93" i="30"/>
  <c r="AA165" i="30"/>
  <c r="AB165" i="30"/>
  <c r="Z165" i="30"/>
  <c r="V92" i="30"/>
  <c r="W92" i="30"/>
  <c r="X92" i="30"/>
  <c r="Y92" i="30"/>
  <c r="AA92" i="30"/>
  <c r="AA164" i="30"/>
  <c r="AB164" i="30"/>
  <c r="Z164" i="30"/>
  <c r="V91" i="30"/>
  <c r="W91" i="30"/>
  <c r="X91" i="30"/>
  <c r="Y91" i="30"/>
  <c r="AA91" i="30"/>
  <c r="AA163" i="30"/>
  <c r="AB163" i="30"/>
  <c r="Z163" i="30"/>
  <c r="V90" i="30"/>
  <c r="W90" i="30"/>
  <c r="X90" i="30"/>
  <c r="Y90" i="30"/>
  <c r="AA90" i="30"/>
  <c r="AA162" i="30"/>
  <c r="AB162" i="30"/>
  <c r="Z162" i="30"/>
  <c r="V89" i="30"/>
  <c r="W89" i="30"/>
  <c r="X89" i="30"/>
  <c r="Y89" i="30"/>
  <c r="AA89" i="30"/>
  <c r="AA161" i="30"/>
  <c r="AB161" i="30"/>
  <c r="Z161" i="30"/>
  <c r="V88" i="30"/>
  <c r="W88" i="30"/>
  <c r="X88" i="30"/>
  <c r="Y88" i="30"/>
  <c r="AA88" i="30"/>
  <c r="AA160" i="30"/>
  <c r="AB160" i="30"/>
  <c r="Z160" i="30"/>
  <c r="V87" i="30"/>
  <c r="W87" i="30"/>
  <c r="X87" i="30"/>
  <c r="Y87" i="30"/>
  <c r="AA87" i="30"/>
  <c r="AA159" i="30"/>
  <c r="AB159" i="30"/>
  <c r="Z159" i="30"/>
  <c r="V86" i="30"/>
  <c r="W86" i="30"/>
  <c r="X86" i="30"/>
  <c r="Y86" i="30"/>
  <c r="AA86" i="30"/>
  <c r="AA158" i="30"/>
  <c r="AB158" i="30"/>
  <c r="Z158" i="30"/>
  <c r="V85" i="30"/>
  <c r="W85" i="30"/>
  <c r="X85" i="30"/>
  <c r="Y85" i="30"/>
  <c r="AA85" i="30"/>
  <c r="AA157" i="30"/>
  <c r="AB157" i="30"/>
  <c r="Z157" i="30"/>
  <c r="V84" i="30"/>
  <c r="W84" i="30"/>
  <c r="X84" i="30"/>
  <c r="Y84" i="30"/>
  <c r="AA84" i="30"/>
  <c r="AA156" i="30"/>
  <c r="AB156" i="30"/>
  <c r="Z156" i="30"/>
  <c r="V83" i="30"/>
  <c r="W83" i="30"/>
  <c r="X83" i="30"/>
  <c r="Y83" i="30"/>
  <c r="AA83" i="30"/>
  <c r="AA155" i="30"/>
  <c r="AB155" i="30"/>
  <c r="Z155" i="30"/>
  <c r="V82" i="30"/>
  <c r="W82" i="30"/>
  <c r="X82" i="30"/>
  <c r="Y82" i="30"/>
  <c r="AA82" i="30"/>
  <c r="AA154" i="30"/>
  <c r="AB154" i="30"/>
  <c r="Z154" i="30"/>
  <c r="AA153" i="30"/>
  <c r="AB153" i="30"/>
  <c r="Z153" i="30"/>
  <c r="AA152" i="30"/>
  <c r="AB152" i="30"/>
  <c r="Z152" i="30"/>
  <c r="AA151" i="30"/>
  <c r="AB151" i="30"/>
  <c r="Z151" i="30"/>
  <c r="AA150" i="30"/>
  <c r="AB150" i="30"/>
  <c r="Z150" i="30"/>
  <c r="AA149" i="30"/>
  <c r="AB149" i="30"/>
  <c r="Z149" i="30"/>
  <c r="AA148" i="30"/>
  <c r="AB148" i="30"/>
  <c r="Z148" i="30"/>
  <c r="AA147" i="30"/>
  <c r="AB147" i="30"/>
  <c r="Z147" i="30"/>
  <c r="AA146" i="30"/>
  <c r="AB146" i="30"/>
  <c r="Z146" i="30"/>
  <c r="AA145" i="30"/>
  <c r="AB145" i="30"/>
  <c r="Z145" i="30"/>
  <c r="AA144" i="30"/>
  <c r="AB144" i="30"/>
  <c r="Z144" i="30"/>
  <c r="AA143" i="30"/>
  <c r="AB143" i="30"/>
  <c r="Z143" i="30"/>
  <c r="AA142" i="30"/>
  <c r="AB142" i="30"/>
  <c r="Z142" i="30"/>
  <c r="AA141" i="30"/>
  <c r="AB141" i="30"/>
  <c r="Z141" i="30"/>
  <c r="AA140" i="30"/>
  <c r="AB140" i="30"/>
  <c r="Z140" i="30"/>
  <c r="AA139" i="30"/>
  <c r="AB139" i="30"/>
  <c r="Z139" i="30"/>
  <c r="AA138" i="30"/>
  <c r="AB138" i="30"/>
  <c r="Z138" i="30"/>
  <c r="AA137" i="30"/>
  <c r="AB137" i="30"/>
  <c r="Z137" i="30"/>
  <c r="AA136" i="30"/>
  <c r="AB136" i="30"/>
  <c r="Z136" i="30"/>
  <c r="AF135" i="30"/>
  <c r="AE135" i="30"/>
  <c r="AB135" i="30"/>
  <c r="Z135" i="30"/>
  <c r="AF134" i="30"/>
  <c r="AE134" i="30"/>
  <c r="AB134" i="30"/>
  <c r="Z134" i="30"/>
  <c r="AF133" i="30"/>
  <c r="AE133" i="30"/>
  <c r="AB133" i="30"/>
  <c r="Z133" i="30"/>
  <c r="AF132" i="30"/>
  <c r="AE132" i="30"/>
  <c r="AB132" i="30"/>
  <c r="Z132" i="30"/>
  <c r="AF131" i="30"/>
  <c r="AE131" i="30"/>
  <c r="AB131" i="30"/>
  <c r="Z131" i="30"/>
  <c r="AF130" i="30"/>
  <c r="AE130" i="30"/>
  <c r="AB130" i="30"/>
  <c r="Z130" i="30"/>
  <c r="AF129" i="30"/>
  <c r="AE129" i="30"/>
  <c r="AB129" i="30"/>
  <c r="Z129" i="30"/>
  <c r="AF128" i="30"/>
  <c r="AE128" i="30"/>
  <c r="AB128" i="30"/>
  <c r="Z128" i="30"/>
  <c r="AF127" i="30"/>
  <c r="AE127" i="30"/>
  <c r="AB127" i="30"/>
  <c r="Z127" i="30"/>
  <c r="AF126" i="30"/>
  <c r="AE126" i="30"/>
  <c r="AB126" i="30"/>
  <c r="Z126" i="30"/>
  <c r="AF125" i="30"/>
  <c r="AE125" i="30"/>
  <c r="AB125" i="30"/>
  <c r="Z125" i="30"/>
  <c r="AF124" i="30"/>
  <c r="AE124" i="30"/>
  <c r="AB124" i="30"/>
  <c r="Z124" i="30"/>
  <c r="AF123" i="30"/>
  <c r="AE123" i="30"/>
  <c r="AB123" i="30"/>
  <c r="Z123" i="30"/>
  <c r="AF122" i="30"/>
  <c r="AE122" i="30"/>
  <c r="AB122" i="30"/>
  <c r="Z122" i="30"/>
  <c r="AF121" i="30"/>
  <c r="AE121" i="30"/>
  <c r="AB121" i="30"/>
  <c r="Z121" i="30"/>
  <c r="AF120" i="30"/>
  <c r="AE120" i="30"/>
  <c r="AB120" i="30"/>
  <c r="Z120" i="30"/>
  <c r="AF119" i="30"/>
  <c r="AE119" i="30"/>
  <c r="AB119" i="30"/>
  <c r="Z119" i="30"/>
  <c r="AF118" i="30"/>
  <c r="AE118" i="30"/>
  <c r="AB118" i="30"/>
  <c r="Z118" i="30"/>
  <c r="AF117" i="30"/>
  <c r="AE117" i="30"/>
  <c r="AB117" i="30"/>
  <c r="Z117" i="30"/>
  <c r="AF116" i="30"/>
  <c r="AE116" i="30"/>
  <c r="AB116" i="30"/>
  <c r="Z116" i="30"/>
  <c r="AF115" i="30"/>
  <c r="AE115" i="30"/>
  <c r="AB115" i="30"/>
  <c r="Z115" i="30"/>
  <c r="AF114" i="30"/>
  <c r="AE114" i="30"/>
  <c r="AB114" i="30"/>
  <c r="Z114" i="30"/>
  <c r="AF113" i="30"/>
  <c r="AE113" i="30"/>
  <c r="AB113" i="30"/>
  <c r="Z113" i="30"/>
  <c r="AF112" i="30"/>
  <c r="AE112" i="30"/>
  <c r="AB112" i="30"/>
  <c r="Z112" i="30"/>
  <c r="AF111" i="30"/>
  <c r="AE111" i="30"/>
  <c r="AB111" i="30"/>
  <c r="Z111" i="30"/>
  <c r="AF110" i="30"/>
  <c r="AE110" i="30"/>
  <c r="AB110" i="30"/>
  <c r="Z110" i="30"/>
  <c r="AF109" i="30"/>
  <c r="AE109" i="30"/>
  <c r="AB109" i="30"/>
  <c r="Z109" i="30"/>
  <c r="AF108" i="30"/>
  <c r="AE108" i="30"/>
  <c r="AB108" i="30"/>
  <c r="Z108" i="30"/>
  <c r="AF107" i="30"/>
  <c r="AE107" i="30"/>
  <c r="AB107" i="30"/>
  <c r="Z107" i="30"/>
  <c r="AF106" i="30"/>
  <c r="AE106" i="30"/>
  <c r="AB106" i="30"/>
  <c r="Z106" i="30"/>
  <c r="AF105" i="30"/>
  <c r="AE105" i="30"/>
  <c r="AB105" i="30"/>
  <c r="Z105" i="30"/>
  <c r="AF104" i="30"/>
  <c r="AE104" i="30"/>
  <c r="AB104" i="30"/>
  <c r="Z104" i="30"/>
  <c r="AF103" i="30"/>
  <c r="AE103" i="30"/>
  <c r="AB103" i="30"/>
  <c r="Z103" i="30"/>
  <c r="AF102" i="30"/>
  <c r="AE102" i="30"/>
  <c r="AB102" i="30"/>
  <c r="Z102" i="30"/>
  <c r="AF101" i="30"/>
  <c r="AE101" i="30"/>
  <c r="AB101" i="30"/>
  <c r="Z101" i="30"/>
  <c r="AF100" i="30"/>
  <c r="AE100" i="30"/>
  <c r="AB100" i="30"/>
  <c r="Z100" i="30"/>
  <c r="AF99" i="30"/>
  <c r="AE99" i="30"/>
  <c r="AB99" i="30"/>
  <c r="Z99" i="30"/>
  <c r="AF98" i="30"/>
  <c r="AE98" i="30"/>
  <c r="AB98" i="30"/>
  <c r="Z98" i="30"/>
  <c r="AF97" i="30"/>
  <c r="AE97" i="30"/>
  <c r="AB97" i="30"/>
  <c r="Z97" i="30"/>
  <c r="AF96" i="30"/>
  <c r="AE96" i="30"/>
  <c r="AB96" i="30"/>
  <c r="Z96" i="30"/>
  <c r="AF95" i="30"/>
  <c r="AE95" i="30"/>
  <c r="AB95" i="30"/>
  <c r="Z95" i="30"/>
  <c r="AF94" i="30"/>
  <c r="AE94" i="30"/>
  <c r="AB94" i="30"/>
  <c r="Z94" i="30"/>
  <c r="AF93" i="30"/>
  <c r="AE93" i="30"/>
  <c r="AB93" i="30"/>
  <c r="Z93" i="30"/>
  <c r="AF92" i="30"/>
  <c r="AE92" i="30"/>
  <c r="AB92" i="30"/>
  <c r="Z92" i="30"/>
  <c r="AF91" i="30"/>
  <c r="AE91" i="30"/>
  <c r="AB91" i="30"/>
  <c r="Z91" i="30"/>
  <c r="AF90" i="30"/>
  <c r="AE90" i="30"/>
  <c r="AB90" i="30"/>
  <c r="Z90" i="30"/>
  <c r="AF89" i="30"/>
  <c r="AE89" i="30"/>
  <c r="AB89" i="30"/>
  <c r="Z89" i="30"/>
  <c r="AF88" i="30"/>
  <c r="AE88" i="30"/>
  <c r="AB88" i="30"/>
  <c r="Z88" i="30"/>
  <c r="AF87" i="30"/>
  <c r="AE87" i="30"/>
  <c r="AB87" i="30"/>
  <c r="Z87" i="30"/>
  <c r="AF86" i="30"/>
  <c r="AE86" i="30"/>
  <c r="AB86" i="30"/>
  <c r="Z86" i="30"/>
  <c r="AF85" i="30"/>
  <c r="AE85" i="30"/>
  <c r="AB85" i="30"/>
  <c r="Z85" i="30"/>
  <c r="AF84" i="30"/>
  <c r="AE84" i="30"/>
  <c r="AB84" i="30"/>
  <c r="Z84" i="30"/>
  <c r="AF83" i="30"/>
  <c r="AE83" i="30"/>
  <c r="AB83" i="30"/>
  <c r="Z83" i="30"/>
  <c r="AF82" i="30"/>
  <c r="AE82" i="30"/>
  <c r="AB82" i="30"/>
  <c r="Z82" i="30"/>
  <c r="AB81" i="30"/>
  <c r="Z81" i="30"/>
  <c r="AB80" i="30"/>
  <c r="Z80" i="30"/>
  <c r="AB79" i="30"/>
  <c r="Z79" i="30"/>
  <c r="AB78" i="30"/>
  <c r="Z78" i="30"/>
  <c r="AB77" i="30"/>
  <c r="Z77" i="30"/>
  <c r="AB76" i="30"/>
  <c r="Z76" i="30"/>
  <c r="AB75" i="30"/>
  <c r="Z75" i="30"/>
  <c r="AB74" i="30"/>
  <c r="Z74" i="30"/>
  <c r="AB73" i="30"/>
  <c r="Z73" i="30"/>
  <c r="AB72" i="30"/>
  <c r="Z72" i="30"/>
  <c r="Q72" i="30"/>
  <c r="AB71" i="30"/>
  <c r="Z71" i="30"/>
  <c r="Q71" i="30"/>
  <c r="AB70" i="30"/>
  <c r="Z70" i="30"/>
  <c r="Q70" i="30"/>
  <c r="AB69" i="30"/>
  <c r="Z69" i="30"/>
  <c r="Q69" i="30"/>
  <c r="AB68" i="30"/>
  <c r="Z68" i="30"/>
  <c r="Q68" i="30"/>
  <c r="AB67" i="30"/>
  <c r="Z67" i="30"/>
  <c r="Q67" i="30"/>
  <c r="AB66" i="30"/>
  <c r="Z66" i="30"/>
  <c r="AB65" i="30"/>
  <c r="Z65" i="30"/>
  <c r="AB64" i="30"/>
  <c r="Z64" i="30"/>
  <c r="F12" i="30"/>
  <c r="BR60" i="30"/>
  <c r="F11" i="30"/>
  <c r="BZ51" i="30"/>
  <c r="F10" i="30"/>
  <c r="BY51" i="30"/>
  <c r="F9" i="30"/>
  <c r="BX51" i="30"/>
  <c r="F8" i="30"/>
  <c r="BW51" i="30"/>
  <c r="F7" i="30"/>
  <c r="BV51" i="30"/>
  <c r="C25" i="30"/>
  <c r="BR59" i="30"/>
  <c r="CA51" i="30"/>
  <c r="C24" i="30"/>
  <c r="BR58" i="30"/>
  <c r="C23" i="30"/>
  <c r="BR57" i="30"/>
  <c r="C22" i="30"/>
  <c r="BR56" i="30"/>
  <c r="C21" i="30"/>
  <c r="BR55" i="30"/>
  <c r="C20" i="30"/>
  <c r="BR37" i="30"/>
  <c r="CA29" i="30"/>
  <c r="BR38" i="30"/>
  <c r="BZ29" i="30"/>
  <c r="BR36" i="30"/>
  <c r="BY29" i="30"/>
  <c r="BR35" i="30"/>
  <c r="BX29" i="30"/>
  <c r="BR34" i="30"/>
  <c r="BW29" i="30"/>
  <c r="BR33" i="30"/>
  <c r="BV29" i="30"/>
  <c r="BR49" i="30"/>
  <c r="BR48" i="30"/>
  <c r="BR47" i="30"/>
  <c r="BR46" i="30"/>
  <c r="BR45" i="30"/>
  <c r="BR44" i="30"/>
  <c r="CA40" i="30"/>
  <c r="BZ40" i="30"/>
  <c r="BY40" i="30"/>
  <c r="BX40" i="30"/>
  <c r="BW40" i="30"/>
  <c r="BV40" i="30"/>
  <c r="BP38" i="30" a="1"/>
  <c r="BP38" i="30"/>
  <c r="BO38" i="30" a="1"/>
  <c r="BO38" i="30"/>
  <c r="BN38" i="30" a="1"/>
  <c r="BN38" i="30"/>
  <c r="BM38" i="30" a="1"/>
  <c r="BM38" i="30"/>
  <c r="BL38" i="30" a="1"/>
  <c r="BL38" i="30"/>
  <c r="BK38" i="30" a="1"/>
  <c r="BK38" i="30"/>
  <c r="BJ38" i="30" a="1"/>
  <c r="BJ38" i="30"/>
  <c r="BI38" i="30" a="1"/>
  <c r="BI38" i="30"/>
  <c r="BH38" i="30" a="1"/>
  <c r="BH38" i="30"/>
  <c r="BG38" i="30" a="1"/>
  <c r="BG38" i="30"/>
  <c r="BF38" i="30" a="1"/>
  <c r="BF38" i="30"/>
  <c r="BE38" i="30" a="1"/>
  <c r="BE38" i="30"/>
  <c r="BD38" i="30" a="1"/>
  <c r="BD38" i="30"/>
  <c r="BC38" i="30" a="1"/>
  <c r="BC38" i="30"/>
  <c r="BB38" i="30" a="1"/>
  <c r="BB38" i="30"/>
  <c r="BA38" i="30" a="1"/>
  <c r="BA38" i="30"/>
  <c r="AZ38" i="30" a="1"/>
  <c r="AZ38" i="30"/>
  <c r="AY38" i="30" a="1"/>
  <c r="AY38" i="30"/>
  <c r="AX38" i="30" a="1"/>
  <c r="AX38" i="30"/>
  <c r="AW38" i="30" a="1"/>
  <c r="AW38" i="30"/>
  <c r="AV38" i="30" a="1"/>
  <c r="AV38" i="30"/>
  <c r="AU38" i="30" a="1"/>
  <c r="AU38" i="30"/>
  <c r="AT38" i="30" a="1"/>
  <c r="AT38" i="30"/>
  <c r="AS38" i="30" a="1"/>
  <c r="AS38" i="30"/>
  <c r="AR38" i="30" a="1"/>
  <c r="AR38" i="30"/>
  <c r="AQ38" i="30" a="1"/>
  <c r="AQ38" i="30"/>
  <c r="AP38" i="30" a="1"/>
  <c r="AP38" i="30"/>
  <c r="AO38" i="30" a="1"/>
  <c r="AO38" i="30"/>
  <c r="AN38" i="30" a="1"/>
  <c r="AN38" i="30"/>
  <c r="AM38" i="30" a="1"/>
  <c r="AM38" i="30"/>
  <c r="AL38" i="30" a="1"/>
  <c r="AL38" i="30"/>
  <c r="AK38" i="30" a="1"/>
  <c r="AK38" i="30"/>
  <c r="AJ38" i="30" a="1"/>
  <c r="AJ38" i="30"/>
  <c r="AI38" i="30" a="1"/>
  <c r="AI38" i="30"/>
  <c r="AH38" i="30" a="1"/>
  <c r="AH38" i="30"/>
  <c r="AG38" i="30" a="1"/>
  <c r="AG38" i="30"/>
  <c r="AF38" i="30" a="1"/>
  <c r="AF38" i="30"/>
  <c r="AE38" i="30" a="1"/>
  <c r="AE38" i="30"/>
  <c r="AD38" i="30" a="1"/>
  <c r="AD38" i="30"/>
  <c r="AC38" i="30" a="1"/>
  <c r="AC38" i="30"/>
  <c r="AB38" i="30" a="1"/>
  <c r="AB38" i="30"/>
  <c r="AA38" i="30" a="1"/>
  <c r="AA38" i="30"/>
  <c r="Z38" i="30" a="1"/>
  <c r="Z38" i="30"/>
  <c r="Y38" i="30" a="1"/>
  <c r="Y38" i="30"/>
  <c r="X38" i="30" a="1"/>
  <c r="X38" i="30"/>
  <c r="W38" i="30" a="1"/>
  <c r="W38" i="30"/>
  <c r="V38" i="30" a="1"/>
  <c r="V38" i="30"/>
  <c r="U38" i="30" a="1"/>
  <c r="U38" i="30"/>
  <c r="T38" i="30" a="1"/>
  <c r="T38" i="30"/>
  <c r="S38" i="30" a="1"/>
  <c r="S38" i="30"/>
  <c r="R38" i="30" a="1"/>
  <c r="R38" i="30"/>
  <c r="Q38" i="30" a="1"/>
  <c r="Q38" i="30"/>
  <c r="P38" i="30" a="1"/>
  <c r="P38" i="30"/>
  <c r="O38" i="30" a="1"/>
  <c r="O38" i="30"/>
  <c r="N38" i="30" a="1"/>
  <c r="N38" i="30"/>
  <c r="M38" i="30" a="1"/>
  <c r="M38" i="30"/>
  <c r="L38" i="30" a="1"/>
  <c r="L38" i="30"/>
  <c r="K38" i="30" a="1"/>
  <c r="K38" i="30"/>
  <c r="J38" i="30" a="1"/>
  <c r="J38" i="30"/>
  <c r="I38" i="30" a="1"/>
  <c r="I38" i="30"/>
  <c r="H38" i="30" a="1"/>
  <c r="H38" i="30"/>
  <c r="G38" i="30" a="1"/>
  <c r="G38" i="30"/>
  <c r="F38" i="30" a="1"/>
  <c r="F38" i="30"/>
  <c r="E38" i="30" a="1"/>
  <c r="E38" i="30"/>
  <c r="C38" i="30"/>
  <c r="BP37" i="30" a="1"/>
  <c r="BP37" i="30"/>
  <c r="BO37" i="30" a="1"/>
  <c r="BO37" i="30"/>
  <c r="BN37" i="30" a="1"/>
  <c r="BN37" i="30"/>
  <c r="BM37" i="30" a="1"/>
  <c r="BM37" i="30"/>
  <c r="BL37" i="30" a="1"/>
  <c r="BL37" i="30"/>
  <c r="BK37" i="30" a="1"/>
  <c r="BK37" i="30"/>
  <c r="BJ37" i="30" a="1"/>
  <c r="BJ37" i="30"/>
  <c r="BI37" i="30" a="1"/>
  <c r="BI37" i="30"/>
  <c r="BH37" i="30" a="1"/>
  <c r="BH37" i="30"/>
  <c r="BG37" i="30" a="1"/>
  <c r="BG37" i="30"/>
  <c r="BF37" i="30" a="1"/>
  <c r="BF37" i="30"/>
  <c r="BE37" i="30" a="1"/>
  <c r="BE37" i="30"/>
  <c r="BD37" i="30" a="1"/>
  <c r="BD37" i="30"/>
  <c r="BC37" i="30" a="1"/>
  <c r="BC37" i="30"/>
  <c r="BB37" i="30" a="1"/>
  <c r="BB37" i="30"/>
  <c r="BA37" i="30" a="1"/>
  <c r="BA37" i="30"/>
  <c r="AZ37" i="30" a="1"/>
  <c r="AZ37" i="30"/>
  <c r="AY37" i="30" a="1"/>
  <c r="AY37" i="30"/>
  <c r="AX37" i="30" a="1"/>
  <c r="AX37" i="30"/>
  <c r="AW37" i="30" a="1"/>
  <c r="AW37" i="30"/>
  <c r="AV37" i="30" a="1"/>
  <c r="AV37" i="30"/>
  <c r="AU37" i="30" a="1"/>
  <c r="AU37" i="30"/>
  <c r="AT37" i="30" a="1"/>
  <c r="AT37" i="30"/>
  <c r="AS37" i="30" a="1"/>
  <c r="AS37" i="30"/>
  <c r="AR37" i="30" a="1"/>
  <c r="AR37" i="30"/>
  <c r="AQ37" i="30" a="1"/>
  <c r="AQ37" i="30"/>
  <c r="AP37" i="30" a="1"/>
  <c r="AP37" i="30"/>
  <c r="AO37" i="30" a="1"/>
  <c r="AO37" i="30"/>
  <c r="AN37" i="30" a="1"/>
  <c r="AN37" i="30"/>
  <c r="AM37" i="30" a="1"/>
  <c r="AM37" i="30"/>
  <c r="AL37" i="30" a="1"/>
  <c r="AL37" i="30"/>
  <c r="AK37" i="30" a="1"/>
  <c r="AK37" i="30"/>
  <c r="AJ37" i="30" a="1"/>
  <c r="AJ37" i="30"/>
  <c r="AI37" i="30" a="1"/>
  <c r="AI37" i="30"/>
  <c r="AH37" i="30" a="1"/>
  <c r="AH37" i="30"/>
  <c r="AG37" i="30" a="1"/>
  <c r="AG37" i="30"/>
  <c r="AF37" i="30" a="1"/>
  <c r="AF37" i="30"/>
  <c r="AE37" i="30" a="1"/>
  <c r="AE37" i="30"/>
  <c r="AD37" i="30" a="1"/>
  <c r="AD37" i="30"/>
  <c r="AC37" i="30" a="1"/>
  <c r="AC37" i="30"/>
  <c r="AB37" i="30" a="1"/>
  <c r="AB37" i="30"/>
  <c r="AA37" i="30" a="1"/>
  <c r="AA37" i="30"/>
  <c r="Z37" i="30" a="1"/>
  <c r="Z37" i="30"/>
  <c r="Y37" i="30" a="1"/>
  <c r="Y37" i="30"/>
  <c r="X37" i="30" a="1"/>
  <c r="X37" i="30"/>
  <c r="W37" i="30" a="1"/>
  <c r="W37" i="30"/>
  <c r="V37" i="30" a="1"/>
  <c r="V37" i="30"/>
  <c r="U37" i="30" a="1"/>
  <c r="U37" i="30"/>
  <c r="T37" i="30" a="1"/>
  <c r="T37" i="30"/>
  <c r="S37" i="30" a="1"/>
  <c r="S37" i="30"/>
  <c r="R37" i="30" a="1"/>
  <c r="R37" i="30"/>
  <c r="Q37" i="30" a="1"/>
  <c r="Q37" i="30"/>
  <c r="P37" i="30" a="1"/>
  <c r="P37" i="30"/>
  <c r="O37" i="30" a="1"/>
  <c r="O37" i="30"/>
  <c r="N37" i="30" a="1"/>
  <c r="N37" i="30"/>
  <c r="M37" i="30" a="1"/>
  <c r="M37" i="30"/>
  <c r="L37" i="30" a="1"/>
  <c r="L37" i="30"/>
  <c r="K37" i="30" a="1"/>
  <c r="K37" i="30"/>
  <c r="J37" i="30" a="1"/>
  <c r="J37" i="30"/>
  <c r="I37" i="30" a="1"/>
  <c r="I37" i="30"/>
  <c r="H37" i="30" a="1"/>
  <c r="H37" i="30"/>
  <c r="G37" i="30" a="1"/>
  <c r="G37" i="30"/>
  <c r="F37" i="30" a="1"/>
  <c r="F37" i="30"/>
  <c r="E37" i="30" a="1"/>
  <c r="E37" i="30"/>
  <c r="C37" i="30"/>
  <c r="BP36" i="30" a="1"/>
  <c r="BP36" i="30"/>
  <c r="BO36" i="30" a="1"/>
  <c r="BO36" i="30"/>
  <c r="BN36" i="30" a="1"/>
  <c r="BN36" i="30"/>
  <c r="BM36" i="30" a="1"/>
  <c r="BM36" i="30"/>
  <c r="BL36" i="30" a="1"/>
  <c r="BL36" i="30"/>
  <c r="BK36" i="30" a="1"/>
  <c r="BK36" i="30"/>
  <c r="BJ36" i="30" a="1"/>
  <c r="BJ36" i="30"/>
  <c r="BI36" i="30" a="1"/>
  <c r="BI36" i="30"/>
  <c r="BH36" i="30" a="1"/>
  <c r="BH36" i="30"/>
  <c r="BG36" i="30" a="1"/>
  <c r="BG36" i="30"/>
  <c r="BF36" i="30" a="1"/>
  <c r="BF36" i="30"/>
  <c r="BE36" i="30" a="1"/>
  <c r="BE36" i="30"/>
  <c r="BD36" i="30" a="1"/>
  <c r="BD36" i="30"/>
  <c r="BC36" i="30" a="1"/>
  <c r="BC36" i="30"/>
  <c r="BB36" i="30" a="1"/>
  <c r="BB36" i="30"/>
  <c r="BA36" i="30" a="1"/>
  <c r="BA36" i="30"/>
  <c r="AZ36" i="30" a="1"/>
  <c r="AZ36" i="30"/>
  <c r="AY36" i="30" a="1"/>
  <c r="AY36" i="30"/>
  <c r="AX36" i="30" a="1"/>
  <c r="AX36" i="30"/>
  <c r="AW36" i="30" a="1"/>
  <c r="AW36" i="30"/>
  <c r="AV36" i="30" a="1"/>
  <c r="AV36" i="30"/>
  <c r="AU36" i="30" a="1"/>
  <c r="AU36" i="30"/>
  <c r="AT36" i="30" a="1"/>
  <c r="AT36" i="30"/>
  <c r="AS36" i="30" a="1"/>
  <c r="AS36" i="30"/>
  <c r="AR36" i="30" a="1"/>
  <c r="AR36" i="30"/>
  <c r="AQ36" i="30" a="1"/>
  <c r="AQ36" i="30"/>
  <c r="AP36" i="30" a="1"/>
  <c r="AP36" i="30"/>
  <c r="AO36" i="30" a="1"/>
  <c r="AO36" i="30"/>
  <c r="AN36" i="30" a="1"/>
  <c r="AN36" i="30"/>
  <c r="AM36" i="30" a="1"/>
  <c r="AM36" i="30"/>
  <c r="AL36" i="30" a="1"/>
  <c r="AL36" i="30"/>
  <c r="AK36" i="30" a="1"/>
  <c r="AK36" i="30"/>
  <c r="AJ36" i="30" a="1"/>
  <c r="AJ36" i="30"/>
  <c r="AI36" i="30" a="1"/>
  <c r="AI36" i="30"/>
  <c r="AH36" i="30" a="1"/>
  <c r="AH36" i="30"/>
  <c r="AG36" i="30" a="1"/>
  <c r="AG36" i="30"/>
  <c r="AF36" i="30" a="1"/>
  <c r="AF36" i="30"/>
  <c r="AE36" i="30" a="1"/>
  <c r="AE36" i="30"/>
  <c r="AD36" i="30" a="1"/>
  <c r="AD36" i="30"/>
  <c r="AC36" i="30" a="1"/>
  <c r="AC36" i="30"/>
  <c r="AB36" i="30" a="1"/>
  <c r="AB36" i="30"/>
  <c r="AA36" i="30" a="1"/>
  <c r="AA36" i="30"/>
  <c r="Z36" i="30" a="1"/>
  <c r="Z36" i="30"/>
  <c r="Y36" i="30" a="1"/>
  <c r="Y36" i="30"/>
  <c r="X36" i="30" a="1"/>
  <c r="X36" i="30"/>
  <c r="W36" i="30" a="1"/>
  <c r="W36" i="30"/>
  <c r="V36" i="30" a="1"/>
  <c r="V36" i="30"/>
  <c r="U36" i="30" a="1"/>
  <c r="U36" i="30"/>
  <c r="T36" i="30" a="1"/>
  <c r="T36" i="30"/>
  <c r="S36" i="30" a="1"/>
  <c r="S36" i="30"/>
  <c r="R36" i="30" a="1"/>
  <c r="R36" i="30"/>
  <c r="Q36" i="30" a="1"/>
  <c r="Q36" i="30"/>
  <c r="P36" i="30" a="1"/>
  <c r="P36" i="30"/>
  <c r="O36" i="30" a="1"/>
  <c r="O36" i="30"/>
  <c r="N36" i="30" a="1"/>
  <c r="N36" i="30"/>
  <c r="M36" i="30" a="1"/>
  <c r="M36" i="30"/>
  <c r="L36" i="30" a="1"/>
  <c r="L36" i="30"/>
  <c r="K36" i="30" a="1"/>
  <c r="K36" i="30"/>
  <c r="J36" i="30" a="1"/>
  <c r="J36" i="30"/>
  <c r="I36" i="30" a="1"/>
  <c r="I36" i="30"/>
  <c r="H36" i="30" a="1"/>
  <c r="H36" i="30"/>
  <c r="G36" i="30" a="1"/>
  <c r="G36" i="30"/>
  <c r="F36" i="30" a="1"/>
  <c r="F36" i="30"/>
  <c r="E36" i="30" a="1"/>
  <c r="E36" i="30"/>
  <c r="C36" i="30"/>
  <c r="C35" i="30"/>
  <c r="C34" i="30"/>
  <c r="C33" i="30"/>
  <c r="C32" i="30"/>
  <c r="C31" i="30"/>
  <c r="C30" i="30"/>
  <c r="AD25" i="30"/>
  <c r="AF25" i="30"/>
  <c r="AA25" i="30"/>
  <c r="I25" i="30"/>
  <c r="G25" i="30"/>
  <c r="F25" i="30"/>
  <c r="E25" i="30"/>
  <c r="D25" i="30"/>
  <c r="AD24" i="30"/>
  <c r="AF24" i="30"/>
  <c r="AA24" i="30"/>
  <c r="I24" i="30"/>
  <c r="G24" i="30"/>
  <c r="F24" i="30"/>
  <c r="E24" i="30"/>
  <c r="D24" i="30"/>
  <c r="AD23" i="30"/>
  <c r="AF23" i="30"/>
  <c r="AA23" i="30"/>
  <c r="I23" i="30"/>
  <c r="G23" i="30"/>
  <c r="F23" i="30"/>
  <c r="E23" i="30"/>
  <c r="D23" i="30"/>
  <c r="AD22" i="30"/>
  <c r="AF22" i="30"/>
  <c r="I22" i="30"/>
  <c r="G22" i="30"/>
  <c r="F22" i="30"/>
  <c r="E22" i="30"/>
  <c r="D22" i="30"/>
  <c r="AD21" i="30"/>
  <c r="AF21" i="30"/>
  <c r="I21" i="30"/>
  <c r="G21" i="30"/>
  <c r="F21" i="30"/>
  <c r="E21" i="30"/>
  <c r="D21" i="30"/>
  <c r="AD20" i="30"/>
  <c r="AF20" i="30"/>
  <c r="I20" i="30"/>
  <c r="G20" i="30"/>
  <c r="F20" i="30"/>
  <c r="E20" i="30"/>
  <c r="D20" i="30"/>
  <c r="AD19" i="30"/>
  <c r="AF19" i="30"/>
  <c r="I19" i="30"/>
  <c r="G19" i="30"/>
  <c r="F19" i="30"/>
  <c r="E19" i="30"/>
  <c r="D19" i="30"/>
  <c r="AD18" i="30"/>
  <c r="AF18" i="30"/>
  <c r="I18" i="30"/>
  <c r="G18" i="30"/>
  <c r="F18" i="30"/>
  <c r="E18" i="30"/>
  <c r="D18" i="30"/>
  <c r="AD17" i="30"/>
  <c r="AF17" i="30"/>
  <c r="I17" i="30"/>
  <c r="G17" i="30"/>
  <c r="F17" i="30"/>
  <c r="E17" i="30"/>
  <c r="D17" i="30"/>
  <c r="B13" i="30"/>
  <c r="Z17" i="30"/>
  <c r="Z18" i="30"/>
  <c r="Z19" i="30"/>
  <c r="AA35" i="21"/>
  <c r="Z35" i="21"/>
  <c r="Y35" i="21"/>
  <c r="W35" i="21"/>
  <c r="V35" i="21"/>
  <c r="U35" i="21"/>
  <c r="T35" i="21"/>
  <c r="S35" i="21"/>
  <c r="Q33" i="21"/>
  <c r="Q34" i="21"/>
  <c r="Q35" i="21"/>
  <c r="AA34" i="21"/>
  <c r="Z34" i="21"/>
  <c r="Y34" i="21"/>
  <c r="W34" i="21"/>
  <c r="V34" i="21"/>
  <c r="U34" i="21"/>
  <c r="T34" i="21"/>
  <c r="S34" i="21"/>
  <c r="AA33" i="21"/>
  <c r="Z33" i="21"/>
  <c r="Y33" i="21"/>
  <c r="W33" i="21"/>
  <c r="V33" i="21"/>
  <c r="U33" i="21"/>
  <c r="T33" i="21"/>
  <c r="S33" i="21"/>
  <c r="Q31" i="21"/>
  <c r="X35" i="21"/>
  <c r="X34" i="21"/>
  <c r="X33" i="21"/>
  <c r="AA32" i="21"/>
  <c r="Z32" i="21"/>
  <c r="W32" i="21"/>
  <c r="V32" i="21"/>
  <c r="U32" i="21"/>
  <c r="T32" i="21"/>
  <c r="S32" i="21"/>
  <c r="Q24" i="21"/>
  <c r="V135" i="29"/>
  <c r="W135" i="29"/>
  <c r="X135" i="29"/>
  <c r="Y135" i="29"/>
  <c r="AA135" i="29"/>
  <c r="AA207" i="29"/>
  <c r="AB207" i="29"/>
  <c r="Z207" i="29"/>
  <c r="V134" i="29"/>
  <c r="W134" i="29"/>
  <c r="X134" i="29"/>
  <c r="Y134" i="29"/>
  <c r="AA134" i="29"/>
  <c r="AA206" i="29"/>
  <c r="AB206" i="29"/>
  <c r="Z206" i="29"/>
  <c r="V133" i="29"/>
  <c r="W133" i="29"/>
  <c r="X133" i="29"/>
  <c r="Y133" i="29"/>
  <c r="AA133" i="29"/>
  <c r="AA205" i="29"/>
  <c r="AB205" i="29"/>
  <c r="Z205" i="29"/>
  <c r="V132" i="29"/>
  <c r="W132" i="29"/>
  <c r="X132" i="29"/>
  <c r="Y132" i="29"/>
  <c r="AA132" i="29"/>
  <c r="AA204" i="29"/>
  <c r="AB204" i="29"/>
  <c r="Z204" i="29"/>
  <c r="V131" i="29"/>
  <c r="W131" i="29"/>
  <c r="X131" i="29"/>
  <c r="Y131" i="29"/>
  <c r="AA131" i="29"/>
  <c r="AA203" i="29"/>
  <c r="AB203" i="29"/>
  <c r="Z203" i="29"/>
  <c r="V130" i="29"/>
  <c r="W130" i="29"/>
  <c r="X130" i="29"/>
  <c r="Y130" i="29"/>
  <c r="AA130" i="29"/>
  <c r="AA202" i="29"/>
  <c r="AB202" i="29"/>
  <c r="Z202" i="29"/>
  <c r="V129" i="29"/>
  <c r="W129" i="29"/>
  <c r="X129" i="29"/>
  <c r="Y129" i="29"/>
  <c r="AA129" i="29"/>
  <c r="AA201" i="29"/>
  <c r="AB201" i="29"/>
  <c r="Z201" i="29"/>
  <c r="V128" i="29"/>
  <c r="W128" i="29"/>
  <c r="X128" i="29"/>
  <c r="Y128" i="29"/>
  <c r="AA128" i="29"/>
  <c r="AA200" i="29"/>
  <c r="AB200" i="29"/>
  <c r="Z200" i="29"/>
  <c r="V127" i="29"/>
  <c r="W127" i="29"/>
  <c r="X127" i="29"/>
  <c r="Y127" i="29"/>
  <c r="AA127" i="29"/>
  <c r="AA199" i="29"/>
  <c r="AB199" i="29"/>
  <c r="Z199" i="29"/>
  <c r="V126" i="29"/>
  <c r="W126" i="29"/>
  <c r="X126" i="29"/>
  <c r="Y126" i="29"/>
  <c r="AA126" i="29"/>
  <c r="AA198" i="29"/>
  <c r="AB198" i="29"/>
  <c r="Z198" i="29"/>
  <c r="V125" i="29"/>
  <c r="W125" i="29"/>
  <c r="X125" i="29"/>
  <c r="Y125" i="29"/>
  <c r="AA125" i="29"/>
  <c r="AA197" i="29"/>
  <c r="AB197" i="29"/>
  <c r="Z197" i="29"/>
  <c r="V124" i="29"/>
  <c r="W124" i="29"/>
  <c r="X124" i="29"/>
  <c r="Y124" i="29"/>
  <c r="AA124" i="29"/>
  <c r="AA196" i="29"/>
  <c r="AB196" i="29"/>
  <c r="Z196" i="29"/>
  <c r="V123" i="29"/>
  <c r="W123" i="29"/>
  <c r="X123" i="29"/>
  <c r="Y123" i="29"/>
  <c r="AA123" i="29"/>
  <c r="AA195" i="29"/>
  <c r="AB195" i="29"/>
  <c r="Z195" i="29"/>
  <c r="V122" i="29"/>
  <c r="W122" i="29"/>
  <c r="X122" i="29"/>
  <c r="Y122" i="29"/>
  <c r="AA122" i="29"/>
  <c r="AA194" i="29"/>
  <c r="AB194" i="29"/>
  <c r="Z194" i="29"/>
  <c r="V121" i="29"/>
  <c r="W121" i="29"/>
  <c r="X121" i="29"/>
  <c r="Y121" i="29"/>
  <c r="AA121" i="29"/>
  <c r="AA193" i="29"/>
  <c r="AB193" i="29"/>
  <c r="Z193" i="29"/>
  <c r="V120" i="29"/>
  <c r="W120" i="29"/>
  <c r="X120" i="29"/>
  <c r="Y120" i="29"/>
  <c r="AA120" i="29"/>
  <c r="AA192" i="29"/>
  <c r="AB192" i="29"/>
  <c r="Z192" i="29"/>
  <c r="V119" i="29"/>
  <c r="W119" i="29"/>
  <c r="X119" i="29"/>
  <c r="Y119" i="29"/>
  <c r="AA119" i="29"/>
  <c r="AA191" i="29"/>
  <c r="AB191" i="29"/>
  <c r="Z191" i="29"/>
  <c r="V118" i="29"/>
  <c r="W118" i="29"/>
  <c r="X118" i="29"/>
  <c r="Y118" i="29"/>
  <c r="AA118" i="29"/>
  <c r="AA190" i="29"/>
  <c r="AB190" i="29"/>
  <c r="Z190" i="29"/>
  <c r="V117" i="29"/>
  <c r="W117" i="29"/>
  <c r="X117" i="29"/>
  <c r="Y117" i="29"/>
  <c r="AA117" i="29"/>
  <c r="AA189" i="29"/>
  <c r="AB189" i="29"/>
  <c r="Z189" i="29"/>
  <c r="V116" i="29"/>
  <c r="W116" i="29"/>
  <c r="X116" i="29"/>
  <c r="Y116" i="29"/>
  <c r="AA116" i="29"/>
  <c r="AA188" i="29"/>
  <c r="AB188" i="29"/>
  <c r="Z188" i="29"/>
  <c r="V115" i="29"/>
  <c r="W115" i="29"/>
  <c r="X115" i="29"/>
  <c r="Y115" i="29"/>
  <c r="AA115" i="29"/>
  <c r="AA187" i="29"/>
  <c r="AB187" i="29"/>
  <c r="Z187" i="29"/>
  <c r="V114" i="29"/>
  <c r="W114" i="29"/>
  <c r="X114" i="29"/>
  <c r="Y114" i="29"/>
  <c r="AA114" i="29"/>
  <c r="AA186" i="29"/>
  <c r="AB186" i="29"/>
  <c r="Z186" i="29"/>
  <c r="V113" i="29"/>
  <c r="W113" i="29"/>
  <c r="X113" i="29"/>
  <c r="Y113" i="29"/>
  <c r="AA113" i="29"/>
  <c r="AA185" i="29"/>
  <c r="AB185" i="29"/>
  <c r="Z185" i="29"/>
  <c r="V112" i="29"/>
  <c r="W112" i="29"/>
  <c r="X112" i="29"/>
  <c r="Y112" i="29"/>
  <c r="AA112" i="29"/>
  <c r="AA184" i="29"/>
  <c r="AB184" i="29"/>
  <c r="Z184" i="29"/>
  <c r="V111" i="29"/>
  <c r="W111" i="29"/>
  <c r="X111" i="29"/>
  <c r="Y111" i="29"/>
  <c r="AA111" i="29"/>
  <c r="AA183" i="29"/>
  <c r="AB183" i="29"/>
  <c r="Z183" i="29"/>
  <c r="V110" i="29"/>
  <c r="W110" i="29"/>
  <c r="X110" i="29"/>
  <c r="Y110" i="29"/>
  <c r="AA110" i="29"/>
  <c r="AA182" i="29"/>
  <c r="AB182" i="29"/>
  <c r="Z182" i="29"/>
  <c r="V109" i="29"/>
  <c r="W109" i="29"/>
  <c r="X109" i="29"/>
  <c r="Y109" i="29"/>
  <c r="AA109" i="29"/>
  <c r="AA181" i="29"/>
  <c r="AB181" i="29"/>
  <c r="Z181" i="29"/>
  <c r="V108" i="29"/>
  <c r="W108" i="29"/>
  <c r="X108" i="29"/>
  <c r="Y108" i="29"/>
  <c r="AA108" i="29"/>
  <c r="AA180" i="29"/>
  <c r="AB180" i="29"/>
  <c r="Z180" i="29"/>
  <c r="V107" i="29"/>
  <c r="W107" i="29"/>
  <c r="X107" i="29"/>
  <c r="Y107" i="29"/>
  <c r="AA107" i="29"/>
  <c r="AA179" i="29"/>
  <c r="AB179" i="29"/>
  <c r="Z179" i="29"/>
  <c r="V106" i="29"/>
  <c r="W106" i="29"/>
  <c r="X106" i="29"/>
  <c r="Y106" i="29"/>
  <c r="AA106" i="29"/>
  <c r="AA178" i="29"/>
  <c r="AB178" i="29"/>
  <c r="Z178" i="29"/>
  <c r="V105" i="29"/>
  <c r="W105" i="29"/>
  <c r="X105" i="29"/>
  <c r="Y105" i="29"/>
  <c r="AA105" i="29"/>
  <c r="AA177" i="29"/>
  <c r="AB177" i="29"/>
  <c r="Z177" i="29"/>
  <c r="V104" i="29"/>
  <c r="W104" i="29"/>
  <c r="X104" i="29"/>
  <c r="Y104" i="29"/>
  <c r="AA104" i="29"/>
  <c r="AA176" i="29"/>
  <c r="AB176" i="29"/>
  <c r="Z176" i="29"/>
  <c r="V103" i="29"/>
  <c r="W103" i="29"/>
  <c r="X103" i="29"/>
  <c r="Y103" i="29"/>
  <c r="AA103" i="29"/>
  <c r="AA175" i="29"/>
  <c r="AB175" i="29"/>
  <c r="Z175" i="29"/>
  <c r="V102" i="29"/>
  <c r="W102" i="29"/>
  <c r="X102" i="29"/>
  <c r="Y102" i="29"/>
  <c r="AA102" i="29"/>
  <c r="AA174" i="29"/>
  <c r="AB174" i="29"/>
  <c r="Z174" i="29"/>
  <c r="V101" i="29"/>
  <c r="W101" i="29"/>
  <c r="X101" i="29"/>
  <c r="Y101" i="29"/>
  <c r="AA101" i="29"/>
  <c r="AA173" i="29"/>
  <c r="AB173" i="29"/>
  <c r="Z173" i="29"/>
  <c r="V100" i="29"/>
  <c r="W100" i="29"/>
  <c r="X100" i="29"/>
  <c r="Y100" i="29"/>
  <c r="AA100" i="29"/>
  <c r="AA172" i="29"/>
  <c r="AB172" i="29"/>
  <c r="Z172" i="29"/>
  <c r="V99" i="29"/>
  <c r="W99" i="29"/>
  <c r="X99" i="29"/>
  <c r="Y99" i="29"/>
  <c r="AA99" i="29"/>
  <c r="AA171" i="29"/>
  <c r="AB171" i="29"/>
  <c r="Z171" i="29"/>
  <c r="V98" i="29"/>
  <c r="W98" i="29"/>
  <c r="X98" i="29"/>
  <c r="Y98" i="29"/>
  <c r="AA98" i="29"/>
  <c r="AA170" i="29"/>
  <c r="AB170" i="29"/>
  <c r="Z170" i="29"/>
  <c r="V97" i="29"/>
  <c r="W97" i="29"/>
  <c r="X97" i="29"/>
  <c r="Y97" i="29"/>
  <c r="AA97" i="29"/>
  <c r="AA169" i="29"/>
  <c r="AB169" i="29"/>
  <c r="Z169" i="29"/>
  <c r="V96" i="29"/>
  <c r="W96" i="29"/>
  <c r="X96" i="29"/>
  <c r="Y96" i="29"/>
  <c r="AA96" i="29"/>
  <c r="AA168" i="29"/>
  <c r="AB168" i="29"/>
  <c r="Z168" i="29"/>
  <c r="V95" i="29"/>
  <c r="W95" i="29"/>
  <c r="X95" i="29"/>
  <c r="Y95" i="29"/>
  <c r="AA95" i="29"/>
  <c r="AA167" i="29"/>
  <c r="AB167" i="29"/>
  <c r="Z167" i="29"/>
  <c r="V94" i="29"/>
  <c r="W94" i="29"/>
  <c r="X94" i="29"/>
  <c r="Y94" i="29"/>
  <c r="AA94" i="29"/>
  <c r="AA166" i="29"/>
  <c r="AB166" i="29"/>
  <c r="Z166" i="29"/>
  <c r="V93" i="29"/>
  <c r="W93" i="29"/>
  <c r="X93" i="29"/>
  <c r="Y93" i="29"/>
  <c r="AA93" i="29"/>
  <c r="AA165" i="29"/>
  <c r="AB165" i="29"/>
  <c r="Z165" i="29"/>
  <c r="V92" i="29"/>
  <c r="W92" i="29"/>
  <c r="X92" i="29"/>
  <c r="Y92" i="29"/>
  <c r="AA92" i="29"/>
  <c r="AA164" i="29"/>
  <c r="AB164" i="29"/>
  <c r="Z164" i="29"/>
  <c r="V91" i="29"/>
  <c r="W91" i="29"/>
  <c r="X91" i="29"/>
  <c r="Y91" i="29"/>
  <c r="AA91" i="29"/>
  <c r="AA163" i="29"/>
  <c r="AB163" i="29"/>
  <c r="Z163" i="29"/>
  <c r="V90" i="29"/>
  <c r="W90" i="29"/>
  <c r="X90" i="29"/>
  <c r="Y90" i="29"/>
  <c r="AA90" i="29"/>
  <c r="AA162" i="29"/>
  <c r="AB162" i="29"/>
  <c r="Z162" i="29"/>
  <c r="V89" i="29"/>
  <c r="W89" i="29"/>
  <c r="X89" i="29"/>
  <c r="Y89" i="29"/>
  <c r="AA89" i="29"/>
  <c r="AA161" i="29"/>
  <c r="AB161" i="29"/>
  <c r="Z161" i="29"/>
  <c r="V88" i="29"/>
  <c r="W88" i="29"/>
  <c r="X88" i="29"/>
  <c r="Y88" i="29"/>
  <c r="AA88" i="29"/>
  <c r="AA160" i="29"/>
  <c r="AB160" i="29"/>
  <c r="Z160" i="29"/>
  <c r="V87" i="29"/>
  <c r="W87" i="29"/>
  <c r="X87" i="29"/>
  <c r="Y87" i="29"/>
  <c r="AA87" i="29"/>
  <c r="AA159" i="29"/>
  <c r="AB159" i="29"/>
  <c r="Z159" i="29"/>
  <c r="V86" i="29"/>
  <c r="W86" i="29"/>
  <c r="X86" i="29"/>
  <c r="Y86" i="29"/>
  <c r="AA86" i="29"/>
  <c r="AA158" i="29"/>
  <c r="AB158" i="29"/>
  <c r="Z158" i="29"/>
  <c r="V85" i="29"/>
  <c r="W85" i="29"/>
  <c r="X85" i="29"/>
  <c r="Y85" i="29"/>
  <c r="AA85" i="29"/>
  <c r="AA157" i="29"/>
  <c r="AB157" i="29"/>
  <c r="Z157" i="29"/>
  <c r="V84" i="29"/>
  <c r="W84" i="29"/>
  <c r="X84" i="29"/>
  <c r="Y84" i="29"/>
  <c r="AA84" i="29"/>
  <c r="AA156" i="29"/>
  <c r="AB156" i="29"/>
  <c r="Z156" i="29"/>
  <c r="V83" i="29"/>
  <c r="W83" i="29"/>
  <c r="X83" i="29"/>
  <c r="Y83" i="29"/>
  <c r="AA83" i="29"/>
  <c r="AA155" i="29"/>
  <c r="AB155" i="29"/>
  <c r="Z155" i="29"/>
  <c r="V82" i="29"/>
  <c r="W82" i="29"/>
  <c r="X82" i="29"/>
  <c r="Y82" i="29"/>
  <c r="AA82" i="29"/>
  <c r="AA154" i="29"/>
  <c r="AB154" i="29"/>
  <c r="Z154" i="29"/>
  <c r="AA153" i="29"/>
  <c r="AB153" i="29"/>
  <c r="Z153" i="29"/>
  <c r="AA152" i="29"/>
  <c r="AB152" i="29"/>
  <c r="Z152" i="29"/>
  <c r="AA151" i="29"/>
  <c r="AB151" i="29"/>
  <c r="Z151" i="29"/>
  <c r="AA150" i="29"/>
  <c r="AB150" i="29"/>
  <c r="Z150" i="29"/>
  <c r="AA149" i="29"/>
  <c r="AB149" i="29"/>
  <c r="Z149" i="29"/>
  <c r="AA148" i="29"/>
  <c r="AB148" i="29"/>
  <c r="Z148" i="29"/>
  <c r="AA147" i="29"/>
  <c r="AB147" i="29"/>
  <c r="Z147" i="29"/>
  <c r="AA146" i="29"/>
  <c r="AB146" i="29"/>
  <c r="Z146" i="29"/>
  <c r="AA145" i="29"/>
  <c r="AB145" i="29"/>
  <c r="Z145" i="29"/>
  <c r="AA144" i="29"/>
  <c r="AB144" i="29"/>
  <c r="Z144" i="29"/>
  <c r="AA143" i="29"/>
  <c r="AB143" i="29"/>
  <c r="Z143" i="29"/>
  <c r="AA142" i="29"/>
  <c r="AB142" i="29"/>
  <c r="Z142" i="29"/>
  <c r="AA141" i="29"/>
  <c r="AB141" i="29"/>
  <c r="Z141" i="29"/>
  <c r="AA140" i="29"/>
  <c r="AB140" i="29"/>
  <c r="Z140" i="29"/>
  <c r="AA139" i="29"/>
  <c r="AB139" i="29"/>
  <c r="Z139" i="29"/>
  <c r="AA138" i="29"/>
  <c r="AB138" i="29"/>
  <c r="Z138" i="29"/>
  <c r="AA137" i="29"/>
  <c r="AB137" i="29"/>
  <c r="Z137" i="29"/>
  <c r="AA136" i="29"/>
  <c r="AB136" i="29"/>
  <c r="Z136" i="29"/>
  <c r="AF135" i="29"/>
  <c r="AE135" i="29"/>
  <c r="AB135" i="29"/>
  <c r="Z135" i="29"/>
  <c r="AF134" i="29"/>
  <c r="AE134" i="29"/>
  <c r="AB134" i="29"/>
  <c r="Z134" i="29"/>
  <c r="AF133" i="29"/>
  <c r="AE133" i="29"/>
  <c r="AB133" i="29"/>
  <c r="Z133" i="29"/>
  <c r="AF132" i="29"/>
  <c r="AE132" i="29"/>
  <c r="AB132" i="29"/>
  <c r="Z132" i="29"/>
  <c r="AF131" i="29"/>
  <c r="AE131" i="29"/>
  <c r="AB131" i="29"/>
  <c r="Z131" i="29"/>
  <c r="AF130" i="29"/>
  <c r="AE130" i="29"/>
  <c r="AB130" i="29"/>
  <c r="Z130" i="29"/>
  <c r="AF129" i="29"/>
  <c r="AE129" i="29"/>
  <c r="AB129" i="29"/>
  <c r="Z129" i="29"/>
  <c r="AF128" i="29"/>
  <c r="AE128" i="29"/>
  <c r="AB128" i="29"/>
  <c r="Z128" i="29"/>
  <c r="AF127" i="29"/>
  <c r="AE127" i="29"/>
  <c r="AB127" i="29"/>
  <c r="Z127" i="29"/>
  <c r="AF126" i="29"/>
  <c r="AE126" i="29"/>
  <c r="AB126" i="29"/>
  <c r="Z126" i="29"/>
  <c r="AF125" i="29"/>
  <c r="AE125" i="29"/>
  <c r="AB125" i="29"/>
  <c r="Z125" i="29"/>
  <c r="AF124" i="29"/>
  <c r="AE124" i="29"/>
  <c r="AB124" i="29"/>
  <c r="Z124" i="29"/>
  <c r="AF123" i="29"/>
  <c r="AE123" i="29"/>
  <c r="AB123" i="29"/>
  <c r="Z123" i="29"/>
  <c r="AF122" i="29"/>
  <c r="AE122" i="29"/>
  <c r="AB122" i="29"/>
  <c r="Z122" i="29"/>
  <c r="AF121" i="29"/>
  <c r="AE121" i="29"/>
  <c r="AB121" i="29"/>
  <c r="Z121" i="29"/>
  <c r="AF120" i="29"/>
  <c r="AE120" i="29"/>
  <c r="AB120" i="29"/>
  <c r="Z120" i="29"/>
  <c r="AF119" i="29"/>
  <c r="AE119" i="29"/>
  <c r="AB119" i="29"/>
  <c r="Z119" i="29"/>
  <c r="AF118" i="29"/>
  <c r="AE118" i="29"/>
  <c r="AB118" i="29"/>
  <c r="Z118" i="29"/>
  <c r="AF117" i="29"/>
  <c r="AE117" i="29"/>
  <c r="AB117" i="29"/>
  <c r="Z117" i="29"/>
  <c r="AF116" i="29"/>
  <c r="AE116" i="29"/>
  <c r="AB116" i="29"/>
  <c r="Z116" i="29"/>
  <c r="AF115" i="29"/>
  <c r="AE115" i="29"/>
  <c r="AB115" i="29"/>
  <c r="Z115" i="29"/>
  <c r="AF114" i="29"/>
  <c r="AE114" i="29"/>
  <c r="AB114" i="29"/>
  <c r="Z114" i="29"/>
  <c r="AF113" i="29"/>
  <c r="AE113" i="29"/>
  <c r="AB113" i="29"/>
  <c r="Z113" i="29"/>
  <c r="AF112" i="29"/>
  <c r="AE112" i="29"/>
  <c r="AB112" i="29"/>
  <c r="Z112" i="29"/>
  <c r="AF111" i="29"/>
  <c r="AE111" i="29"/>
  <c r="AB111" i="29"/>
  <c r="Z111" i="29"/>
  <c r="AF110" i="29"/>
  <c r="AE110" i="29"/>
  <c r="AB110" i="29"/>
  <c r="Z110" i="29"/>
  <c r="AF109" i="29"/>
  <c r="AE109" i="29"/>
  <c r="AB109" i="29"/>
  <c r="Z109" i="29"/>
  <c r="AF108" i="29"/>
  <c r="AE108" i="29"/>
  <c r="AB108" i="29"/>
  <c r="Z108" i="29"/>
  <c r="AF107" i="29"/>
  <c r="AE107" i="29"/>
  <c r="AB107" i="29"/>
  <c r="Z107" i="29"/>
  <c r="AF106" i="29"/>
  <c r="AE106" i="29"/>
  <c r="AB106" i="29"/>
  <c r="Z106" i="29"/>
  <c r="AF105" i="29"/>
  <c r="AE105" i="29"/>
  <c r="AB105" i="29"/>
  <c r="Z105" i="29"/>
  <c r="AF104" i="29"/>
  <c r="AE104" i="29"/>
  <c r="AB104" i="29"/>
  <c r="Z104" i="29"/>
  <c r="AF103" i="29"/>
  <c r="AE103" i="29"/>
  <c r="AB103" i="29"/>
  <c r="Z103" i="29"/>
  <c r="AF102" i="29"/>
  <c r="AE102" i="29"/>
  <c r="AB102" i="29"/>
  <c r="Z102" i="29"/>
  <c r="AF101" i="29"/>
  <c r="AE101" i="29"/>
  <c r="AB101" i="29"/>
  <c r="Z101" i="29"/>
  <c r="AF100" i="29"/>
  <c r="AE100" i="29"/>
  <c r="AB100" i="29"/>
  <c r="Z100" i="29"/>
  <c r="AF99" i="29"/>
  <c r="AE99" i="29"/>
  <c r="AB99" i="29"/>
  <c r="Z99" i="29"/>
  <c r="AF98" i="29"/>
  <c r="AE98" i="29"/>
  <c r="AB98" i="29"/>
  <c r="Z98" i="29"/>
  <c r="AF97" i="29"/>
  <c r="AE97" i="29"/>
  <c r="AB97" i="29"/>
  <c r="Z97" i="29"/>
  <c r="AF96" i="29"/>
  <c r="AE96" i="29"/>
  <c r="AB96" i="29"/>
  <c r="Z96" i="29"/>
  <c r="AF95" i="29"/>
  <c r="AE95" i="29"/>
  <c r="AB95" i="29"/>
  <c r="Z95" i="29"/>
  <c r="AF94" i="29"/>
  <c r="AE94" i="29"/>
  <c r="AB94" i="29"/>
  <c r="Z94" i="29"/>
  <c r="AF93" i="29"/>
  <c r="AE93" i="29"/>
  <c r="AB93" i="29"/>
  <c r="Z93" i="29"/>
  <c r="AF92" i="29"/>
  <c r="AE92" i="29"/>
  <c r="AB92" i="29"/>
  <c r="Z92" i="29"/>
  <c r="AF91" i="29"/>
  <c r="AE91" i="29"/>
  <c r="AB91" i="29"/>
  <c r="Z91" i="29"/>
  <c r="AF90" i="29"/>
  <c r="AE90" i="29"/>
  <c r="AB90" i="29"/>
  <c r="Z90" i="29"/>
  <c r="AF89" i="29"/>
  <c r="AE89" i="29"/>
  <c r="AB89" i="29"/>
  <c r="Z89" i="29"/>
  <c r="AF88" i="29"/>
  <c r="AE88" i="29"/>
  <c r="AB88" i="29"/>
  <c r="Z88" i="29"/>
  <c r="AF87" i="29"/>
  <c r="AE87" i="29"/>
  <c r="AB87" i="29"/>
  <c r="Z87" i="29"/>
  <c r="AF86" i="29"/>
  <c r="AE86" i="29"/>
  <c r="AB86" i="29"/>
  <c r="Z86" i="29"/>
  <c r="AF85" i="29"/>
  <c r="AE85" i="29"/>
  <c r="AB85" i="29"/>
  <c r="Z85" i="29"/>
  <c r="AF84" i="29"/>
  <c r="AE84" i="29"/>
  <c r="AB84" i="29"/>
  <c r="Z84" i="29"/>
  <c r="AF83" i="29"/>
  <c r="AE83" i="29"/>
  <c r="AB83" i="29"/>
  <c r="Z83" i="29"/>
  <c r="AF82" i="29"/>
  <c r="AE82" i="29"/>
  <c r="AB82" i="29"/>
  <c r="Z82" i="29"/>
  <c r="AB81" i="29"/>
  <c r="Z81" i="29"/>
  <c r="AB80" i="29"/>
  <c r="Z80" i="29"/>
  <c r="AB79" i="29"/>
  <c r="Z79" i="29"/>
  <c r="AB78" i="29"/>
  <c r="Z78" i="29"/>
  <c r="AB77" i="29"/>
  <c r="Z77" i="29"/>
  <c r="AB76" i="29"/>
  <c r="Z76" i="29"/>
  <c r="AB75" i="29"/>
  <c r="Z75" i="29"/>
  <c r="AB74" i="29"/>
  <c r="Z74" i="29"/>
  <c r="AB73" i="29"/>
  <c r="Z73" i="29"/>
  <c r="AB72" i="29"/>
  <c r="Z72" i="29"/>
  <c r="Q72" i="29"/>
  <c r="AB71" i="29"/>
  <c r="Z71" i="29"/>
  <c r="Q71" i="29"/>
  <c r="AB70" i="29"/>
  <c r="Z70" i="29"/>
  <c r="Q70" i="29"/>
  <c r="AB69" i="29"/>
  <c r="Z69" i="29"/>
  <c r="Q69" i="29"/>
  <c r="AB68" i="29"/>
  <c r="Z68" i="29"/>
  <c r="Q68" i="29"/>
  <c r="AB67" i="29"/>
  <c r="Z67" i="29"/>
  <c r="Q67" i="29"/>
  <c r="AB66" i="29"/>
  <c r="Z66" i="29"/>
  <c r="AB65" i="29"/>
  <c r="Z65" i="29"/>
  <c r="AB64" i="29"/>
  <c r="Z64" i="29"/>
  <c r="F12" i="29"/>
  <c r="BR60" i="29"/>
  <c r="F11" i="29"/>
  <c r="BZ51" i="29"/>
  <c r="F10" i="29"/>
  <c r="BY51" i="29"/>
  <c r="F9" i="29"/>
  <c r="BX51" i="29"/>
  <c r="F8" i="29"/>
  <c r="BW51" i="29"/>
  <c r="F7" i="29"/>
  <c r="BV51" i="29"/>
  <c r="C25" i="29"/>
  <c r="BR59" i="29"/>
  <c r="CA51" i="29"/>
  <c r="C24" i="29"/>
  <c r="BR58" i="29"/>
  <c r="C23" i="29"/>
  <c r="BR57" i="29"/>
  <c r="C22" i="29"/>
  <c r="BR56" i="29"/>
  <c r="C21" i="29"/>
  <c r="BR55" i="29"/>
  <c r="C20" i="29"/>
  <c r="BR37" i="29"/>
  <c r="CA29" i="29"/>
  <c r="BR38" i="29"/>
  <c r="BZ29" i="29"/>
  <c r="BR36" i="29"/>
  <c r="BY29" i="29"/>
  <c r="BR35" i="29"/>
  <c r="BX29" i="29"/>
  <c r="BR34" i="29"/>
  <c r="BW29" i="29"/>
  <c r="BR33" i="29"/>
  <c r="BV29" i="29"/>
  <c r="BR49" i="29"/>
  <c r="BR48" i="29"/>
  <c r="BR47" i="29"/>
  <c r="BR46" i="29"/>
  <c r="BR45" i="29"/>
  <c r="BR44" i="29"/>
  <c r="CA40" i="29"/>
  <c r="BZ40" i="29"/>
  <c r="BY40" i="29"/>
  <c r="BX40" i="29"/>
  <c r="BW40" i="29"/>
  <c r="BV40" i="29"/>
  <c r="BP38" i="29" a="1"/>
  <c r="BP38" i="29"/>
  <c r="BO38" i="29" a="1"/>
  <c r="BO38" i="29"/>
  <c r="BN38" i="29" a="1"/>
  <c r="BN38" i="29"/>
  <c r="BM38" i="29" a="1"/>
  <c r="BM38" i="29"/>
  <c r="BL38" i="29" a="1"/>
  <c r="BL38" i="29"/>
  <c r="BK38" i="29" a="1"/>
  <c r="BK38" i="29"/>
  <c r="BJ38" i="29" a="1"/>
  <c r="BJ38" i="29"/>
  <c r="BI38" i="29" a="1"/>
  <c r="BI38" i="29"/>
  <c r="BH38" i="29" a="1"/>
  <c r="BH38" i="29"/>
  <c r="BG38" i="29" a="1"/>
  <c r="BG38" i="29"/>
  <c r="BF38" i="29" a="1"/>
  <c r="BF38" i="29"/>
  <c r="BE38" i="29" a="1"/>
  <c r="BE38" i="29"/>
  <c r="BD38" i="29" a="1"/>
  <c r="BD38" i="29"/>
  <c r="BC38" i="29" a="1"/>
  <c r="BC38" i="29"/>
  <c r="BB38" i="29" a="1"/>
  <c r="BB38" i="29"/>
  <c r="BA38" i="29" a="1"/>
  <c r="BA38" i="29"/>
  <c r="AZ38" i="29" a="1"/>
  <c r="AZ38" i="29"/>
  <c r="AY38" i="29" a="1"/>
  <c r="AY38" i="29"/>
  <c r="AX38" i="29" a="1"/>
  <c r="AX38" i="29"/>
  <c r="AW38" i="29" a="1"/>
  <c r="AW38" i="29"/>
  <c r="AV38" i="29" a="1"/>
  <c r="AV38" i="29"/>
  <c r="AU38" i="29" a="1"/>
  <c r="AU38" i="29"/>
  <c r="AT38" i="29" a="1"/>
  <c r="AT38" i="29"/>
  <c r="AS38" i="29" a="1"/>
  <c r="AS38" i="29"/>
  <c r="AR38" i="29" a="1"/>
  <c r="AR38" i="29"/>
  <c r="AQ38" i="29" a="1"/>
  <c r="AQ38" i="29"/>
  <c r="AP38" i="29" a="1"/>
  <c r="AP38" i="29"/>
  <c r="AO38" i="29" a="1"/>
  <c r="AO38" i="29"/>
  <c r="AN38" i="29" a="1"/>
  <c r="AN38" i="29"/>
  <c r="AM38" i="29" a="1"/>
  <c r="AM38" i="29"/>
  <c r="AL38" i="29" a="1"/>
  <c r="AL38" i="29"/>
  <c r="AK38" i="29" a="1"/>
  <c r="AK38" i="29"/>
  <c r="AJ38" i="29" a="1"/>
  <c r="AJ38" i="29"/>
  <c r="AI38" i="29" a="1"/>
  <c r="AI38" i="29"/>
  <c r="AH38" i="29" a="1"/>
  <c r="AH38" i="29"/>
  <c r="AG38" i="29" a="1"/>
  <c r="AG38" i="29"/>
  <c r="AF38" i="29" a="1"/>
  <c r="AF38" i="29"/>
  <c r="AE38" i="29" a="1"/>
  <c r="AE38" i="29"/>
  <c r="AD38" i="29" a="1"/>
  <c r="AD38" i="29"/>
  <c r="AC38" i="29" a="1"/>
  <c r="AC38" i="29"/>
  <c r="AB38" i="29" a="1"/>
  <c r="AB38" i="29"/>
  <c r="AA38" i="29" a="1"/>
  <c r="AA38" i="29"/>
  <c r="Z38" i="29" a="1"/>
  <c r="Z38" i="29"/>
  <c r="Y38" i="29" a="1"/>
  <c r="Y38" i="29"/>
  <c r="X38" i="29" a="1"/>
  <c r="X38" i="29"/>
  <c r="W38" i="29" a="1"/>
  <c r="W38" i="29"/>
  <c r="V38" i="29" a="1"/>
  <c r="V38" i="29"/>
  <c r="U38" i="29" a="1"/>
  <c r="U38" i="29"/>
  <c r="T38" i="29" a="1"/>
  <c r="T38" i="29"/>
  <c r="S38" i="29" a="1"/>
  <c r="S38" i="29"/>
  <c r="R38" i="29" a="1"/>
  <c r="R38" i="29"/>
  <c r="Q38" i="29" a="1"/>
  <c r="Q38" i="29"/>
  <c r="P38" i="29" a="1"/>
  <c r="P38" i="29"/>
  <c r="O38" i="29" a="1"/>
  <c r="O38" i="29"/>
  <c r="N38" i="29" a="1"/>
  <c r="N38" i="29"/>
  <c r="M38" i="29" a="1"/>
  <c r="M38" i="29"/>
  <c r="L38" i="29" a="1"/>
  <c r="L38" i="29"/>
  <c r="K38" i="29" a="1"/>
  <c r="K38" i="29"/>
  <c r="J38" i="29" a="1"/>
  <c r="J38" i="29"/>
  <c r="I38" i="29" a="1"/>
  <c r="I38" i="29"/>
  <c r="H38" i="29" a="1"/>
  <c r="H38" i="29"/>
  <c r="G38" i="29" a="1"/>
  <c r="G38" i="29"/>
  <c r="F38" i="29" a="1"/>
  <c r="F38" i="29"/>
  <c r="E38" i="29" a="1"/>
  <c r="E38" i="29"/>
  <c r="C38" i="29"/>
  <c r="BP37" i="29" a="1"/>
  <c r="BP37" i="29"/>
  <c r="BO37" i="29" a="1"/>
  <c r="BO37" i="29"/>
  <c r="BN37" i="29" a="1"/>
  <c r="BN37" i="29"/>
  <c r="BM37" i="29" a="1"/>
  <c r="BM37" i="29"/>
  <c r="BL37" i="29" a="1"/>
  <c r="BL37" i="29"/>
  <c r="BK37" i="29" a="1"/>
  <c r="BK37" i="29"/>
  <c r="BJ37" i="29" a="1"/>
  <c r="BJ37" i="29"/>
  <c r="BI37" i="29" a="1"/>
  <c r="BI37" i="29"/>
  <c r="BH37" i="29" a="1"/>
  <c r="BH37" i="29"/>
  <c r="BG37" i="29" a="1"/>
  <c r="BG37" i="29"/>
  <c r="BF37" i="29" a="1"/>
  <c r="BF37" i="29"/>
  <c r="BE37" i="29" a="1"/>
  <c r="BE37" i="29"/>
  <c r="BD37" i="29" a="1"/>
  <c r="BD37" i="29"/>
  <c r="BC37" i="29" a="1"/>
  <c r="BC37" i="29"/>
  <c r="BB37" i="29" a="1"/>
  <c r="BB37" i="29"/>
  <c r="BA37" i="29" a="1"/>
  <c r="BA37" i="29"/>
  <c r="AZ37" i="29" a="1"/>
  <c r="AZ37" i="29"/>
  <c r="AY37" i="29" a="1"/>
  <c r="AY37" i="29"/>
  <c r="AX37" i="29" a="1"/>
  <c r="AX37" i="29"/>
  <c r="AW37" i="29" a="1"/>
  <c r="AW37" i="29"/>
  <c r="AV37" i="29" a="1"/>
  <c r="AV37" i="29"/>
  <c r="AU37" i="29" a="1"/>
  <c r="AU37" i="29"/>
  <c r="AT37" i="29" a="1"/>
  <c r="AT37" i="29"/>
  <c r="AS37" i="29" a="1"/>
  <c r="AS37" i="29"/>
  <c r="AR37" i="29" a="1"/>
  <c r="AR37" i="29"/>
  <c r="AQ37" i="29" a="1"/>
  <c r="AQ37" i="29"/>
  <c r="AP37" i="29" a="1"/>
  <c r="AP37" i="29"/>
  <c r="AO37" i="29" a="1"/>
  <c r="AO37" i="29"/>
  <c r="AN37" i="29" a="1"/>
  <c r="AN37" i="29"/>
  <c r="AM37" i="29" a="1"/>
  <c r="AM37" i="29"/>
  <c r="AL37" i="29" a="1"/>
  <c r="AL37" i="29"/>
  <c r="AK37" i="29" a="1"/>
  <c r="AK37" i="29"/>
  <c r="AJ37" i="29" a="1"/>
  <c r="AJ37" i="29"/>
  <c r="AI37" i="29" a="1"/>
  <c r="AI37" i="29"/>
  <c r="AH37" i="29" a="1"/>
  <c r="AH37" i="29"/>
  <c r="AG37" i="29" a="1"/>
  <c r="AG37" i="29"/>
  <c r="AF37" i="29" a="1"/>
  <c r="AF37" i="29"/>
  <c r="AE37" i="29" a="1"/>
  <c r="AE37" i="29"/>
  <c r="AD37" i="29" a="1"/>
  <c r="AD37" i="29"/>
  <c r="AC37" i="29" a="1"/>
  <c r="AC37" i="29"/>
  <c r="AB37" i="29" a="1"/>
  <c r="AB37" i="29"/>
  <c r="AA37" i="29" a="1"/>
  <c r="AA37" i="29"/>
  <c r="Z37" i="29" a="1"/>
  <c r="Z37" i="29"/>
  <c r="Y37" i="29" a="1"/>
  <c r="Y37" i="29"/>
  <c r="X37" i="29" a="1"/>
  <c r="X37" i="29"/>
  <c r="W37" i="29" a="1"/>
  <c r="W37" i="29"/>
  <c r="V37" i="29" a="1"/>
  <c r="V37" i="29"/>
  <c r="U37" i="29" a="1"/>
  <c r="U37" i="29"/>
  <c r="T37" i="29" a="1"/>
  <c r="T37" i="29"/>
  <c r="S37" i="29" a="1"/>
  <c r="S37" i="29"/>
  <c r="R37" i="29" a="1"/>
  <c r="R37" i="29"/>
  <c r="Q37" i="29" a="1"/>
  <c r="Q37" i="29"/>
  <c r="P37" i="29" a="1"/>
  <c r="P37" i="29"/>
  <c r="O37" i="29" a="1"/>
  <c r="O37" i="29"/>
  <c r="N37" i="29" a="1"/>
  <c r="N37" i="29"/>
  <c r="M37" i="29" a="1"/>
  <c r="M37" i="29"/>
  <c r="L37" i="29" a="1"/>
  <c r="L37" i="29"/>
  <c r="K37" i="29" a="1"/>
  <c r="K37" i="29"/>
  <c r="J37" i="29" a="1"/>
  <c r="J37" i="29"/>
  <c r="I37" i="29" a="1"/>
  <c r="I37" i="29"/>
  <c r="H37" i="29" a="1"/>
  <c r="H37" i="29"/>
  <c r="G37" i="29" a="1"/>
  <c r="G37" i="29"/>
  <c r="F37" i="29" a="1"/>
  <c r="F37" i="29"/>
  <c r="E37" i="29" a="1"/>
  <c r="E37" i="29"/>
  <c r="C37" i="29"/>
  <c r="BP36" i="29" a="1"/>
  <c r="BP36" i="29"/>
  <c r="BO36" i="29" a="1"/>
  <c r="BO36" i="29"/>
  <c r="BN36" i="29" a="1"/>
  <c r="BN36" i="29"/>
  <c r="BM36" i="29" a="1"/>
  <c r="BM36" i="29"/>
  <c r="BL36" i="29" a="1"/>
  <c r="BL36" i="29"/>
  <c r="BK36" i="29" a="1"/>
  <c r="BK36" i="29"/>
  <c r="BJ36" i="29" a="1"/>
  <c r="BJ36" i="29"/>
  <c r="BI36" i="29" a="1"/>
  <c r="BI36" i="29"/>
  <c r="BH36" i="29" a="1"/>
  <c r="BH36" i="29"/>
  <c r="BG36" i="29" a="1"/>
  <c r="BG36" i="29"/>
  <c r="BF36" i="29" a="1"/>
  <c r="BF36" i="29"/>
  <c r="BE36" i="29" a="1"/>
  <c r="BE36" i="29"/>
  <c r="BD36" i="29" a="1"/>
  <c r="BD36" i="29"/>
  <c r="BC36" i="29" a="1"/>
  <c r="BC36" i="29"/>
  <c r="BB36" i="29" a="1"/>
  <c r="BB36" i="29"/>
  <c r="BA36" i="29" a="1"/>
  <c r="BA36" i="29"/>
  <c r="AZ36" i="29" a="1"/>
  <c r="AZ36" i="29"/>
  <c r="AY36" i="29" a="1"/>
  <c r="AY36" i="29"/>
  <c r="AX36" i="29" a="1"/>
  <c r="AX36" i="29"/>
  <c r="AW36" i="29" a="1"/>
  <c r="AW36" i="29"/>
  <c r="AV36" i="29" a="1"/>
  <c r="AV36" i="29"/>
  <c r="AU36" i="29" a="1"/>
  <c r="AU36" i="29"/>
  <c r="AT36" i="29" a="1"/>
  <c r="AT36" i="29"/>
  <c r="AS36" i="29" a="1"/>
  <c r="AS36" i="29"/>
  <c r="AR36" i="29" a="1"/>
  <c r="AR36" i="29"/>
  <c r="AQ36" i="29" a="1"/>
  <c r="AQ36" i="29"/>
  <c r="AP36" i="29" a="1"/>
  <c r="AP36" i="29"/>
  <c r="AO36" i="29" a="1"/>
  <c r="AO36" i="29"/>
  <c r="AN36" i="29" a="1"/>
  <c r="AN36" i="29"/>
  <c r="AM36" i="29" a="1"/>
  <c r="AM36" i="29"/>
  <c r="AL36" i="29" a="1"/>
  <c r="AL36" i="29"/>
  <c r="AK36" i="29" a="1"/>
  <c r="AK36" i="29"/>
  <c r="AJ36" i="29" a="1"/>
  <c r="AJ36" i="29"/>
  <c r="AI36" i="29" a="1"/>
  <c r="AI36" i="29"/>
  <c r="AH36" i="29" a="1"/>
  <c r="AH36" i="29"/>
  <c r="AG36" i="29" a="1"/>
  <c r="AG36" i="29"/>
  <c r="AF36" i="29" a="1"/>
  <c r="AF36" i="29"/>
  <c r="AE36" i="29" a="1"/>
  <c r="AE36" i="29"/>
  <c r="AD36" i="29" a="1"/>
  <c r="AD36" i="29"/>
  <c r="AC36" i="29" a="1"/>
  <c r="AC36" i="29"/>
  <c r="AB36" i="29" a="1"/>
  <c r="AB36" i="29"/>
  <c r="AA36" i="29" a="1"/>
  <c r="AA36" i="29"/>
  <c r="Z36" i="29" a="1"/>
  <c r="Z36" i="29"/>
  <c r="Y36" i="29" a="1"/>
  <c r="Y36" i="29"/>
  <c r="X36" i="29" a="1"/>
  <c r="X36" i="29"/>
  <c r="W36" i="29" a="1"/>
  <c r="W36" i="29"/>
  <c r="V36" i="29" a="1"/>
  <c r="V36" i="29"/>
  <c r="U36" i="29" a="1"/>
  <c r="U36" i="29"/>
  <c r="T36" i="29" a="1"/>
  <c r="T36" i="29"/>
  <c r="S36" i="29" a="1"/>
  <c r="S36" i="29"/>
  <c r="R36" i="29" a="1"/>
  <c r="R36" i="29"/>
  <c r="Q36" i="29" a="1"/>
  <c r="Q36" i="29"/>
  <c r="P36" i="29" a="1"/>
  <c r="P36" i="29"/>
  <c r="O36" i="29" a="1"/>
  <c r="O36" i="29"/>
  <c r="N36" i="29" a="1"/>
  <c r="N36" i="29"/>
  <c r="M36" i="29" a="1"/>
  <c r="M36" i="29"/>
  <c r="L36" i="29" a="1"/>
  <c r="L36" i="29"/>
  <c r="K36" i="29" a="1"/>
  <c r="K36" i="29"/>
  <c r="J36" i="29" a="1"/>
  <c r="J36" i="29"/>
  <c r="I36" i="29" a="1"/>
  <c r="I36" i="29"/>
  <c r="H36" i="29" a="1"/>
  <c r="H36" i="29"/>
  <c r="G36" i="29" a="1"/>
  <c r="G36" i="29"/>
  <c r="F36" i="29" a="1"/>
  <c r="F36" i="29"/>
  <c r="E36" i="29" a="1"/>
  <c r="E36" i="29"/>
  <c r="C36" i="29"/>
  <c r="C35" i="29"/>
  <c r="C34" i="29"/>
  <c r="C33" i="29"/>
  <c r="C32" i="29"/>
  <c r="C31" i="29"/>
  <c r="C30" i="29"/>
  <c r="AD25" i="29"/>
  <c r="AF25" i="29"/>
  <c r="AA25" i="29"/>
  <c r="I25" i="29"/>
  <c r="G25" i="29"/>
  <c r="F25" i="29"/>
  <c r="E25" i="29"/>
  <c r="D25" i="29"/>
  <c r="AD24" i="29"/>
  <c r="AF24" i="29"/>
  <c r="AA24" i="29"/>
  <c r="I24" i="29"/>
  <c r="G24" i="29"/>
  <c r="F24" i="29"/>
  <c r="E24" i="29"/>
  <c r="D24" i="29"/>
  <c r="AD23" i="29"/>
  <c r="AF23" i="29"/>
  <c r="AA23" i="29"/>
  <c r="I23" i="29"/>
  <c r="G23" i="29"/>
  <c r="F23" i="29"/>
  <c r="E23" i="29"/>
  <c r="D23" i="29"/>
  <c r="AD22" i="29"/>
  <c r="AF22" i="29"/>
  <c r="I22" i="29"/>
  <c r="G22" i="29"/>
  <c r="F22" i="29"/>
  <c r="E22" i="29"/>
  <c r="D22" i="29"/>
  <c r="AD21" i="29"/>
  <c r="AF21" i="29"/>
  <c r="I21" i="29"/>
  <c r="G21" i="29"/>
  <c r="F21" i="29"/>
  <c r="E21" i="29"/>
  <c r="D21" i="29"/>
  <c r="AD20" i="29"/>
  <c r="AF20" i="29"/>
  <c r="I20" i="29"/>
  <c r="G20" i="29"/>
  <c r="F20" i="29"/>
  <c r="E20" i="29"/>
  <c r="D20" i="29"/>
  <c r="AD19" i="29"/>
  <c r="AF19" i="29"/>
  <c r="I19" i="29"/>
  <c r="G19" i="29"/>
  <c r="F19" i="29"/>
  <c r="E19" i="29"/>
  <c r="D19" i="29"/>
  <c r="AD18" i="29"/>
  <c r="AF18" i="29"/>
  <c r="I18" i="29"/>
  <c r="G18" i="29"/>
  <c r="F18" i="29"/>
  <c r="E18" i="29"/>
  <c r="D18" i="29"/>
  <c r="AD17" i="29"/>
  <c r="AF17" i="29"/>
  <c r="I17" i="29"/>
  <c r="G17" i="29"/>
  <c r="F17" i="29"/>
  <c r="E17" i="29"/>
  <c r="D17" i="29"/>
  <c r="B13" i="29"/>
  <c r="Z17" i="29"/>
  <c r="Z18" i="29"/>
  <c r="Z19" i="29"/>
  <c r="AA28" i="21"/>
  <c r="Z28" i="21"/>
  <c r="Y28" i="21"/>
  <c r="W28" i="21"/>
  <c r="V28" i="21"/>
  <c r="U28" i="21"/>
  <c r="T28" i="21"/>
  <c r="S28" i="21"/>
  <c r="Q26" i="21"/>
  <c r="Q27" i="21"/>
  <c r="Q28" i="21"/>
  <c r="AA27" i="21"/>
  <c r="Z27" i="21"/>
  <c r="Y27" i="21"/>
  <c r="W27" i="21"/>
  <c r="V27" i="21"/>
  <c r="U27" i="21"/>
  <c r="T27" i="21"/>
  <c r="S27" i="21"/>
  <c r="AA26" i="21"/>
  <c r="Z26" i="21"/>
  <c r="Y26" i="21"/>
  <c r="W26" i="21"/>
  <c r="V26" i="21"/>
  <c r="U26" i="21"/>
  <c r="T26" i="21"/>
  <c r="S26" i="21"/>
  <c r="X28" i="21"/>
  <c r="X27" i="21"/>
  <c r="X26" i="21"/>
  <c r="AA25" i="21"/>
  <c r="Z25" i="21"/>
  <c r="W25" i="21"/>
  <c r="V25" i="21"/>
  <c r="U25" i="21"/>
  <c r="T25" i="21"/>
  <c r="S25" i="21"/>
  <c r="V135" i="28"/>
  <c r="W135" i="28"/>
  <c r="X135" i="28"/>
  <c r="Y135" i="28"/>
  <c r="AA135" i="28"/>
  <c r="AA207" i="28"/>
  <c r="AB207" i="28"/>
  <c r="Z207" i="28"/>
  <c r="V134" i="28"/>
  <c r="W134" i="28"/>
  <c r="X134" i="28"/>
  <c r="Y134" i="28"/>
  <c r="AA134" i="28"/>
  <c r="AA206" i="28"/>
  <c r="AB206" i="28"/>
  <c r="Z206" i="28"/>
  <c r="V133" i="28"/>
  <c r="W133" i="28"/>
  <c r="X133" i="28"/>
  <c r="Y133" i="28"/>
  <c r="AA133" i="28"/>
  <c r="AA205" i="28"/>
  <c r="AB205" i="28"/>
  <c r="Z205" i="28"/>
  <c r="V132" i="28"/>
  <c r="W132" i="28"/>
  <c r="X132" i="28"/>
  <c r="Y132" i="28"/>
  <c r="AA132" i="28"/>
  <c r="AA204" i="28"/>
  <c r="AB204" i="28"/>
  <c r="Z204" i="28"/>
  <c r="V131" i="28"/>
  <c r="W131" i="28"/>
  <c r="X131" i="28"/>
  <c r="Y131" i="28"/>
  <c r="AA131" i="28"/>
  <c r="AA203" i="28"/>
  <c r="AB203" i="28"/>
  <c r="Z203" i="28"/>
  <c r="V130" i="28"/>
  <c r="W130" i="28"/>
  <c r="X130" i="28"/>
  <c r="Y130" i="28"/>
  <c r="AA130" i="28"/>
  <c r="AA202" i="28"/>
  <c r="AB202" i="28"/>
  <c r="Z202" i="28"/>
  <c r="V129" i="28"/>
  <c r="W129" i="28"/>
  <c r="X129" i="28"/>
  <c r="Y129" i="28"/>
  <c r="AA129" i="28"/>
  <c r="AA201" i="28"/>
  <c r="AB201" i="28"/>
  <c r="Z201" i="28"/>
  <c r="V128" i="28"/>
  <c r="W128" i="28"/>
  <c r="X128" i="28"/>
  <c r="Y128" i="28"/>
  <c r="AA128" i="28"/>
  <c r="AA200" i="28"/>
  <c r="AB200" i="28"/>
  <c r="Z200" i="28"/>
  <c r="V127" i="28"/>
  <c r="W127" i="28"/>
  <c r="X127" i="28"/>
  <c r="Y127" i="28"/>
  <c r="AA127" i="28"/>
  <c r="AA199" i="28"/>
  <c r="AB199" i="28"/>
  <c r="Z199" i="28"/>
  <c r="V126" i="28"/>
  <c r="W126" i="28"/>
  <c r="X126" i="28"/>
  <c r="Y126" i="28"/>
  <c r="AA126" i="28"/>
  <c r="AA198" i="28"/>
  <c r="AB198" i="28"/>
  <c r="Z198" i="28"/>
  <c r="V125" i="28"/>
  <c r="W125" i="28"/>
  <c r="X125" i="28"/>
  <c r="Y125" i="28"/>
  <c r="AA125" i="28"/>
  <c r="AA197" i="28"/>
  <c r="AB197" i="28"/>
  <c r="Z197" i="28"/>
  <c r="V124" i="28"/>
  <c r="W124" i="28"/>
  <c r="X124" i="28"/>
  <c r="Y124" i="28"/>
  <c r="AA124" i="28"/>
  <c r="AA196" i="28"/>
  <c r="AB196" i="28"/>
  <c r="Z196" i="28"/>
  <c r="V123" i="28"/>
  <c r="W123" i="28"/>
  <c r="X123" i="28"/>
  <c r="Y123" i="28"/>
  <c r="AA123" i="28"/>
  <c r="AA195" i="28"/>
  <c r="AB195" i="28"/>
  <c r="Z195" i="28"/>
  <c r="V122" i="28"/>
  <c r="W122" i="28"/>
  <c r="X122" i="28"/>
  <c r="Y122" i="28"/>
  <c r="AA122" i="28"/>
  <c r="AA194" i="28"/>
  <c r="AB194" i="28"/>
  <c r="Z194" i="28"/>
  <c r="V121" i="28"/>
  <c r="W121" i="28"/>
  <c r="X121" i="28"/>
  <c r="Y121" i="28"/>
  <c r="AA121" i="28"/>
  <c r="AA193" i="28"/>
  <c r="AB193" i="28"/>
  <c r="Z193" i="28"/>
  <c r="V120" i="28"/>
  <c r="W120" i="28"/>
  <c r="X120" i="28"/>
  <c r="Y120" i="28"/>
  <c r="AA120" i="28"/>
  <c r="AA192" i="28"/>
  <c r="AB192" i="28"/>
  <c r="Z192" i="28"/>
  <c r="V119" i="28"/>
  <c r="W119" i="28"/>
  <c r="X119" i="28"/>
  <c r="Y119" i="28"/>
  <c r="AA119" i="28"/>
  <c r="AA191" i="28"/>
  <c r="AB191" i="28"/>
  <c r="Z191" i="28"/>
  <c r="V118" i="28"/>
  <c r="W118" i="28"/>
  <c r="X118" i="28"/>
  <c r="Y118" i="28"/>
  <c r="AA118" i="28"/>
  <c r="AA190" i="28"/>
  <c r="AB190" i="28"/>
  <c r="Z190" i="28"/>
  <c r="V117" i="28"/>
  <c r="W117" i="28"/>
  <c r="X117" i="28"/>
  <c r="Y117" i="28"/>
  <c r="AA117" i="28"/>
  <c r="AA189" i="28"/>
  <c r="AB189" i="28"/>
  <c r="Z189" i="28"/>
  <c r="V116" i="28"/>
  <c r="W116" i="28"/>
  <c r="X116" i="28"/>
  <c r="Y116" i="28"/>
  <c r="AA116" i="28"/>
  <c r="AA188" i="28"/>
  <c r="AB188" i="28"/>
  <c r="Z188" i="28"/>
  <c r="V115" i="28"/>
  <c r="W115" i="28"/>
  <c r="X115" i="28"/>
  <c r="Y115" i="28"/>
  <c r="AA115" i="28"/>
  <c r="AA187" i="28"/>
  <c r="AB187" i="28"/>
  <c r="Z187" i="28"/>
  <c r="V114" i="28"/>
  <c r="W114" i="28"/>
  <c r="X114" i="28"/>
  <c r="Y114" i="28"/>
  <c r="AA114" i="28"/>
  <c r="AA186" i="28"/>
  <c r="AB186" i="28"/>
  <c r="Z186" i="28"/>
  <c r="V113" i="28"/>
  <c r="W113" i="28"/>
  <c r="X113" i="28"/>
  <c r="Y113" i="28"/>
  <c r="AA113" i="28"/>
  <c r="AA185" i="28"/>
  <c r="AB185" i="28"/>
  <c r="Z185" i="28"/>
  <c r="V112" i="28"/>
  <c r="W112" i="28"/>
  <c r="X112" i="28"/>
  <c r="Y112" i="28"/>
  <c r="AA112" i="28"/>
  <c r="AA184" i="28"/>
  <c r="AB184" i="28"/>
  <c r="Z184" i="28"/>
  <c r="V111" i="28"/>
  <c r="W111" i="28"/>
  <c r="X111" i="28"/>
  <c r="Y111" i="28"/>
  <c r="AA111" i="28"/>
  <c r="AA183" i="28"/>
  <c r="AB183" i="28"/>
  <c r="Z183" i="28"/>
  <c r="V110" i="28"/>
  <c r="W110" i="28"/>
  <c r="X110" i="28"/>
  <c r="Y110" i="28"/>
  <c r="AA110" i="28"/>
  <c r="AA182" i="28"/>
  <c r="AB182" i="28"/>
  <c r="Z182" i="28"/>
  <c r="V109" i="28"/>
  <c r="W109" i="28"/>
  <c r="X109" i="28"/>
  <c r="Y109" i="28"/>
  <c r="AA109" i="28"/>
  <c r="AA181" i="28"/>
  <c r="AB181" i="28"/>
  <c r="Z181" i="28"/>
  <c r="V108" i="28"/>
  <c r="W108" i="28"/>
  <c r="X108" i="28"/>
  <c r="Y108" i="28"/>
  <c r="AA108" i="28"/>
  <c r="AA180" i="28"/>
  <c r="AB180" i="28"/>
  <c r="Z180" i="28"/>
  <c r="V107" i="28"/>
  <c r="W107" i="28"/>
  <c r="X107" i="28"/>
  <c r="Y107" i="28"/>
  <c r="AA107" i="28"/>
  <c r="AA179" i="28"/>
  <c r="AB179" i="28"/>
  <c r="Z179" i="28"/>
  <c r="V106" i="28"/>
  <c r="W106" i="28"/>
  <c r="X106" i="28"/>
  <c r="Y106" i="28"/>
  <c r="AA106" i="28"/>
  <c r="AA178" i="28"/>
  <c r="AB178" i="28"/>
  <c r="Z178" i="28"/>
  <c r="V105" i="28"/>
  <c r="W105" i="28"/>
  <c r="X105" i="28"/>
  <c r="Y105" i="28"/>
  <c r="AA105" i="28"/>
  <c r="AA177" i="28"/>
  <c r="AB177" i="28"/>
  <c r="Z177" i="28"/>
  <c r="V104" i="28"/>
  <c r="W104" i="28"/>
  <c r="X104" i="28"/>
  <c r="Y104" i="28"/>
  <c r="AA104" i="28"/>
  <c r="AA176" i="28"/>
  <c r="AB176" i="28"/>
  <c r="Z176" i="28"/>
  <c r="V103" i="28"/>
  <c r="W103" i="28"/>
  <c r="X103" i="28"/>
  <c r="Y103" i="28"/>
  <c r="AA103" i="28"/>
  <c r="AA175" i="28"/>
  <c r="AB175" i="28"/>
  <c r="Z175" i="28"/>
  <c r="V102" i="28"/>
  <c r="W102" i="28"/>
  <c r="X102" i="28"/>
  <c r="Y102" i="28"/>
  <c r="AA102" i="28"/>
  <c r="AA174" i="28"/>
  <c r="AB174" i="28"/>
  <c r="Z174" i="28"/>
  <c r="V101" i="28"/>
  <c r="W101" i="28"/>
  <c r="X101" i="28"/>
  <c r="Y101" i="28"/>
  <c r="AA101" i="28"/>
  <c r="AA173" i="28"/>
  <c r="AB173" i="28"/>
  <c r="Z173" i="28"/>
  <c r="V100" i="28"/>
  <c r="W100" i="28"/>
  <c r="X100" i="28"/>
  <c r="Y100" i="28"/>
  <c r="AA100" i="28"/>
  <c r="AA172" i="28"/>
  <c r="AB172" i="28"/>
  <c r="Z172" i="28"/>
  <c r="V99" i="28"/>
  <c r="W99" i="28"/>
  <c r="X99" i="28"/>
  <c r="Y99" i="28"/>
  <c r="AA99" i="28"/>
  <c r="AA171" i="28"/>
  <c r="AB171" i="28"/>
  <c r="Z171" i="28"/>
  <c r="V98" i="28"/>
  <c r="W98" i="28"/>
  <c r="X98" i="28"/>
  <c r="Y98" i="28"/>
  <c r="AA98" i="28"/>
  <c r="AA170" i="28"/>
  <c r="AB170" i="28"/>
  <c r="Z170" i="28"/>
  <c r="V97" i="28"/>
  <c r="W97" i="28"/>
  <c r="X97" i="28"/>
  <c r="Y97" i="28"/>
  <c r="AA97" i="28"/>
  <c r="AA169" i="28"/>
  <c r="AB169" i="28"/>
  <c r="Z169" i="28"/>
  <c r="V96" i="28"/>
  <c r="W96" i="28"/>
  <c r="X96" i="28"/>
  <c r="Y96" i="28"/>
  <c r="AA96" i="28"/>
  <c r="AA168" i="28"/>
  <c r="AB168" i="28"/>
  <c r="Z168" i="28"/>
  <c r="V95" i="28"/>
  <c r="W95" i="28"/>
  <c r="X95" i="28"/>
  <c r="Y95" i="28"/>
  <c r="AA95" i="28"/>
  <c r="AA167" i="28"/>
  <c r="AB167" i="28"/>
  <c r="Z167" i="28"/>
  <c r="V94" i="28"/>
  <c r="W94" i="28"/>
  <c r="X94" i="28"/>
  <c r="Y94" i="28"/>
  <c r="AA94" i="28"/>
  <c r="AA166" i="28"/>
  <c r="AB166" i="28"/>
  <c r="Z166" i="28"/>
  <c r="V93" i="28"/>
  <c r="W93" i="28"/>
  <c r="X93" i="28"/>
  <c r="Y93" i="28"/>
  <c r="AA93" i="28"/>
  <c r="AA165" i="28"/>
  <c r="AB165" i="28"/>
  <c r="Z165" i="28"/>
  <c r="V92" i="28"/>
  <c r="W92" i="28"/>
  <c r="X92" i="28"/>
  <c r="Y92" i="28"/>
  <c r="AA92" i="28"/>
  <c r="AA164" i="28"/>
  <c r="AB164" i="28"/>
  <c r="Z164" i="28"/>
  <c r="V91" i="28"/>
  <c r="W91" i="28"/>
  <c r="X91" i="28"/>
  <c r="Y91" i="28"/>
  <c r="AA91" i="28"/>
  <c r="AA163" i="28"/>
  <c r="AB163" i="28"/>
  <c r="Z163" i="28"/>
  <c r="V90" i="28"/>
  <c r="W90" i="28"/>
  <c r="X90" i="28"/>
  <c r="Y90" i="28"/>
  <c r="AA90" i="28"/>
  <c r="AA162" i="28"/>
  <c r="AB162" i="28"/>
  <c r="Z162" i="28"/>
  <c r="V89" i="28"/>
  <c r="W89" i="28"/>
  <c r="X89" i="28"/>
  <c r="Y89" i="28"/>
  <c r="AA89" i="28"/>
  <c r="AA161" i="28"/>
  <c r="AB161" i="28"/>
  <c r="Z161" i="28"/>
  <c r="V88" i="28"/>
  <c r="W88" i="28"/>
  <c r="X88" i="28"/>
  <c r="Y88" i="28"/>
  <c r="AA88" i="28"/>
  <c r="AA160" i="28"/>
  <c r="AB160" i="28"/>
  <c r="Z160" i="28"/>
  <c r="V87" i="28"/>
  <c r="W87" i="28"/>
  <c r="X87" i="28"/>
  <c r="Y87" i="28"/>
  <c r="AA87" i="28"/>
  <c r="AA159" i="28"/>
  <c r="AB159" i="28"/>
  <c r="Z159" i="28"/>
  <c r="V86" i="28"/>
  <c r="W86" i="28"/>
  <c r="X86" i="28"/>
  <c r="Y86" i="28"/>
  <c r="AA86" i="28"/>
  <c r="AA158" i="28"/>
  <c r="AB158" i="28"/>
  <c r="Z158" i="28"/>
  <c r="V85" i="28"/>
  <c r="W85" i="28"/>
  <c r="X85" i="28"/>
  <c r="Y85" i="28"/>
  <c r="AA85" i="28"/>
  <c r="AA157" i="28"/>
  <c r="AB157" i="28"/>
  <c r="Z157" i="28"/>
  <c r="V84" i="28"/>
  <c r="W84" i="28"/>
  <c r="X84" i="28"/>
  <c r="Y84" i="28"/>
  <c r="AA84" i="28"/>
  <c r="AA156" i="28"/>
  <c r="AB156" i="28"/>
  <c r="Z156" i="28"/>
  <c r="V83" i="28"/>
  <c r="W83" i="28"/>
  <c r="X83" i="28"/>
  <c r="Y83" i="28"/>
  <c r="AA83" i="28"/>
  <c r="AA155" i="28"/>
  <c r="AB155" i="28"/>
  <c r="Z155" i="28"/>
  <c r="V82" i="28"/>
  <c r="W82" i="28"/>
  <c r="X82" i="28"/>
  <c r="Y82" i="28"/>
  <c r="AA82" i="28"/>
  <c r="AA154" i="28"/>
  <c r="AB154" i="28"/>
  <c r="Z154" i="28"/>
  <c r="AA153" i="28"/>
  <c r="AB153" i="28"/>
  <c r="Z153" i="28"/>
  <c r="AA152" i="28"/>
  <c r="AB152" i="28"/>
  <c r="Z152" i="28"/>
  <c r="AA151" i="28"/>
  <c r="AB151" i="28"/>
  <c r="Z151" i="28"/>
  <c r="AA150" i="28"/>
  <c r="AB150" i="28"/>
  <c r="Z150" i="28"/>
  <c r="AA149" i="28"/>
  <c r="AB149" i="28"/>
  <c r="Z149" i="28"/>
  <c r="AA148" i="28"/>
  <c r="AB148" i="28"/>
  <c r="Z148" i="28"/>
  <c r="AA147" i="28"/>
  <c r="AB147" i="28"/>
  <c r="Z147" i="28"/>
  <c r="AA146" i="28"/>
  <c r="AB146" i="28"/>
  <c r="Z146" i="28"/>
  <c r="AA145" i="28"/>
  <c r="AB145" i="28"/>
  <c r="Z145" i="28"/>
  <c r="AA144" i="28"/>
  <c r="AB144" i="28"/>
  <c r="Z144" i="28"/>
  <c r="AA143" i="28"/>
  <c r="AB143" i="28"/>
  <c r="Z143" i="28"/>
  <c r="AA142" i="28"/>
  <c r="AB142" i="28"/>
  <c r="Z142" i="28"/>
  <c r="AA141" i="28"/>
  <c r="AB141" i="28"/>
  <c r="Z141" i="28"/>
  <c r="AA140" i="28"/>
  <c r="AB140" i="28"/>
  <c r="Z140" i="28"/>
  <c r="AA139" i="28"/>
  <c r="AB139" i="28"/>
  <c r="Z139" i="28"/>
  <c r="AA138" i="28"/>
  <c r="AB138" i="28"/>
  <c r="Z138" i="28"/>
  <c r="AA137" i="28"/>
  <c r="AB137" i="28"/>
  <c r="Z137" i="28"/>
  <c r="AA136" i="28"/>
  <c r="AB136" i="28"/>
  <c r="Z136" i="28"/>
  <c r="AF135" i="28"/>
  <c r="AE135" i="28"/>
  <c r="AB135" i="28"/>
  <c r="Z135" i="28"/>
  <c r="AF134" i="28"/>
  <c r="AE134" i="28"/>
  <c r="AB134" i="28"/>
  <c r="Z134" i="28"/>
  <c r="AF133" i="28"/>
  <c r="AE133" i="28"/>
  <c r="AB133" i="28"/>
  <c r="Z133" i="28"/>
  <c r="AF132" i="28"/>
  <c r="AE132" i="28"/>
  <c r="AB132" i="28"/>
  <c r="Z132" i="28"/>
  <c r="AF131" i="28"/>
  <c r="AE131" i="28"/>
  <c r="AB131" i="28"/>
  <c r="Z131" i="28"/>
  <c r="AF130" i="28"/>
  <c r="AE130" i="28"/>
  <c r="AB130" i="28"/>
  <c r="Z130" i="28"/>
  <c r="AF129" i="28"/>
  <c r="AE129" i="28"/>
  <c r="AB129" i="28"/>
  <c r="Z129" i="28"/>
  <c r="AF128" i="28"/>
  <c r="AE128" i="28"/>
  <c r="AB128" i="28"/>
  <c r="Z128" i="28"/>
  <c r="AF127" i="28"/>
  <c r="AE127" i="28"/>
  <c r="AB127" i="28"/>
  <c r="Z127" i="28"/>
  <c r="AF126" i="28"/>
  <c r="AE126" i="28"/>
  <c r="AB126" i="28"/>
  <c r="Z126" i="28"/>
  <c r="AF125" i="28"/>
  <c r="AE125" i="28"/>
  <c r="AB125" i="28"/>
  <c r="Z125" i="28"/>
  <c r="AF124" i="28"/>
  <c r="AE124" i="28"/>
  <c r="AB124" i="28"/>
  <c r="Z124" i="28"/>
  <c r="AF123" i="28"/>
  <c r="AE123" i="28"/>
  <c r="AB123" i="28"/>
  <c r="Z123" i="28"/>
  <c r="AF122" i="28"/>
  <c r="AE122" i="28"/>
  <c r="AB122" i="28"/>
  <c r="Z122" i="28"/>
  <c r="AF121" i="28"/>
  <c r="AE121" i="28"/>
  <c r="AB121" i="28"/>
  <c r="Z121" i="28"/>
  <c r="AF120" i="28"/>
  <c r="AE120" i="28"/>
  <c r="AB120" i="28"/>
  <c r="Z120" i="28"/>
  <c r="AF119" i="28"/>
  <c r="AE119" i="28"/>
  <c r="AB119" i="28"/>
  <c r="Z119" i="28"/>
  <c r="AF118" i="28"/>
  <c r="AE118" i="28"/>
  <c r="AB118" i="28"/>
  <c r="Z118" i="28"/>
  <c r="AF117" i="28"/>
  <c r="AE117" i="28"/>
  <c r="AB117" i="28"/>
  <c r="Z117" i="28"/>
  <c r="AF116" i="28"/>
  <c r="AE116" i="28"/>
  <c r="AB116" i="28"/>
  <c r="Z116" i="28"/>
  <c r="AF115" i="28"/>
  <c r="AE115" i="28"/>
  <c r="AB115" i="28"/>
  <c r="Z115" i="28"/>
  <c r="AF114" i="28"/>
  <c r="AE114" i="28"/>
  <c r="AB114" i="28"/>
  <c r="Z114" i="28"/>
  <c r="AF113" i="28"/>
  <c r="AE113" i="28"/>
  <c r="AB113" i="28"/>
  <c r="Z113" i="28"/>
  <c r="AF112" i="28"/>
  <c r="AE112" i="28"/>
  <c r="AB112" i="28"/>
  <c r="Z112" i="28"/>
  <c r="AF111" i="28"/>
  <c r="AE111" i="28"/>
  <c r="AB111" i="28"/>
  <c r="Z111" i="28"/>
  <c r="AF110" i="28"/>
  <c r="AE110" i="28"/>
  <c r="AB110" i="28"/>
  <c r="Z110" i="28"/>
  <c r="AF109" i="28"/>
  <c r="AE109" i="28"/>
  <c r="AB109" i="28"/>
  <c r="Z109" i="28"/>
  <c r="AF108" i="28"/>
  <c r="AE108" i="28"/>
  <c r="AB108" i="28"/>
  <c r="Z108" i="28"/>
  <c r="AF107" i="28"/>
  <c r="AE107" i="28"/>
  <c r="AB107" i="28"/>
  <c r="Z107" i="28"/>
  <c r="AF106" i="28"/>
  <c r="AE106" i="28"/>
  <c r="AB106" i="28"/>
  <c r="Z106" i="28"/>
  <c r="AF105" i="28"/>
  <c r="AE105" i="28"/>
  <c r="AB105" i="28"/>
  <c r="Z105" i="28"/>
  <c r="AF104" i="28"/>
  <c r="AE104" i="28"/>
  <c r="AB104" i="28"/>
  <c r="Z104" i="28"/>
  <c r="AF103" i="28"/>
  <c r="AE103" i="28"/>
  <c r="AB103" i="28"/>
  <c r="Z103" i="28"/>
  <c r="AF102" i="28"/>
  <c r="AE102" i="28"/>
  <c r="AB102" i="28"/>
  <c r="Z102" i="28"/>
  <c r="AF101" i="28"/>
  <c r="AE101" i="28"/>
  <c r="AB101" i="28"/>
  <c r="Z101" i="28"/>
  <c r="AF100" i="28"/>
  <c r="AE100" i="28"/>
  <c r="AB100" i="28"/>
  <c r="Z100" i="28"/>
  <c r="AF99" i="28"/>
  <c r="AE99" i="28"/>
  <c r="AB99" i="28"/>
  <c r="Z99" i="28"/>
  <c r="AF98" i="28"/>
  <c r="AE98" i="28"/>
  <c r="AB98" i="28"/>
  <c r="Z98" i="28"/>
  <c r="AF97" i="28"/>
  <c r="AE97" i="28"/>
  <c r="AB97" i="28"/>
  <c r="Z97" i="28"/>
  <c r="AF96" i="28"/>
  <c r="AE96" i="28"/>
  <c r="AB96" i="28"/>
  <c r="Z96" i="28"/>
  <c r="AF95" i="28"/>
  <c r="AE95" i="28"/>
  <c r="AB95" i="28"/>
  <c r="Z95" i="28"/>
  <c r="AF94" i="28"/>
  <c r="AE94" i="28"/>
  <c r="AB94" i="28"/>
  <c r="Z94" i="28"/>
  <c r="AF93" i="28"/>
  <c r="AE93" i="28"/>
  <c r="AB93" i="28"/>
  <c r="Z93" i="28"/>
  <c r="AF92" i="28"/>
  <c r="AE92" i="28"/>
  <c r="AB92" i="28"/>
  <c r="Z92" i="28"/>
  <c r="AF91" i="28"/>
  <c r="AE91" i="28"/>
  <c r="AB91" i="28"/>
  <c r="Z91" i="28"/>
  <c r="AF90" i="28"/>
  <c r="AE90" i="28"/>
  <c r="AB90" i="28"/>
  <c r="Z90" i="28"/>
  <c r="AF89" i="28"/>
  <c r="AE89" i="28"/>
  <c r="AB89" i="28"/>
  <c r="Z89" i="28"/>
  <c r="AF88" i="28"/>
  <c r="AE88" i="28"/>
  <c r="AB88" i="28"/>
  <c r="Z88" i="28"/>
  <c r="AF87" i="28"/>
  <c r="AE87" i="28"/>
  <c r="AB87" i="28"/>
  <c r="Z87" i="28"/>
  <c r="AF86" i="28"/>
  <c r="AE86" i="28"/>
  <c r="AB86" i="28"/>
  <c r="Z86" i="28"/>
  <c r="AF85" i="28"/>
  <c r="AE85" i="28"/>
  <c r="AB85" i="28"/>
  <c r="Z85" i="28"/>
  <c r="AF84" i="28"/>
  <c r="AE84" i="28"/>
  <c r="AB84" i="28"/>
  <c r="Z84" i="28"/>
  <c r="AF83" i="28"/>
  <c r="AE83" i="28"/>
  <c r="AB83" i="28"/>
  <c r="Z83" i="28"/>
  <c r="AF82" i="28"/>
  <c r="AE82" i="28"/>
  <c r="AB82" i="28"/>
  <c r="Z82" i="28"/>
  <c r="AB81" i="28"/>
  <c r="Z81" i="28"/>
  <c r="AB80" i="28"/>
  <c r="Z80" i="28"/>
  <c r="AB79" i="28"/>
  <c r="Z79" i="28"/>
  <c r="AB78" i="28"/>
  <c r="Z78" i="28"/>
  <c r="AB77" i="28"/>
  <c r="Z77" i="28"/>
  <c r="AB76" i="28"/>
  <c r="Z76" i="28"/>
  <c r="AB75" i="28"/>
  <c r="Z75" i="28"/>
  <c r="AB74" i="28"/>
  <c r="Z74" i="28"/>
  <c r="AB73" i="28"/>
  <c r="Z73" i="28"/>
  <c r="AB72" i="28"/>
  <c r="Z72" i="28"/>
  <c r="Q72" i="28"/>
  <c r="AB71" i="28"/>
  <c r="Z71" i="28"/>
  <c r="Q71" i="28"/>
  <c r="AB70" i="28"/>
  <c r="Z70" i="28"/>
  <c r="Q70" i="28"/>
  <c r="AB69" i="28"/>
  <c r="Z69" i="28"/>
  <c r="Q69" i="28"/>
  <c r="AB68" i="28"/>
  <c r="Z68" i="28"/>
  <c r="Q68" i="28"/>
  <c r="AB67" i="28"/>
  <c r="Z67" i="28"/>
  <c r="Q67" i="28"/>
  <c r="AB66" i="28"/>
  <c r="Z66" i="28"/>
  <c r="AB65" i="28"/>
  <c r="Z65" i="28"/>
  <c r="AB64" i="28"/>
  <c r="Z64" i="28"/>
  <c r="F12" i="28"/>
  <c r="BR60" i="28"/>
  <c r="F11" i="28"/>
  <c r="BZ51" i="28"/>
  <c r="F10" i="28"/>
  <c r="BY51" i="28"/>
  <c r="F9" i="28"/>
  <c r="BX51" i="28"/>
  <c r="F8" i="28"/>
  <c r="BW51" i="28"/>
  <c r="F7" i="28"/>
  <c r="BV51" i="28"/>
  <c r="C25" i="28"/>
  <c r="BR59" i="28"/>
  <c r="CA51" i="28"/>
  <c r="C24" i="28"/>
  <c r="BR58" i="28"/>
  <c r="C23" i="28"/>
  <c r="BR57" i="28"/>
  <c r="C22" i="28"/>
  <c r="BR56" i="28"/>
  <c r="C21" i="28"/>
  <c r="BR55" i="28"/>
  <c r="C20" i="28"/>
  <c r="BR37" i="28"/>
  <c r="CA29" i="28"/>
  <c r="BR38" i="28"/>
  <c r="BZ29" i="28"/>
  <c r="BR36" i="28"/>
  <c r="BY29" i="28"/>
  <c r="BR35" i="28"/>
  <c r="BX29" i="28"/>
  <c r="BR34" i="28"/>
  <c r="BW29" i="28"/>
  <c r="BR33" i="28"/>
  <c r="BV29" i="28"/>
  <c r="BR49" i="28"/>
  <c r="BR48" i="28"/>
  <c r="BR47" i="28"/>
  <c r="BR46" i="28"/>
  <c r="BR45" i="28"/>
  <c r="BR44" i="28"/>
  <c r="CA40" i="28"/>
  <c r="BZ40" i="28"/>
  <c r="BY40" i="28"/>
  <c r="BX40" i="28"/>
  <c r="BW40" i="28"/>
  <c r="BV40" i="28"/>
  <c r="BP38" i="28" a="1"/>
  <c r="BP38" i="28"/>
  <c r="BO38" i="28" a="1"/>
  <c r="BO38" i="28"/>
  <c r="BN38" i="28" a="1"/>
  <c r="BN38" i="28"/>
  <c r="BM38" i="28" a="1"/>
  <c r="BM38" i="28"/>
  <c r="BL38" i="28" a="1"/>
  <c r="BL38" i="28"/>
  <c r="BK38" i="28" a="1"/>
  <c r="BK38" i="28"/>
  <c r="BJ38" i="28" a="1"/>
  <c r="BJ38" i="28"/>
  <c r="BI38" i="28" a="1"/>
  <c r="BI38" i="28"/>
  <c r="BH38" i="28" a="1"/>
  <c r="BH38" i="28"/>
  <c r="BG38" i="28" a="1"/>
  <c r="BG38" i="28"/>
  <c r="BF38" i="28" a="1"/>
  <c r="BF38" i="28"/>
  <c r="BE38" i="28" a="1"/>
  <c r="BE38" i="28"/>
  <c r="BD38" i="28" a="1"/>
  <c r="BD38" i="28"/>
  <c r="BC38" i="28" a="1"/>
  <c r="BC38" i="28"/>
  <c r="BB38" i="28" a="1"/>
  <c r="BB38" i="28"/>
  <c r="BA38" i="28" a="1"/>
  <c r="BA38" i="28"/>
  <c r="AZ38" i="28" a="1"/>
  <c r="AZ38" i="28"/>
  <c r="AY38" i="28" a="1"/>
  <c r="AY38" i="28"/>
  <c r="AX38" i="28" a="1"/>
  <c r="AX38" i="28"/>
  <c r="AW38" i="28" a="1"/>
  <c r="AW38" i="28"/>
  <c r="AV38" i="28" a="1"/>
  <c r="AV38" i="28"/>
  <c r="AU38" i="28" a="1"/>
  <c r="AU38" i="28"/>
  <c r="AT38" i="28" a="1"/>
  <c r="AT38" i="28"/>
  <c r="AS38" i="28" a="1"/>
  <c r="AS38" i="28"/>
  <c r="AR38" i="28" a="1"/>
  <c r="AR38" i="28"/>
  <c r="AQ38" i="28" a="1"/>
  <c r="AQ38" i="28"/>
  <c r="AP38" i="28" a="1"/>
  <c r="AP38" i="28"/>
  <c r="AO38" i="28" a="1"/>
  <c r="AO38" i="28"/>
  <c r="AN38" i="28" a="1"/>
  <c r="AN38" i="28"/>
  <c r="AM38" i="28" a="1"/>
  <c r="AM38" i="28"/>
  <c r="AL38" i="28" a="1"/>
  <c r="AL38" i="28"/>
  <c r="AK38" i="28" a="1"/>
  <c r="AK38" i="28"/>
  <c r="AJ38" i="28" a="1"/>
  <c r="AJ38" i="28"/>
  <c r="AI38" i="28" a="1"/>
  <c r="AI38" i="28"/>
  <c r="AH38" i="28" a="1"/>
  <c r="AH38" i="28"/>
  <c r="AG38" i="28" a="1"/>
  <c r="AG38" i="28"/>
  <c r="AF38" i="28" a="1"/>
  <c r="AF38" i="28"/>
  <c r="AE38" i="28" a="1"/>
  <c r="AE38" i="28"/>
  <c r="AD38" i="28" a="1"/>
  <c r="AD38" i="28"/>
  <c r="AC38" i="28" a="1"/>
  <c r="AC38" i="28"/>
  <c r="AB38" i="28" a="1"/>
  <c r="AB38" i="28"/>
  <c r="AA38" i="28" a="1"/>
  <c r="AA38" i="28"/>
  <c r="Z38" i="28" a="1"/>
  <c r="Z38" i="28"/>
  <c r="Y38" i="28" a="1"/>
  <c r="Y38" i="28"/>
  <c r="X38" i="28" a="1"/>
  <c r="X38" i="28"/>
  <c r="W38" i="28" a="1"/>
  <c r="W38" i="28"/>
  <c r="V38" i="28" a="1"/>
  <c r="V38" i="28"/>
  <c r="U38" i="28" a="1"/>
  <c r="U38" i="28"/>
  <c r="T38" i="28" a="1"/>
  <c r="T38" i="28"/>
  <c r="S38" i="28" a="1"/>
  <c r="S38" i="28"/>
  <c r="R38" i="28" a="1"/>
  <c r="R38" i="28"/>
  <c r="Q38" i="28" a="1"/>
  <c r="Q38" i="28"/>
  <c r="P38" i="28" a="1"/>
  <c r="P38" i="28"/>
  <c r="O38" i="28" a="1"/>
  <c r="O38" i="28"/>
  <c r="N38" i="28" a="1"/>
  <c r="N38" i="28"/>
  <c r="M38" i="28" a="1"/>
  <c r="M38" i="28"/>
  <c r="L38" i="28" a="1"/>
  <c r="L38" i="28"/>
  <c r="K38" i="28" a="1"/>
  <c r="K38" i="28"/>
  <c r="J38" i="28" a="1"/>
  <c r="J38" i="28"/>
  <c r="I38" i="28" a="1"/>
  <c r="I38" i="28"/>
  <c r="H38" i="28" a="1"/>
  <c r="H38" i="28"/>
  <c r="G38" i="28" a="1"/>
  <c r="G38" i="28"/>
  <c r="F38" i="28" a="1"/>
  <c r="F38" i="28"/>
  <c r="E38" i="28" a="1"/>
  <c r="E38" i="28"/>
  <c r="C38" i="28"/>
  <c r="BP37" i="28" a="1"/>
  <c r="BP37" i="28"/>
  <c r="BO37" i="28" a="1"/>
  <c r="BO37" i="28"/>
  <c r="BN37" i="28" a="1"/>
  <c r="BN37" i="28"/>
  <c r="BM37" i="28" a="1"/>
  <c r="BM37" i="28"/>
  <c r="BL37" i="28" a="1"/>
  <c r="BL37" i="28"/>
  <c r="BK37" i="28" a="1"/>
  <c r="BK37" i="28"/>
  <c r="BJ37" i="28" a="1"/>
  <c r="BJ37" i="28"/>
  <c r="BI37" i="28" a="1"/>
  <c r="BI37" i="28"/>
  <c r="BH37" i="28" a="1"/>
  <c r="BH37" i="28"/>
  <c r="BG37" i="28" a="1"/>
  <c r="BG37" i="28"/>
  <c r="BF37" i="28" a="1"/>
  <c r="BF37" i="28"/>
  <c r="BE37" i="28" a="1"/>
  <c r="BE37" i="28"/>
  <c r="BD37" i="28" a="1"/>
  <c r="BD37" i="28"/>
  <c r="BC37" i="28" a="1"/>
  <c r="BC37" i="28"/>
  <c r="BB37" i="28" a="1"/>
  <c r="BB37" i="28"/>
  <c r="BA37" i="28" a="1"/>
  <c r="BA37" i="28"/>
  <c r="AZ37" i="28" a="1"/>
  <c r="AZ37" i="28"/>
  <c r="AY37" i="28" a="1"/>
  <c r="AY37" i="28"/>
  <c r="AX37" i="28" a="1"/>
  <c r="AX37" i="28"/>
  <c r="AW37" i="28" a="1"/>
  <c r="AW37" i="28"/>
  <c r="AV37" i="28" a="1"/>
  <c r="AV37" i="28"/>
  <c r="AU37" i="28" a="1"/>
  <c r="AU37" i="28"/>
  <c r="AT37" i="28" a="1"/>
  <c r="AT37" i="28"/>
  <c r="AS37" i="28" a="1"/>
  <c r="AS37" i="28"/>
  <c r="AR37" i="28" a="1"/>
  <c r="AR37" i="28"/>
  <c r="AQ37" i="28" a="1"/>
  <c r="AQ37" i="28"/>
  <c r="AP37" i="28" a="1"/>
  <c r="AP37" i="28"/>
  <c r="AO37" i="28" a="1"/>
  <c r="AO37" i="28"/>
  <c r="AN37" i="28" a="1"/>
  <c r="AN37" i="28"/>
  <c r="AM37" i="28" a="1"/>
  <c r="AM37" i="28"/>
  <c r="AL37" i="28" a="1"/>
  <c r="AL37" i="28"/>
  <c r="AK37" i="28" a="1"/>
  <c r="AK37" i="28"/>
  <c r="AJ37" i="28" a="1"/>
  <c r="AJ37" i="28"/>
  <c r="AI37" i="28" a="1"/>
  <c r="AI37" i="28"/>
  <c r="AH37" i="28" a="1"/>
  <c r="AH37" i="28"/>
  <c r="AG37" i="28" a="1"/>
  <c r="AG37" i="28"/>
  <c r="AF37" i="28" a="1"/>
  <c r="AF37" i="28"/>
  <c r="AE37" i="28" a="1"/>
  <c r="AE37" i="28"/>
  <c r="AD37" i="28" a="1"/>
  <c r="AD37" i="28"/>
  <c r="AC37" i="28" a="1"/>
  <c r="AC37" i="28"/>
  <c r="AB37" i="28" a="1"/>
  <c r="AB37" i="28"/>
  <c r="AA37" i="28" a="1"/>
  <c r="AA37" i="28"/>
  <c r="Z37" i="28" a="1"/>
  <c r="Z37" i="28"/>
  <c r="Y37" i="28" a="1"/>
  <c r="Y37" i="28"/>
  <c r="X37" i="28" a="1"/>
  <c r="X37" i="28"/>
  <c r="W37" i="28" a="1"/>
  <c r="W37" i="28"/>
  <c r="V37" i="28" a="1"/>
  <c r="V37" i="28"/>
  <c r="U37" i="28" a="1"/>
  <c r="U37" i="28"/>
  <c r="T37" i="28" a="1"/>
  <c r="T37" i="28"/>
  <c r="S37" i="28" a="1"/>
  <c r="S37" i="28"/>
  <c r="R37" i="28" a="1"/>
  <c r="R37" i="28"/>
  <c r="Q37" i="28" a="1"/>
  <c r="Q37" i="28"/>
  <c r="P37" i="28" a="1"/>
  <c r="P37" i="28"/>
  <c r="O37" i="28" a="1"/>
  <c r="O37" i="28"/>
  <c r="N37" i="28" a="1"/>
  <c r="N37" i="28"/>
  <c r="M37" i="28" a="1"/>
  <c r="M37" i="28"/>
  <c r="L37" i="28" a="1"/>
  <c r="L37" i="28"/>
  <c r="K37" i="28" a="1"/>
  <c r="K37" i="28"/>
  <c r="J37" i="28" a="1"/>
  <c r="J37" i="28"/>
  <c r="I37" i="28" a="1"/>
  <c r="I37" i="28"/>
  <c r="H37" i="28" a="1"/>
  <c r="H37" i="28"/>
  <c r="G37" i="28" a="1"/>
  <c r="G37" i="28"/>
  <c r="F37" i="28" a="1"/>
  <c r="F37" i="28"/>
  <c r="E37" i="28" a="1"/>
  <c r="E37" i="28"/>
  <c r="C37" i="28"/>
  <c r="BP36" i="28" a="1"/>
  <c r="BP36" i="28"/>
  <c r="BO36" i="28" a="1"/>
  <c r="BO36" i="28"/>
  <c r="BN36" i="28" a="1"/>
  <c r="BN36" i="28"/>
  <c r="BM36" i="28" a="1"/>
  <c r="BM36" i="28"/>
  <c r="BL36" i="28" a="1"/>
  <c r="BL36" i="28"/>
  <c r="BK36" i="28" a="1"/>
  <c r="BK36" i="28"/>
  <c r="BJ36" i="28" a="1"/>
  <c r="BJ36" i="28"/>
  <c r="BI36" i="28" a="1"/>
  <c r="BI36" i="28"/>
  <c r="BH36" i="28" a="1"/>
  <c r="BH36" i="28"/>
  <c r="BG36" i="28" a="1"/>
  <c r="BG36" i="28"/>
  <c r="BF36" i="28" a="1"/>
  <c r="BF36" i="28"/>
  <c r="BE36" i="28" a="1"/>
  <c r="BE36" i="28"/>
  <c r="BD36" i="28" a="1"/>
  <c r="BD36" i="28"/>
  <c r="BC36" i="28" a="1"/>
  <c r="BC36" i="28"/>
  <c r="BB36" i="28" a="1"/>
  <c r="BB36" i="28"/>
  <c r="BA36" i="28" a="1"/>
  <c r="BA36" i="28"/>
  <c r="AZ36" i="28" a="1"/>
  <c r="AZ36" i="28"/>
  <c r="AY36" i="28" a="1"/>
  <c r="AY36" i="28"/>
  <c r="AX36" i="28" a="1"/>
  <c r="AX36" i="28"/>
  <c r="AW36" i="28" a="1"/>
  <c r="AW36" i="28"/>
  <c r="AV36" i="28" a="1"/>
  <c r="AV36" i="28"/>
  <c r="AU36" i="28" a="1"/>
  <c r="AU36" i="28"/>
  <c r="AT36" i="28" a="1"/>
  <c r="AT36" i="28"/>
  <c r="AS36" i="28" a="1"/>
  <c r="AS36" i="28"/>
  <c r="AR36" i="28" a="1"/>
  <c r="AR36" i="28"/>
  <c r="AQ36" i="28" a="1"/>
  <c r="AQ36" i="28"/>
  <c r="AP36" i="28" a="1"/>
  <c r="AP36" i="28"/>
  <c r="AO36" i="28" a="1"/>
  <c r="AO36" i="28"/>
  <c r="AN36" i="28" a="1"/>
  <c r="AN36" i="28"/>
  <c r="AM36" i="28" a="1"/>
  <c r="AM36" i="28"/>
  <c r="AL36" i="28" a="1"/>
  <c r="AL36" i="28"/>
  <c r="AK36" i="28" a="1"/>
  <c r="AK36" i="28"/>
  <c r="AJ36" i="28" a="1"/>
  <c r="AJ36" i="28"/>
  <c r="AI36" i="28" a="1"/>
  <c r="AI36" i="28"/>
  <c r="AH36" i="28" a="1"/>
  <c r="AH36" i="28"/>
  <c r="AG36" i="28" a="1"/>
  <c r="AG36" i="28"/>
  <c r="AF36" i="28" a="1"/>
  <c r="AF36" i="28"/>
  <c r="AE36" i="28" a="1"/>
  <c r="AE36" i="28"/>
  <c r="AD36" i="28" a="1"/>
  <c r="AD36" i="28"/>
  <c r="AC36" i="28" a="1"/>
  <c r="AC36" i="28"/>
  <c r="AB36" i="28" a="1"/>
  <c r="AB36" i="28"/>
  <c r="AA36" i="28" a="1"/>
  <c r="AA36" i="28"/>
  <c r="Z36" i="28" a="1"/>
  <c r="Z36" i="28"/>
  <c r="Y36" i="28" a="1"/>
  <c r="Y36" i="28"/>
  <c r="X36" i="28" a="1"/>
  <c r="X36" i="28"/>
  <c r="W36" i="28" a="1"/>
  <c r="W36" i="28"/>
  <c r="V36" i="28" a="1"/>
  <c r="V36" i="28"/>
  <c r="U36" i="28" a="1"/>
  <c r="U36" i="28"/>
  <c r="T36" i="28" a="1"/>
  <c r="T36" i="28"/>
  <c r="S36" i="28" a="1"/>
  <c r="S36" i="28"/>
  <c r="R36" i="28" a="1"/>
  <c r="R36" i="28"/>
  <c r="Q36" i="28" a="1"/>
  <c r="Q36" i="28"/>
  <c r="P36" i="28" a="1"/>
  <c r="P36" i="28"/>
  <c r="O36" i="28" a="1"/>
  <c r="O36" i="28"/>
  <c r="N36" i="28" a="1"/>
  <c r="N36" i="28"/>
  <c r="M36" i="28" a="1"/>
  <c r="M36" i="28"/>
  <c r="L36" i="28" a="1"/>
  <c r="L36" i="28"/>
  <c r="K36" i="28" a="1"/>
  <c r="K36" i="28"/>
  <c r="J36" i="28" a="1"/>
  <c r="J36" i="28"/>
  <c r="I36" i="28" a="1"/>
  <c r="I36" i="28"/>
  <c r="H36" i="28" a="1"/>
  <c r="H36" i="28"/>
  <c r="G36" i="28" a="1"/>
  <c r="G36" i="28"/>
  <c r="F36" i="28" a="1"/>
  <c r="F36" i="28"/>
  <c r="E36" i="28" a="1"/>
  <c r="E36" i="28"/>
  <c r="C36" i="28"/>
  <c r="C35" i="28"/>
  <c r="C34" i="28"/>
  <c r="C33" i="28"/>
  <c r="C32" i="28"/>
  <c r="C31" i="28"/>
  <c r="C30" i="28"/>
  <c r="AD25" i="28"/>
  <c r="AF25" i="28"/>
  <c r="AA25" i="28"/>
  <c r="I25" i="28"/>
  <c r="G25" i="28"/>
  <c r="F25" i="28"/>
  <c r="E25" i="28"/>
  <c r="D25" i="28"/>
  <c r="AD24" i="28"/>
  <c r="AF24" i="28"/>
  <c r="AA24" i="28"/>
  <c r="I24" i="28"/>
  <c r="G24" i="28"/>
  <c r="F24" i="28"/>
  <c r="E24" i="28"/>
  <c r="D24" i="28"/>
  <c r="AD23" i="28"/>
  <c r="AF23" i="28"/>
  <c r="AA23" i="28"/>
  <c r="I23" i="28"/>
  <c r="G23" i="28"/>
  <c r="F23" i="28"/>
  <c r="E23" i="28"/>
  <c r="D23" i="28"/>
  <c r="AD22" i="28"/>
  <c r="AF22" i="28"/>
  <c r="I22" i="28"/>
  <c r="G22" i="28"/>
  <c r="F22" i="28"/>
  <c r="E22" i="28"/>
  <c r="D22" i="28"/>
  <c r="AD21" i="28"/>
  <c r="AF21" i="28"/>
  <c r="I21" i="28"/>
  <c r="G21" i="28"/>
  <c r="F21" i="28"/>
  <c r="E21" i="28"/>
  <c r="D21" i="28"/>
  <c r="AD20" i="28"/>
  <c r="AF20" i="28"/>
  <c r="I20" i="28"/>
  <c r="G20" i="28"/>
  <c r="F20" i="28"/>
  <c r="E20" i="28"/>
  <c r="D20" i="28"/>
  <c r="AD19" i="28"/>
  <c r="AF19" i="28"/>
  <c r="I19" i="28"/>
  <c r="G19" i="28"/>
  <c r="F19" i="28"/>
  <c r="E19" i="28"/>
  <c r="D19" i="28"/>
  <c r="AD18" i="28"/>
  <c r="AF18" i="28"/>
  <c r="I18" i="28"/>
  <c r="G18" i="28"/>
  <c r="F18" i="28"/>
  <c r="E18" i="28"/>
  <c r="D18" i="28"/>
  <c r="AD17" i="28"/>
  <c r="AF17" i="28"/>
  <c r="I17" i="28"/>
  <c r="G17" i="28"/>
  <c r="F17" i="28"/>
  <c r="E17" i="28"/>
  <c r="D17" i="28"/>
  <c r="B13" i="28"/>
  <c r="Z17" i="28"/>
  <c r="Z18" i="28"/>
  <c r="Z19" i="28"/>
  <c r="Q19" i="21"/>
  <c r="Q20" i="21"/>
  <c r="Q21" i="21"/>
  <c r="Q12" i="21"/>
  <c r="Q13" i="21"/>
  <c r="Q14" i="21"/>
  <c r="AA21" i="21"/>
  <c r="Z21" i="21"/>
  <c r="Y21" i="21"/>
  <c r="W21" i="21"/>
  <c r="V21" i="21"/>
  <c r="U21" i="21"/>
  <c r="T21" i="21"/>
  <c r="S21" i="21"/>
  <c r="AA20" i="21"/>
  <c r="Z20" i="21"/>
  <c r="Y20" i="21"/>
  <c r="W20" i="21"/>
  <c r="V20" i="21"/>
  <c r="U20" i="21"/>
  <c r="T20" i="21"/>
  <c r="S20" i="21"/>
  <c r="AA19" i="21"/>
  <c r="Z19" i="21"/>
  <c r="Y19" i="21"/>
  <c r="W19" i="21"/>
  <c r="V19" i="21"/>
  <c r="U19" i="21"/>
  <c r="T19" i="21"/>
  <c r="S19" i="21"/>
  <c r="V135" i="27"/>
  <c r="W135" i="27"/>
  <c r="X135" i="27"/>
  <c r="Y135" i="27"/>
  <c r="AA135" i="27"/>
  <c r="AA207" i="27"/>
  <c r="AB207" i="27"/>
  <c r="Z207" i="27"/>
  <c r="V134" i="27"/>
  <c r="W134" i="27"/>
  <c r="X134" i="27"/>
  <c r="Y134" i="27"/>
  <c r="AA134" i="27"/>
  <c r="AA206" i="27"/>
  <c r="AB206" i="27"/>
  <c r="Z206" i="27"/>
  <c r="V133" i="27"/>
  <c r="W133" i="27"/>
  <c r="X133" i="27"/>
  <c r="Y133" i="27"/>
  <c r="AA133" i="27"/>
  <c r="AA205" i="27"/>
  <c r="AB205" i="27"/>
  <c r="Z205" i="27"/>
  <c r="V132" i="27"/>
  <c r="W132" i="27"/>
  <c r="X132" i="27"/>
  <c r="Y132" i="27"/>
  <c r="AA132" i="27"/>
  <c r="AA204" i="27"/>
  <c r="AB204" i="27"/>
  <c r="Z204" i="27"/>
  <c r="V131" i="27"/>
  <c r="W131" i="27"/>
  <c r="X131" i="27"/>
  <c r="Y131" i="27"/>
  <c r="AA131" i="27"/>
  <c r="AA203" i="27"/>
  <c r="AB203" i="27"/>
  <c r="Z203" i="27"/>
  <c r="V130" i="27"/>
  <c r="W130" i="27"/>
  <c r="X130" i="27"/>
  <c r="Y130" i="27"/>
  <c r="AA130" i="27"/>
  <c r="AA202" i="27"/>
  <c r="AB202" i="27"/>
  <c r="Z202" i="27"/>
  <c r="V129" i="27"/>
  <c r="W129" i="27"/>
  <c r="X129" i="27"/>
  <c r="Y129" i="27"/>
  <c r="AA129" i="27"/>
  <c r="AA201" i="27"/>
  <c r="AB201" i="27"/>
  <c r="Z201" i="27"/>
  <c r="V128" i="27"/>
  <c r="W128" i="27"/>
  <c r="X128" i="27"/>
  <c r="Y128" i="27"/>
  <c r="AA128" i="27"/>
  <c r="AA200" i="27"/>
  <c r="AB200" i="27"/>
  <c r="Z200" i="27"/>
  <c r="V127" i="27"/>
  <c r="W127" i="27"/>
  <c r="X127" i="27"/>
  <c r="Y127" i="27"/>
  <c r="AA127" i="27"/>
  <c r="AA199" i="27"/>
  <c r="AB199" i="27"/>
  <c r="Z199" i="27"/>
  <c r="V126" i="27"/>
  <c r="W126" i="27"/>
  <c r="X126" i="27"/>
  <c r="Y126" i="27"/>
  <c r="AA126" i="27"/>
  <c r="AA198" i="27"/>
  <c r="AB198" i="27"/>
  <c r="Z198" i="27"/>
  <c r="V125" i="27"/>
  <c r="W125" i="27"/>
  <c r="X125" i="27"/>
  <c r="Y125" i="27"/>
  <c r="AA125" i="27"/>
  <c r="AA197" i="27"/>
  <c r="AB197" i="27"/>
  <c r="Z197" i="27"/>
  <c r="V124" i="27"/>
  <c r="W124" i="27"/>
  <c r="X124" i="27"/>
  <c r="Y124" i="27"/>
  <c r="AA124" i="27"/>
  <c r="AA196" i="27"/>
  <c r="AB196" i="27"/>
  <c r="Z196" i="27"/>
  <c r="V123" i="27"/>
  <c r="W123" i="27"/>
  <c r="X123" i="27"/>
  <c r="Y123" i="27"/>
  <c r="AA123" i="27"/>
  <c r="AA195" i="27"/>
  <c r="AB195" i="27"/>
  <c r="Z195" i="27"/>
  <c r="V122" i="27"/>
  <c r="W122" i="27"/>
  <c r="X122" i="27"/>
  <c r="Y122" i="27"/>
  <c r="AA122" i="27"/>
  <c r="AA194" i="27"/>
  <c r="AB194" i="27"/>
  <c r="Z194" i="27"/>
  <c r="V121" i="27"/>
  <c r="W121" i="27"/>
  <c r="X121" i="27"/>
  <c r="Y121" i="27"/>
  <c r="AA121" i="27"/>
  <c r="AA193" i="27"/>
  <c r="AB193" i="27"/>
  <c r="Z193" i="27"/>
  <c r="V120" i="27"/>
  <c r="W120" i="27"/>
  <c r="X120" i="27"/>
  <c r="Y120" i="27"/>
  <c r="AA120" i="27"/>
  <c r="AA192" i="27"/>
  <c r="AB192" i="27"/>
  <c r="Z192" i="27"/>
  <c r="V119" i="27"/>
  <c r="W119" i="27"/>
  <c r="X119" i="27"/>
  <c r="Y119" i="27"/>
  <c r="AA119" i="27"/>
  <c r="AA191" i="27"/>
  <c r="AB191" i="27"/>
  <c r="Z191" i="27"/>
  <c r="V118" i="27"/>
  <c r="W118" i="27"/>
  <c r="X118" i="27"/>
  <c r="Y118" i="27"/>
  <c r="AA118" i="27"/>
  <c r="AA190" i="27"/>
  <c r="AB190" i="27"/>
  <c r="Z190" i="27"/>
  <c r="V117" i="27"/>
  <c r="W117" i="27"/>
  <c r="X117" i="27"/>
  <c r="Y117" i="27"/>
  <c r="AA117" i="27"/>
  <c r="AA189" i="27"/>
  <c r="AB189" i="27"/>
  <c r="Z189" i="27"/>
  <c r="V116" i="27"/>
  <c r="W116" i="27"/>
  <c r="X116" i="27"/>
  <c r="Y116" i="27"/>
  <c r="AA116" i="27"/>
  <c r="AA188" i="27"/>
  <c r="AB188" i="27"/>
  <c r="Z188" i="27"/>
  <c r="V115" i="27"/>
  <c r="W115" i="27"/>
  <c r="X115" i="27"/>
  <c r="Y115" i="27"/>
  <c r="AA115" i="27"/>
  <c r="AA187" i="27"/>
  <c r="AB187" i="27"/>
  <c r="Z187" i="27"/>
  <c r="V114" i="27"/>
  <c r="W114" i="27"/>
  <c r="X114" i="27"/>
  <c r="Y114" i="27"/>
  <c r="AA114" i="27"/>
  <c r="AA186" i="27"/>
  <c r="AB186" i="27"/>
  <c r="Z186" i="27"/>
  <c r="V113" i="27"/>
  <c r="W113" i="27"/>
  <c r="X113" i="27"/>
  <c r="Y113" i="27"/>
  <c r="AA113" i="27"/>
  <c r="AA185" i="27"/>
  <c r="AB185" i="27"/>
  <c r="Z185" i="27"/>
  <c r="V112" i="27"/>
  <c r="W112" i="27"/>
  <c r="X112" i="27"/>
  <c r="Y112" i="27"/>
  <c r="AA112" i="27"/>
  <c r="AA184" i="27"/>
  <c r="AB184" i="27"/>
  <c r="Z184" i="27"/>
  <c r="V111" i="27"/>
  <c r="W111" i="27"/>
  <c r="X111" i="27"/>
  <c r="Y111" i="27"/>
  <c r="AA111" i="27"/>
  <c r="AA183" i="27"/>
  <c r="AB183" i="27"/>
  <c r="Z183" i="27"/>
  <c r="V110" i="27"/>
  <c r="W110" i="27"/>
  <c r="X110" i="27"/>
  <c r="Y110" i="27"/>
  <c r="AA110" i="27"/>
  <c r="AA182" i="27"/>
  <c r="AB182" i="27"/>
  <c r="Z182" i="27"/>
  <c r="V109" i="27"/>
  <c r="W109" i="27"/>
  <c r="X109" i="27"/>
  <c r="Y109" i="27"/>
  <c r="AA109" i="27"/>
  <c r="AA181" i="27"/>
  <c r="AB181" i="27"/>
  <c r="Z181" i="27"/>
  <c r="V108" i="27"/>
  <c r="W108" i="27"/>
  <c r="X108" i="27"/>
  <c r="Y108" i="27"/>
  <c r="AA108" i="27"/>
  <c r="AA180" i="27"/>
  <c r="AB180" i="27"/>
  <c r="Z180" i="27"/>
  <c r="V107" i="27"/>
  <c r="W107" i="27"/>
  <c r="X107" i="27"/>
  <c r="Y107" i="27"/>
  <c r="AA107" i="27"/>
  <c r="AA179" i="27"/>
  <c r="AB179" i="27"/>
  <c r="Z179" i="27"/>
  <c r="V106" i="27"/>
  <c r="W106" i="27"/>
  <c r="X106" i="27"/>
  <c r="Y106" i="27"/>
  <c r="AA106" i="27"/>
  <c r="AA178" i="27"/>
  <c r="AB178" i="27"/>
  <c r="Z178" i="27"/>
  <c r="V105" i="27"/>
  <c r="W105" i="27"/>
  <c r="X105" i="27"/>
  <c r="Y105" i="27"/>
  <c r="AA105" i="27"/>
  <c r="AA177" i="27"/>
  <c r="AB177" i="27"/>
  <c r="Z177" i="27"/>
  <c r="V104" i="27"/>
  <c r="W104" i="27"/>
  <c r="X104" i="27"/>
  <c r="Y104" i="27"/>
  <c r="AA104" i="27"/>
  <c r="AA176" i="27"/>
  <c r="AB176" i="27"/>
  <c r="Z176" i="27"/>
  <c r="V103" i="27"/>
  <c r="W103" i="27"/>
  <c r="X103" i="27"/>
  <c r="Y103" i="27"/>
  <c r="AA103" i="27"/>
  <c r="AA175" i="27"/>
  <c r="AB175" i="27"/>
  <c r="Z175" i="27"/>
  <c r="V102" i="27"/>
  <c r="W102" i="27"/>
  <c r="X102" i="27"/>
  <c r="Y102" i="27"/>
  <c r="AA102" i="27"/>
  <c r="AA174" i="27"/>
  <c r="AB174" i="27"/>
  <c r="Z174" i="27"/>
  <c r="V101" i="27"/>
  <c r="W101" i="27"/>
  <c r="X101" i="27"/>
  <c r="Y101" i="27"/>
  <c r="AA101" i="27"/>
  <c r="AA173" i="27"/>
  <c r="AB173" i="27"/>
  <c r="Z173" i="27"/>
  <c r="V100" i="27"/>
  <c r="W100" i="27"/>
  <c r="X100" i="27"/>
  <c r="Y100" i="27"/>
  <c r="AA100" i="27"/>
  <c r="AA172" i="27"/>
  <c r="AB172" i="27"/>
  <c r="Z172" i="27"/>
  <c r="V99" i="27"/>
  <c r="W99" i="27"/>
  <c r="X99" i="27"/>
  <c r="Y99" i="27"/>
  <c r="AA99" i="27"/>
  <c r="AA171" i="27"/>
  <c r="AB171" i="27"/>
  <c r="Z171" i="27"/>
  <c r="V98" i="27"/>
  <c r="W98" i="27"/>
  <c r="X98" i="27"/>
  <c r="Y98" i="27"/>
  <c r="AA98" i="27"/>
  <c r="AA170" i="27"/>
  <c r="AB170" i="27"/>
  <c r="Z170" i="27"/>
  <c r="V97" i="27"/>
  <c r="W97" i="27"/>
  <c r="X97" i="27"/>
  <c r="Y97" i="27"/>
  <c r="AA97" i="27"/>
  <c r="AA169" i="27"/>
  <c r="AB169" i="27"/>
  <c r="Z169" i="27"/>
  <c r="V96" i="27"/>
  <c r="W96" i="27"/>
  <c r="X96" i="27"/>
  <c r="Y96" i="27"/>
  <c r="AA96" i="27"/>
  <c r="AA168" i="27"/>
  <c r="AB168" i="27"/>
  <c r="Z168" i="27"/>
  <c r="V95" i="27"/>
  <c r="W95" i="27"/>
  <c r="X95" i="27"/>
  <c r="Y95" i="27"/>
  <c r="AA95" i="27"/>
  <c r="AA167" i="27"/>
  <c r="AB167" i="27"/>
  <c r="Z167" i="27"/>
  <c r="V94" i="27"/>
  <c r="W94" i="27"/>
  <c r="X94" i="27"/>
  <c r="Y94" i="27"/>
  <c r="AA94" i="27"/>
  <c r="AA166" i="27"/>
  <c r="AB166" i="27"/>
  <c r="Z166" i="27"/>
  <c r="V93" i="27"/>
  <c r="W93" i="27"/>
  <c r="X93" i="27"/>
  <c r="Y93" i="27"/>
  <c r="AA93" i="27"/>
  <c r="AA165" i="27"/>
  <c r="AB165" i="27"/>
  <c r="Z165" i="27"/>
  <c r="V92" i="27"/>
  <c r="W92" i="27"/>
  <c r="X92" i="27"/>
  <c r="Y92" i="27"/>
  <c r="AA92" i="27"/>
  <c r="AA164" i="27"/>
  <c r="AB164" i="27"/>
  <c r="Z164" i="27"/>
  <c r="V91" i="27"/>
  <c r="W91" i="27"/>
  <c r="X91" i="27"/>
  <c r="Y91" i="27"/>
  <c r="AA91" i="27"/>
  <c r="AA163" i="27"/>
  <c r="AB163" i="27"/>
  <c r="Z163" i="27"/>
  <c r="V90" i="27"/>
  <c r="W90" i="27"/>
  <c r="X90" i="27"/>
  <c r="Y90" i="27"/>
  <c r="AA90" i="27"/>
  <c r="AA162" i="27"/>
  <c r="AB162" i="27"/>
  <c r="Z162" i="27"/>
  <c r="V89" i="27"/>
  <c r="W89" i="27"/>
  <c r="X89" i="27"/>
  <c r="Y89" i="27"/>
  <c r="AA89" i="27"/>
  <c r="AA161" i="27"/>
  <c r="AB161" i="27"/>
  <c r="Z161" i="27"/>
  <c r="V88" i="27"/>
  <c r="W88" i="27"/>
  <c r="X88" i="27"/>
  <c r="Y88" i="27"/>
  <c r="AA88" i="27"/>
  <c r="AA160" i="27"/>
  <c r="AB160" i="27"/>
  <c r="Z160" i="27"/>
  <c r="V87" i="27"/>
  <c r="W87" i="27"/>
  <c r="X87" i="27"/>
  <c r="Y87" i="27"/>
  <c r="AA87" i="27"/>
  <c r="AA159" i="27"/>
  <c r="AB159" i="27"/>
  <c r="Z159" i="27"/>
  <c r="V86" i="27"/>
  <c r="W86" i="27"/>
  <c r="X86" i="27"/>
  <c r="Y86" i="27"/>
  <c r="AA86" i="27"/>
  <c r="AA158" i="27"/>
  <c r="AB158" i="27"/>
  <c r="Z158" i="27"/>
  <c r="V85" i="27"/>
  <c r="W85" i="27"/>
  <c r="X85" i="27"/>
  <c r="Y85" i="27"/>
  <c r="AA85" i="27"/>
  <c r="AA157" i="27"/>
  <c r="AB157" i="27"/>
  <c r="Z157" i="27"/>
  <c r="V84" i="27"/>
  <c r="W84" i="27"/>
  <c r="X84" i="27"/>
  <c r="Y84" i="27"/>
  <c r="AA84" i="27"/>
  <c r="AA156" i="27"/>
  <c r="AB156" i="27"/>
  <c r="Z156" i="27"/>
  <c r="V83" i="27"/>
  <c r="W83" i="27"/>
  <c r="X83" i="27"/>
  <c r="Y83" i="27"/>
  <c r="AA83" i="27"/>
  <c r="AA155" i="27"/>
  <c r="AB155" i="27"/>
  <c r="Z155" i="27"/>
  <c r="V82" i="27"/>
  <c r="W82" i="27"/>
  <c r="X82" i="27"/>
  <c r="Y82" i="27"/>
  <c r="AA82" i="27"/>
  <c r="AA154" i="27"/>
  <c r="AB154" i="27"/>
  <c r="Z154" i="27"/>
  <c r="AA153" i="27"/>
  <c r="AB153" i="27"/>
  <c r="Z153" i="27"/>
  <c r="AA152" i="27"/>
  <c r="AB152" i="27"/>
  <c r="Z152" i="27"/>
  <c r="AA151" i="27"/>
  <c r="AB151" i="27"/>
  <c r="Z151" i="27"/>
  <c r="AA150" i="27"/>
  <c r="AB150" i="27"/>
  <c r="Z150" i="27"/>
  <c r="AA149" i="27"/>
  <c r="AB149" i="27"/>
  <c r="Z149" i="27"/>
  <c r="AA148" i="27"/>
  <c r="AB148" i="27"/>
  <c r="Z148" i="27"/>
  <c r="AA147" i="27"/>
  <c r="AB147" i="27"/>
  <c r="Z147" i="27"/>
  <c r="AA146" i="27"/>
  <c r="AB146" i="27"/>
  <c r="Z146" i="27"/>
  <c r="AA145" i="27"/>
  <c r="AB145" i="27"/>
  <c r="Z145" i="27"/>
  <c r="AA144" i="27"/>
  <c r="AB144" i="27"/>
  <c r="Z144" i="27"/>
  <c r="AA143" i="27"/>
  <c r="AB143" i="27"/>
  <c r="Z143" i="27"/>
  <c r="AA142" i="27"/>
  <c r="AB142" i="27"/>
  <c r="Z142" i="27"/>
  <c r="AA141" i="27"/>
  <c r="AB141" i="27"/>
  <c r="Z141" i="27"/>
  <c r="AA140" i="27"/>
  <c r="AB140" i="27"/>
  <c r="Z140" i="27"/>
  <c r="AA139" i="27"/>
  <c r="AB139" i="27"/>
  <c r="Z139" i="27"/>
  <c r="AA138" i="27"/>
  <c r="AB138" i="27"/>
  <c r="Z138" i="27"/>
  <c r="AA137" i="27"/>
  <c r="AB137" i="27"/>
  <c r="Z137" i="27"/>
  <c r="AA136" i="27"/>
  <c r="AB136" i="27"/>
  <c r="Z136" i="27"/>
  <c r="AF135" i="27"/>
  <c r="AE135" i="27"/>
  <c r="AB135" i="27"/>
  <c r="Z135" i="27"/>
  <c r="AF134" i="27"/>
  <c r="AE134" i="27"/>
  <c r="AB134" i="27"/>
  <c r="Z134" i="27"/>
  <c r="AF133" i="27"/>
  <c r="AE133" i="27"/>
  <c r="AB133" i="27"/>
  <c r="Z133" i="27"/>
  <c r="AF132" i="27"/>
  <c r="AE132" i="27"/>
  <c r="AB132" i="27"/>
  <c r="Z132" i="27"/>
  <c r="AF131" i="27"/>
  <c r="AE131" i="27"/>
  <c r="AB131" i="27"/>
  <c r="Z131" i="27"/>
  <c r="AF130" i="27"/>
  <c r="AE130" i="27"/>
  <c r="AB130" i="27"/>
  <c r="Z130" i="27"/>
  <c r="AF129" i="27"/>
  <c r="AE129" i="27"/>
  <c r="AB129" i="27"/>
  <c r="Z129" i="27"/>
  <c r="AF128" i="27"/>
  <c r="AE128" i="27"/>
  <c r="AB128" i="27"/>
  <c r="Z128" i="27"/>
  <c r="AF127" i="27"/>
  <c r="AE127" i="27"/>
  <c r="AB127" i="27"/>
  <c r="Z127" i="27"/>
  <c r="AF126" i="27"/>
  <c r="AE126" i="27"/>
  <c r="AB126" i="27"/>
  <c r="Z126" i="27"/>
  <c r="AF125" i="27"/>
  <c r="AE125" i="27"/>
  <c r="AB125" i="27"/>
  <c r="Z125" i="27"/>
  <c r="AF124" i="27"/>
  <c r="AE124" i="27"/>
  <c r="AB124" i="27"/>
  <c r="Z124" i="27"/>
  <c r="AF123" i="27"/>
  <c r="AE123" i="27"/>
  <c r="AB123" i="27"/>
  <c r="Z123" i="27"/>
  <c r="AF122" i="27"/>
  <c r="AE122" i="27"/>
  <c r="AB122" i="27"/>
  <c r="Z122" i="27"/>
  <c r="AF121" i="27"/>
  <c r="AE121" i="27"/>
  <c r="AB121" i="27"/>
  <c r="Z121" i="27"/>
  <c r="AF120" i="27"/>
  <c r="AE120" i="27"/>
  <c r="AB120" i="27"/>
  <c r="Z120" i="27"/>
  <c r="AF119" i="27"/>
  <c r="AE119" i="27"/>
  <c r="AB119" i="27"/>
  <c r="Z119" i="27"/>
  <c r="AF118" i="27"/>
  <c r="AE118" i="27"/>
  <c r="AB118" i="27"/>
  <c r="Z118" i="27"/>
  <c r="AF117" i="27"/>
  <c r="AE117" i="27"/>
  <c r="AB117" i="27"/>
  <c r="Z117" i="27"/>
  <c r="AF116" i="27"/>
  <c r="AE116" i="27"/>
  <c r="AB116" i="27"/>
  <c r="Z116" i="27"/>
  <c r="AF115" i="27"/>
  <c r="AE115" i="27"/>
  <c r="AB115" i="27"/>
  <c r="Z115" i="27"/>
  <c r="AF114" i="27"/>
  <c r="AE114" i="27"/>
  <c r="AB114" i="27"/>
  <c r="Z114" i="27"/>
  <c r="AF113" i="27"/>
  <c r="AE113" i="27"/>
  <c r="AB113" i="27"/>
  <c r="Z113" i="27"/>
  <c r="AF112" i="27"/>
  <c r="AE112" i="27"/>
  <c r="AB112" i="27"/>
  <c r="Z112" i="27"/>
  <c r="AF111" i="27"/>
  <c r="AE111" i="27"/>
  <c r="AB111" i="27"/>
  <c r="Z111" i="27"/>
  <c r="AF110" i="27"/>
  <c r="AE110" i="27"/>
  <c r="AB110" i="27"/>
  <c r="Z110" i="27"/>
  <c r="AF109" i="27"/>
  <c r="AE109" i="27"/>
  <c r="AB109" i="27"/>
  <c r="Z109" i="27"/>
  <c r="AF108" i="27"/>
  <c r="AE108" i="27"/>
  <c r="AB108" i="27"/>
  <c r="Z108" i="27"/>
  <c r="AF107" i="27"/>
  <c r="AE107" i="27"/>
  <c r="AB107" i="27"/>
  <c r="Z107" i="27"/>
  <c r="AF106" i="27"/>
  <c r="AE106" i="27"/>
  <c r="AB106" i="27"/>
  <c r="Z106" i="27"/>
  <c r="AF105" i="27"/>
  <c r="AE105" i="27"/>
  <c r="AB105" i="27"/>
  <c r="Z105" i="27"/>
  <c r="AF104" i="27"/>
  <c r="AE104" i="27"/>
  <c r="AB104" i="27"/>
  <c r="Z104" i="27"/>
  <c r="AF103" i="27"/>
  <c r="AE103" i="27"/>
  <c r="AB103" i="27"/>
  <c r="Z103" i="27"/>
  <c r="AF102" i="27"/>
  <c r="AE102" i="27"/>
  <c r="AB102" i="27"/>
  <c r="Z102" i="27"/>
  <c r="AF101" i="27"/>
  <c r="AE101" i="27"/>
  <c r="AB101" i="27"/>
  <c r="Z101" i="27"/>
  <c r="AF100" i="27"/>
  <c r="AE100" i="27"/>
  <c r="AB100" i="27"/>
  <c r="Z100" i="27"/>
  <c r="AF99" i="27"/>
  <c r="AE99" i="27"/>
  <c r="AB99" i="27"/>
  <c r="Z99" i="27"/>
  <c r="AF98" i="27"/>
  <c r="AE98" i="27"/>
  <c r="AB98" i="27"/>
  <c r="Z98" i="27"/>
  <c r="AF97" i="27"/>
  <c r="AE97" i="27"/>
  <c r="AB97" i="27"/>
  <c r="Z97" i="27"/>
  <c r="AF96" i="27"/>
  <c r="AE96" i="27"/>
  <c r="AB96" i="27"/>
  <c r="Z96" i="27"/>
  <c r="AF95" i="27"/>
  <c r="AE95" i="27"/>
  <c r="AB95" i="27"/>
  <c r="Z95" i="27"/>
  <c r="AF94" i="27"/>
  <c r="AE94" i="27"/>
  <c r="AB94" i="27"/>
  <c r="Z94" i="27"/>
  <c r="AF93" i="27"/>
  <c r="AE93" i="27"/>
  <c r="AB93" i="27"/>
  <c r="Z93" i="27"/>
  <c r="AF92" i="27"/>
  <c r="AE92" i="27"/>
  <c r="AB92" i="27"/>
  <c r="Z92" i="27"/>
  <c r="AF91" i="27"/>
  <c r="AE91" i="27"/>
  <c r="AB91" i="27"/>
  <c r="Z91" i="27"/>
  <c r="AF90" i="27"/>
  <c r="AE90" i="27"/>
  <c r="AB90" i="27"/>
  <c r="Z90" i="27"/>
  <c r="AF89" i="27"/>
  <c r="AE89" i="27"/>
  <c r="AB89" i="27"/>
  <c r="Z89" i="27"/>
  <c r="AF88" i="27"/>
  <c r="AE88" i="27"/>
  <c r="AB88" i="27"/>
  <c r="Z88" i="27"/>
  <c r="AF87" i="27"/>
  <c r="AE87" i="27"/>
  <c r="AB87" i="27"/>
  <c r="Z87" i="27"/>
  <c r="AF86" i="27"/>
  <c r="AE86" i="27"/>
  <c r="AB86" i="27"/>
  <c r="Z86" i="27"/>
  <c r="AF85" i="27"/>
  <c r="AE85" i="27"/>
  <c r="AB85" i="27"/>
  <c r="Z85" i="27"/>
  <c r="AF84" i="27"/>
  <c r="AE84" i="27"/>
  <c r="AB84" i="27"/>
  <c r="Z84" i="27"/>
  <c r="AF83" i="27"/>
  <c r="AE83" i="27"/>
  <c r="AB83" i="27"/>
  <c r="Z83" i="27"/>
  <c r="AF82" i="27"/>
  <c r="AE82" i="27"/>
  <c r="AB82" i="27"/>
  <c r="Z82" i="27"/>
  <c r="AB81" i="27"/>
  <c r="Z81" i="27"/>
  <c r="AB80" i="27"/>
  <c r="Z80" i="27"/>
  <c r="AB79" i="27"/>
  <c r="Z79" i="27"/>
  <c r="AB78" i="27"/>
  <c r="Z78" i="27"/>
  <c r="AB77" i="27"/>
  <c r="Z77" i="27"/>
  <c r="AB76" i="27"/>
  <c r="Z76" i="27"/>
  <c r="AB75" i="27"/>
  <c r="Z75" i="27"/>
  <c r="AB74" i="27"/>
  <c r="Z74" i="27"/>
  <c r="AB73" i="27"/>
  <c r="Z73" i="27"/>
  <c r="AB72" i="27"/>
  <c r="Z72" i="27"/>
  <c r="Q72" i="27"/>
  <c r="AB71" i="27"/>
  <c r="Z71" i="27"/>
  <c r="Q71" i="27"/>
  <c r="AB70" i="27"/>
  <c r="Z70" i="27"/>
  <c r="Q70" i="27"/>
  <c r="AB69" i="27"/>
  <c r="Z69" i="27"/>
  <c r="Q69" i="27"/>
  <c r="AB68" i="27"/>
  <c r="Z68" i="27"/>
  <c r="Q68" i="27"/>
  <c r="AB67" i="27"/>
  <c r="Z67" i="27"/>
  <c r="Q67" i="27"/>
  <c r="AB66" i="27"/>
  <c r="Z66" i="27"/>
  <c r="AB65" i="27"/>
  <c r="Z65" i="27"/>
  <c r="AB64" i="27"/>
  <c r="Z64" i="27"/>
  <c r="F12" i="27"/>
  <c r="BR60" i="27"/>
  <c r="F11" i="27"/>
  <c r="BZ51" i="27"/>
  <c r="F10" i="27"/>
  <c r="BY51" i="27"/>
  <c r="F9" i="27"/>
  <c r="BX51" i="27"/>
  <c r="F8" i="27"/>
  <c r="BW51" i="27"/>
  <c r="F7" i="27"/>
  <c r="BV51" i="27"/>
  <c r="C25" i="27"/>
  <c r="BR59" i="27"/>
  <c r="CA51" i="27"/>
  <c r="C24" i="27"/>
  <c r="BR58" i="27"/>
  <c r="C23" i="27"/>
  <c r="BR57" i="27"/>
  <c r="C22" i="27"/>
  <c r="BR56" i="27"/>
  <c r="C21" i="27"/>
  <c r="BR55" i="27"/>
  <c r="C20" i="27"/>
  <c r="BR37" i="27"/>
  <c r="CA29" i="27"/>
  <c r="BR38" i="27"/>
  <c r="BZ29" i="27"/>
  <c r="BR36" i="27"/>
  <c r="BY29" i="27"/>
  <c r="BR35" i="27"/>
  <c r="BX29" i="27"/>
  <c r="BR34" i="27"/>
  <c r="BW29" i="27"/>
  <c r="BR33" i="27"/>
  <c r="BV29" i="27"/>
  <c r="BR49" i="27"/>
  <c r="BR48" i="27"/>
  <c r="BR47" i="27"/>
  <c r="BR46" i="27"/>
  <c r="BR45" i="27"/>
  <c r="BR44" i="27"/>
  <c r="CA40" i="27"/>
  <c r="BZ40" i="27"/>
  <c r="BY40" i="27"/>
  <c r="BX40" i="27"/>
  <c r="BW40" i="27"/>
  <c r="BV40" i="27"/>
  <c r="BP38" i="27" a="1"/>
  <c r="BP38" i="27"/>
  <c r="BO38" i="27" a="1"/>
  <c r="BO38" i="27"/>
  <c r="BN38" i="27" a="1"/>
  <c r="BN38" i="27"/>
  <c r="BM38" i="27" a="1"/>
  <c r="BM38" i="27"/>
  <c r="BL38" i="27" a="1"/>
  <c r="BL38" i="27"/>
  <c r="BK38" i="27" a="1"/>
  <c r="BK38" i="27"/>
  <c r="BJ38" i="27" a="1"/>
  <c r="BJ38" i="27"/>
  <c r="BI38" i="27" a="1"/>
  <c r="BI38" i="27"/>
  <c r="BH38" i="27" a="1"/>
  <c r="BH38" i="27"/>
  <c r="BG38" i="27" a="1"/>
  <c r="BG38" i="27"/>
  <c r="BF38" i="27" a="1"/>
  <c r="BF38" i="27"/>
  <c r="BE38" i="27" a="1"/>
  <c r="BE38" i="27"/>
  <c r="BD38" i="27" a="1"/>
  <c r="BD38" i="27"/>
  <c r="BC38" i="27" a="1"/>
  <c r="BC38" i="27"/>
  <c r="BB38" i="27" a="1"/>
  <c r="BB38" i="27"/>
  <c r="BA38" i="27" a="1"/>
  <c r="BA38" i="27"/>
  <c r="AZ38" i="27" a="1"/>
  <c r="AZ38" i="27"/>
  <c r="AY38" i="27" a="1"/>
  <c r="AY38" i="27"/>
  <c r="AX38" i="27" a="1"/>
  <c r="AX38" i="27"/>
  <c r="AW38" i="27" a="1"/>
  <c r="AW38" i="27"/>
  <c r="AV38" i="27" a="1"/>
  <c r="AV38" i="27"/>
  <c r="AU38" i="27" a="1"/>
  <c r="AU38" i="27"/>
  <c r="AT38" i="27" a="1"/>
  <c r="AT38" i="27"/>
  <c r="AS38" i="27" a="1"/>
  <c r="AS38" i="27"/>
  <c r="AR38" i="27" a="1"/>
  <c r="AR38" i="27"/>
  <c r="AQ38" i="27" a="1"/>
  <c r="AQ38" i="27"/>
  <c r="AP38" i="27" a="1"/>
  <c r="AP38" i="27"/>
  <c r="AO38" i="27" a="1"/>
  <c r="AO38" i="27"/>
  <c r="AN38" i="27" a="1"/>
  <c r="AN38" i="27"/>
  <c r="AM38" i="27" a="1"/>
  <c r="AM38" i="27"/>
  <c r="AL38" i="27" a="1"/>
  <c r="AL38" i="27"/>
  <c r="AK38" i="27" a="1"/>
  <c r="AK38" i="27"/>
  <c r="AJ38" i="27" a="1"/>
  <c r="AJ38" i="27"/>
  <c r="AI38" i="27" a="1"/>
  <c r="AI38" i="27"/>
  <c r="AH38" i="27" a="1"/>
  <c r="AH38" i="27"/>
  <c r="AG38" i="27" a="1"/>
  <c r="AG38" i="27"/>
  <c r="AF38" i="27" a="1"/>
  <c r="AF38" i="27"/>
  <c r="AE38" i="27" a="1"/>
  <c r="AE38" i="27"/>
  <c r="AD38" i="27" a="1"/>
  <c r="AD38" i="27"/>
  <c r="AC38" i="27" a="1"/>
  <c r="AC38" i="27"/>
  <c r="AB38" i="27" a="1"/>
  <c r="AB38" i="27"/>
  <c r="AA38" i="27" a="1"/>
  <c r="AA38" i="27"/>
  <c r="Z38" i="27" a="1"/>
  <c r="Z38" i="27"/>
  <c r="Y38" i="27" a="1"/>
  <c r="Y38" i="27"/>
  <c r="X38" i="27" a="1"/>
  <c r="X38" i="27"/>
  <c r="W38" i="27" a="1"/>
  <c r="W38" i="27"/>
  <c r="V38" i="27" a="1"/>
  <c r="V38" i="27"/>
  <c r="U38" i="27" a="1"/>
  <c r="U38" i="27"/>
  <c r="T38" i="27" a="1"/>
  <c r="T38" i="27"/>
  <c r="S38" i="27" a="1"/>
  <c r="S38" i="27"/>
  <c r="R38" i="27" a="1"/>
  <c r="R38" i="27"/>
  <c r="Q38" i="27" a="1"/>
  <c r="Q38" i="27"/>
  <c r="P38" i="27" a="1"/>
  <c r="P38" i="27"/>
  <c r="O38" i="27" a="1"/>
  <c r="O38" i="27"/>
  <c r="N38" i="27" a="1"/>
  <c r="N38" i="27"/>
  <c r="M38" i="27" a="1"/>
  <c r="M38" i="27"/>
  <c r="L38" i="27" a="1"/>
  <c r="L38" i="27"/>
  <c r="K38" i="27" a="1"/>
  <c r="K38" i="27"/>
  <c r="J38" i="27" a="1"/>
  <c r="J38" i="27"/>
  <c r="I38" i="27" a="1"/>
  <c r="I38" i="27"/>
  <c r="H38" i="27" a="1"/>
  <c r="H38" i="27"/>
  <c r="G38" i="27" a="1"/>
  <c r="G38" i="27"/>
  <c r="F38" i="27" a="1"/>
  <c r="F38" i="27"/>
  <c r="E38" i="27" a="1"/>
  <c r="E38" i="27"/>
  <c r="C38" i="27"/>
  <c r="BP37" i="27" a="1"/>
  <c r="BP37" i="27"/>
  <c r="BO37" i="27" a="1"/>
  <c r="BO37" i="27"/>
  <c r="BN37" i="27" a="1"/>
  <c r="BN37" i="27"/>
  <c r="BM37" i="27" a="1"/>
  <c r="BM37" i="27"/>
  <c r="BL37" i="27" a="1"/>
  <c r="BL37" i="27"/>
  <c r="BK37" i="27" a="1"/>
  <c r="BK37" i="27"/>
  <c r="BJ37" i="27" a="1"/>
  <c r="BJ37" i="27"/>
  <c r="BI37" i="27" a="1"/>
  <c r="BI37" i="27"/>
  <c r="BH37" i="27" a="1"/>
  <c r="BH37" i="27"/>
  <c r="BG37" i="27" a="1"/>
  <c r="BG37" i="27"/>
  <c r="BF37" i="27" a="1"/>
  <c r="BF37" i="27"/>
  <c r="BE37" i="27" a="1"/>
  <c r="BE37" i="27"/>
  <c r="BD37" i="27" a="1"/>
  <c r="BD37" i="27"/>
  <c r="BC37" i="27" a="1"/>
  <c r="BC37" i="27"/>
  <c r="BB37" i="27" a="1"/>
  <c r="BB37" i="27"/>
  <c r="BA37" i="27" a="1"/>
  <c r="BA37" i="27"/>
  <c r="AZ37" i="27" a="1"/>
  <c r="AZ37" i="27"/>
  <c r="AY37" i="27" a="1"/>
  <c r="AY37" i="27"/>
  <c r="AX37" i="27" a="1"/>
  <c r="AX37" i="27"/>
  <c r="AW37" i="27" a="1"/>
  <c r="AW37" i="27"/>
  <c r="AV37" i="27" a="1"/>
  <c r="AV37" i="27"/>
  <c r="AU37" i="27" a="1"/>
  <c r="AU37" i="27"/>
  <c r="AT37" i="27" a="1"/>
  <c r="AT37" i="27"/>
  <c r="AS37" i="27" a="1"/>
  <c r="AS37" i="27"/>
  <c r="AR37" i="27" a="1"/>
  <c r="AR37" i="27"/>
  <c r="AQ37" i="27" a="1"/>
  <c r="AQ37" i="27"/>
  <c r="AP37" i="27" a="1"/>
  <c r="AP37" i="27"/>
  <c r="AO37" i="27" a="1"/>
  <c r="AO37" i="27"/>
  <c r="AN37" i="27" a="1"/>
  <c r="AN37" i="27"/>
  <c r="AM37" i="27" a="1"/>
  <c r="AM37" i="27"/>
  <c r="AL37" i="27" a="1"/>
  <c r="AL37" i="27"/>
  <c r="AK37" i="27" a="1"/>
  <c r="AK37" i="27"/>
  <c r="AJ37" i="27" a="1"/>
  <c r="AJ37" i="27"/>
  <c r="AI37" i="27" a="1"/>
  <c r="AI37" i="27"/>
  <c r="AH37" i="27" a="1"/>
  <c r="AH37" i="27"/>
  <c r="AG37" i="27" a="1"/>
  <c r="AG37" i="27"/>
  <c r="AF37" i="27" a="1"/>
  <c r="AF37" i="27"/>
  <c r="AE37" i="27" a="1"/>
  <c r="AE37" i="27"/>
  <c r="AD37" i="27" a="1"/>
  <c r="AD37" i="27"/>
  <c r="AC37" i="27" a="1"/>
  <c r="AC37" i="27"/>
  <c r="AB37" i="27" a="1"/>
  <c r="AB37" i="27"/>
  <c r="AA37" i="27" a="1"/>
  <c r="AA37" i="27"/>
  <c r="Z37" i="27" a="1"/>
  <c r="Z37" i="27"/>
  <c r="Y37" i="27" a="1"/>
  <c r="Y37" i="27"/>
  <c r="X37" i="27" a="1"/>
  <c r="X37" i="27"/>
  <c r="W37" i="27" a="1"/>
  <c r="W37" i="27"/>
  <c r="V37" i="27" a="1"/>
  <c r="V37" i="27"/>
  <c r="U37" i="27" a="1"/>
  <c r="U37" i="27"/>
  <c r="T37" i="27" a="1"/>
  <c r="T37" i="27"/>
  <c r="S37" i="27" a="1"/>
  <c r="S37" i="27"/>
  <c r="R37" i="27" a="1"/>
  <c r="R37" i="27"/>
  <c r="Q37" i="27" a="1"/>
  <c r="Q37" i="27"/>
  <c r="P37" i="27" a="1"/>
  <c r="P37" i="27"/>
  <c r="O37" i="27" a="1"/>
  <c r="O37" i="27"/>
  <c r="N37" i="27" a="1"/>
  <c r="N37" i="27"/>
  <c r="M37" i="27" a="1"/>
  <c r="M37" i="27"/>
  <c r="L37" i="27" a="1"/>
  <c r="L37" i="27"/>
  <c r="K37" i="27" a="1"/>
  <c r="K37" i="27"/>
  <c r="J37" i="27" a="1"/>
  <c r="J37" i="27"/>
  <c r="I37" i="27" a="1"/>
  <c r="I37" i="27"/>
  <c r="H37" i="27" a="1"/>
  <c r="H37" i="27"/>
  <c r="G37" i="27" a="1"/>
  <c r="G37" i="27"/>
  <c r="F37" i="27" a="1"/>
  <c r="F37" i="27"/>
  <c r="E37" i="27" a="1"/>
  <c r="E37" i="27"/>
  <c r="C37" i="27"/>
  <c r="BP36" i="27" a="1"/>
  <c r="BP36" i="27"/>
  <c r="BO36" i="27" a="1"/>
  <c r="BO36" i="27"/>
  <c r="BN36" i="27" a="1"/>
  <c r="BN36" i="27"/>
  <c r="BM36" i="27" a="1"/>
  <c r="BM36" i="27"/>
  <c r="BL36" i="27" a="1"/>
  <c r="BL36" i="27"/>
  <c r="BK36" i="27" a="1"/>
  <c r="BK36" i="27"/>
  <c r="BJ36" i="27" a="1"/>
  <c r="BJ36" i="27"/>
  <c r="BI36" i="27" a="1"/>
  <c r="BI36" i="27"/>
  <c r="BH36" i="27" a="1"/>
  <c r="BH36" i="27"/>
  <c r="BG36" i="27" a="1"/>
  <c r="BG36" i="27"/>
  <c r="BF36" i="27" a="1"/>
  <c r="BF36" i="27"/>
  <c r="BE36" i="27" a="1"/>
  <c r="BE36" i="27"/>
  <c r="BD36" i="27" a="1"/>
  <c r="BD36" i="27"/>
  <c r="BC36" i="27" a="1"/>
  <c r="BC36" i="27"/>
  <c r="BB36" i="27" a="1"/>
  <c r="BB36" i="27"/>
  <c r="BA36" i="27" a="1"/>
  <c r="BA36" i="27"/>
  <c r="AZ36" i="27" a="1"/>
  <c r="AZ36" i="27"/>
  <c r="AY36" i="27" a="1"/>
  <c r="AY36" i="27"/>
  <c r="AX36" i="27" a="1"/>
  <c r="AX36" i="27"/>
  <c r="AW36" i="27" a="1"/>
  <c r="AW36" i="27"/>
  <c r="AV36" i="27" a="1"/>
  <c r="AV36" i="27"/>
  <c r="AU36" i="27" a="1"/>
  <c r="AU36" i="27"/>
  <c r="AT36" i="27" a="1"/>
  <c r="AT36" i="27"/>
  <c r="AS36" i="27" a="1"/>
  <c r="AS36" i="27"/>
  <c r="AR36" i="27" a="1"/>
  <c r="AR36" i="27"/>
  <c r="AQ36" i="27" a="1"/>
  <c r="AQ36" i="27"/>
  <c r="AP36" i="27" a="1"/>
  <c r="AP36" i="27"/>
  <c r="AO36" i="27" a="1"/>
  <c r="AO36" i="27"/>
  <c r="AN36" i="27" a="1"/>
  <c r="AN36" i="27"/>
  <c r="AM36" i="27" a="1"/>
  <c r="AM36" i="27"/>
  <c r="AL36" i="27" a="1"/>
  <c r="AL36" i="27"/>
  <c r="AK36" i="27" a="1"/>
  <c r="AK36" i="27"/>
  <c r="AJ36" i="27" a="1"/>
  <c r="AJ36" i="27"/>
  <c r="AI36" i="27" a="1"/>
  <c r="AI36" i="27"/>
  <c r="AH36" i="27" a="1"/>
  <c r="AH36" i="27"/>
  <c r="AG36" i="27" a="1"/>
  <c r="AG36" i="27"/>
  <c r="AF36" i="27" a="1"/>
  <c r="AF36" i="27"/>
  <c r="AE36" i="27" a="1"/>
  <c r="AE36" i="27"/>
  <c r="AD36" i="27" a="1"/>
  <c r="AD36" i="27"/>
  <c r="AC36" i="27" a="1"/>
  <c r="AC36" i="27"/>
  <c r="AB36" i="27" a="1"/>
  <c r="AB36" i="27"/>
  <c r="AA36" i="27" a="1"/>
  <c r="AA36" i="27"/>
  <c r="Z36" i="27" a="1"/>
  <c r="Z36" i="27"/>
  <c r="Y36" i="27" a="1"/>
  <c r="Y36" i="27"/>
  <c r="X36" i="27" a="1"/>
  <c r="X36" i="27"/>
  <c r="W36" i="27" a="1"/>
  <c r="W36" i="27"/>
  <c r="V36" i="27" a="1"/>
  <c r="V36" i="27"/>
  <c r="U36" i="27" a="1"/>
  <c r="U36" i="27"/>
  <c r="T36" i="27" a="1"/>
  <c r="T36" i="27"/>
  <c r="S36" i="27" a="1"/>
  <c r="S36" i="27"/>
  <c r="R36" i="27" a="1"/>
  <c r="R36" i="27"/>
  <c r="Q36" i="27" a="1"/>
  <c r="Q36" i="27"/>
  <c r="P36" i="27" a="1"/>
  <c r="P36" i="27"/>
  <c r="O36" i="27" a="1"/>
  <c r="O36" i="27"/>
  <c r="N36" i="27" a="1"/>
  <c r="N36" i="27"/>
  <c r="M36" i="27" a="1"/>
  <c r="M36" i="27"/>
  <c r="L36" i="27" a="1"/>
  <c r="L36" i="27"/>
  <c r="K36" i="27" a="1"/>
  <c r="K36" i="27"/>
  <c r="J36" i="27" a="1"/>
  <c r="J36" i="27"/>
  <c r="I36" i="27" a="1"/>
  <c r="I36" i="27"/>
  <c r="H36" i="27" a="1"/>
  <c r="H36" i="27"/>
  <c r="G36" i="27" a="1"/>
  <c r="G36" i="27"/>
  <c r="F36" i="27" a="1"/>
  <c r="F36" i="27"/>
  <c r="E36" i="27" a="1"/>
  <c r="E36" i="27"/>
  <c r="C36" i="27"/>
  <c r="C35" i="27"/>
  <c r="C34" i="27"/>
  <c r="C33" i="27"/>
  <c r="C32" i="27"/>
  <c r="C31" i="27"/>
  <c r="C30" i="27"/>
  <c r="AD25" i="27"/>
  <c r="AF25" i="27"/>
  <c r="AA25" i="27"/>
  <c r="I25" i="27"/>
  <c r="G25" i="27"/>
  <c r="F25" i="27"/>
  <c r="E25" i="27"/>
  <c r="D25" i="27"/>
  <c r="AD24" i="27"/>
  <c r="AF24" i="27"/>
  <c r="AA24" i="27"/>
  <c r="I24" i="27"/>
  <c r="G24" i="27"/>
  <c r="F24" i="27"/>
  <c r="E24" i="27"/>
  <c r="D24" i="27"/>
  <c r="AD23" i="27"/>
  <c r="AF23" i="27"/>
  <c r="AA23" i="27"/>
  <c r="I23" i="27"/>
  <c r="G23" i="27"/>
  <c r="F23" i="27"/>
  <c r="E23" i="27"/>
  <c r="D23" i="27"/>
  <c r="AD22" i="27"/>
  <c r="AF22" i="27"/>
  <c r="I22" i="27"/>
  <c r="G22" i="27"/>
  <c r="F22" i="27"/>
  <c r="E22" i="27"/>
  <c r="D22" i="27"/>
  <c r="AD21" i="27"/>
  <c r="AF21" i="27"/>
  <c r="I21" i="27"/>
  <c r="G21" i="27"/>
  <c r="F21" i="27"/>
  <c r="E21" i="27"/>
  <c r="D21" i="27"/>
  <c r="AD20" i="27"/>
  <c r="AF20" i="27"/>
  <c r="I20" i="27"/>
  <c r="G20" i="27"/>
  <c r="F20" i="27"/>
  <c r="E20" i="27"/>
  <c r="D20" i="27"/>
  <c r="AD19" i="27"/>
  <c r="AF19" i="27"/>
  <c r="I19" i="27"/>
  <c r="G19" i="27"/>
  <c r="F19" i="27"/>
  <c r="E19" i="27"/>
  <c r="D19" i="27"/>
  <c r="AD18" i="27"/>
  <c r="AF18" i="27"/>
  <c r="I18" i="27"/>
  <c r="G18" i="27"/>
  <c r="F18" i="27"/>
  <c r="E18" i="27"/>
  <c r="D18" i="27"/>
  <c r="AD17" i="27"/>
  <c r="AF17" i="27"/>
  <c r="I17" i="27"/>
  <c r="G17" i="27"/>
  <c r="F17" i="27"/>
  <c r="E17" i="27"/>
  <c r="D17" i="27"/>
  <c r="B13" i="27"/>
  <c r="Z17" i="27"/>
  <c r="Z18" i="27"/>
  <c r="Z19" i="27"/>
  <c r="Q17" i="21"/>
  <c r="X21" i="21"/>
  <c r="F13" i="26"/>
  <c r="B13" i="26"/>
  <c r="X20" i="21"/>
  <c r="X19" i="21"/>
  <c r="AA18" i="21"/>
  <c r="Z18" i="21"/>
  <c r="W18" i="21"/>
  <c r="V18" i="21"/>
  <c r="U18" i="21"/>
  <c r="T18" i="21"/>
  <c r="S18" i="21"/>
  <c r="AA14" i="21"/>
  <c r="Z14" i="21"/>
  <c r="Y14" i="21"/>
  <c r="W14" i="21"/>
  <c r="V14" i="21"/>
  <c r="U14" i="21"/>
  <c r="T14" i="21"/>
  <c r="S14" i="21"/>
  <c r="AA13" i="21"/>
  <c r="Z13" i="21"/>
  <c r="Y13" i="21"/>
  <c r="W13" i="21"/>
  <c r="V13" i="21"/>
  <c r="U13" i="21"/>
  <c r="T13" i="21"/>
  <c r="S13" i="21"/>
  <c r="AA12" i="21"/>
  <c r="Z12" i="21"/>
  <c r="Y12" i="21"/>
  <c r="W12" i="21"/>
  <c r="V12" i="21"/>
  <c r="U12" i="21"/>
  <c r="T12" i="21"/>
  <c r="S12" i="21"/>
  <c r="X13" i="21"/>
  <c r="X14" i="21"/>
  <c r="I11" i="21"/>
  <c r="V82" i="26"/>
  <c r="W82" i="26"/>
  <c r="X82" i="26"/>
  <c r="Y82" i="26"/>
  <c r="V83" i="26"/>
  <c r="W83" i="26"/>
  <c r="X83" i="26"/>
  <c r="Y83" i="26"/>
  <c r="V84" i="26"/>
  <c r="W84" i="26"/>
  <c r="X84" i="26"/>
  <c r="Y84" i="26"/>
  <c r="V85" i="26"/>
  <c r="W85" i="26"/>
  <c r="X85" i="26"/>
  <c r="Y85" i="26"/>
  <c r="V86" i="26"/>
  <c r="W86" i="26"/>
  <c r="X86" i="26"/>
  <c r="Y86" i="26"/>
  <c r="V87" i="26"/>
  <c r="W87" i="26"/>
  <c r="X87" i="26"/>
  <c r="Y87" i="26"/>
  <c r="V88" i="26"/>
  <c r="W88" i="26"/>
  <c r="X88" i="26"/>
  <c r="Y88" i="26"/>
  <c r="V89" i="26"/>
  <c r="W89" i="26"/>
  <c r="X89" i="26"/>
  <c r="Y89" i="26"/>
  <c r="V90" i="26"/>
  <c r="W90" i="26"/>
  <c r="X90" i="26"/>
  <c r="Y90" i="26"/>
  <c r="V91" i="26"/>
  <c r="W91" i="26"/>
  <c r="X91" i="26"/>
  <c r="Y91" i="26"/>
  <c r="V92" i="26"/>
  <c r="W92" i="26"/>
  <c r="X92" i="26"/>
  <c r="Y92" i="26"/>
  <c r="V93" i="26"/>
  <c r="W93" i="26"/>
  <c r="X93" i="26"/>
  <c r="Y93" i="26"/>
  <c r="V94" i="26"/>
  <c r="W94" i="26"/>
  <c r="X94" i="26"/>
  <c r="Y94" i="26"/>
  <c r="V95" i="26"/>
  <c r="W95" i="26"/>
  <c r="X95" i="26"/>
  <c r="Y95" i="26"/>
  <c r="V96" i="26"/>
  <c r="W96" i="26"/>
  <c r="X96" i="26"/>
  <c r="Y96" i="26"/>
  <c r="V97" i="26"/>
  <c r="W97" i="26"/>
  <c r="X97" i="26"/>
  <c r="Y97" i="26"/>
  <c r="V98" i="26"/>
  <c r="W98" i="26"/>
  <c r="X98" i="26"/>
  <c r="Y98" i="26"/>
  <c r="V99" i="26"/>
  <c r="W99" i="26"/>
  <c r="X99" i="26"/>
  <c r="Y99" i="26"/>
  <c r="V100" i="26"/>
  <c r="W100" i="26"/>
  <c r="X100" i="26"/>
  <c r="Y100" i="26"/>
  <c r="V101" i="26"/>
  <c r="W101" i="26"/>
  <c r="X101" i="26"/>
  <c r="Y101" i="26"/>
  <c r="V102" i="26"/>
  <c r="W102" i="26"/>
  <c r="X102" i="26"/>
  <c r="Y102" i="26"/>
  <c r="V103" i="26"/>
  <c r="W103" i="26"/>
  <c r="X103" i="26"/>
  <c r="Y103" i="26"/>
  <c r="V104" i="26"/>
  <c r="W104" i="26"/>
  <c r="X104" i="26"/>
  <c r="Y104" i="26"/>
  <c r="V105" i="26"/>
  <c r="W105" i="26"/>
  <c r="X105" i="26"/>
  <c r="Y105" i="26"/>
  <c r="V106" i="26"/>
  <c r="W106" i="26"/>
  <c r="X106" i="26"/>
  <c r="Y106" i="26"/>
  <c r="V107" i="26"/>
  <c r="W107" i="26"/>
  <c r="X107" i="26"/>
  <c r="Y107" i="26"/>
  <c r="V108" i="26"/>
  <c r="W108" i="26"/>
  <c r="X108" i="26"/>
  <c r="Y108" i="26"/>
  <c r="Q67" i="26"/>
  <c r="Q68" i="26"/>
  <c r="Q69" i="26"/>
  <c r="M13" i="21"/>
  <c r="M14" i="21"/>
  <c r="M15" i="21"/>
  <c r="M16" i="21"/>
  <c r="M17" i="21"/>
  <c r="M18" i="21"/>
  <c r="M19" i="21"/>
  <c r="M20" i="21"/>
  <c r="M21" i="21"/>
  <c r="M22" i="21"/>
  <c r="M23" i="21"/>
  <c r="M24" i="21"/>
  <c r="M25" i="21"/>
  <c r="M26" i="21"/>
  <c r="M27" i="21"/>
  <c r="M28" i="21"/>
  <c r="M29" i="21"/>
  <c r="M12" i="21"/>
  <c r="L11" i="21"/>
  <c r="V135" i="26"/>
  <c r="W135" i="26"/>
  <c r="X135" i="26"/>
  <c r="Y135" i="26"/>
  <c r="AA135" i="26"/>
  <c r="AA207" i="26"/>
  <c r="AB207" i="26"/>
  <c r="Z207" i="26"/>
  <c r="V134" i="26"/>
  <c r="W134" i="26"/>
  <c r="X134" i="26"/>
  <c r="Y134" i="26"/>
  <c r="AA134" i="26"/>
  <c r="AA206" i="26"/>
  <c r="AB206" i="26"/>
  <c r="Z206" i="26"/>
  <c r="V133" i="26"/>
  <c r="W133" i="26"/>
  <c r="X133" i="26"/>
  <c r="Y133" i="26"/>
  <c r="AA133" i="26"/>
  <c r="AA205" i="26"/>
  <c r="AB205" i="26"/>
  <c r="Z205" i="26"/>
  <c r="V132" i="26"/>
  <c r="W132" i="26"/>
  <c r="X132" i="26"/>
  <c r="Y132" i="26"/>
  <c r="AA132" i="26"/>
  <c r="AA204" i="26"/>
  <c r="AB204" i="26"/>
  <c r="Z204" i="26"/>
  <c r="V131" i="26"/>
  <c r="W131" i="26"/>
  <c r="X131" i="26"/>
  <c r="Y131" i="26"/>
  <c r="AA131" i="26"/>
  <c r="AA203" i="26"/>
  <c r="AB203" i="26"/>
  <c r="Z203" i="26"/>
  <c r="V130" i="26"/>
  <c r="W130" i="26"/>
  <c r="X130" i="26"/>
  <c r="Y130" i="26"/>
  <c r="AA130" i="26"/>
  <c r="AA202" i="26"/>
  <c r="AB202" i="26"/>
  <c r="Z202" i="26"/>
  <c r="V129" i="26"/>
  <c r="W129" i="26"/>
  <c r="X129" i="26"/>
  <c r="Y129" i="26"/>
  <c r="AA129" i="26"/>
  <c r="AA201" i="26"/>
  <c r="AB201" i="26"/>
  <c r="Z201" i="26"/>
  <c r="V128" i="26"/>
  <c r="W128" i="26"/>
  <c r="X128" i="26"/>
  <c r="Y128" i="26"/>
  <c r="AA128" i="26"/>
  <c r="AA200" i="26"/>
  <c r="AB200" i="26"/>
  <c r="Z200" i="26"/>
  <c r="V127" i="26"/>
  <c r="W127" i="26"/>
  <c r="X127" i="26"/>
  <c r="Y127" i="26"/>
  <c r="AA127" i="26"/>
  <c r="AA199" i="26"/>
  <c r="AB199" i="26"/>
  <c r="Z199" i="26"/>
  <c r="V126" i="26"/>
  <c r="W126" i="26"/>
  <c r="X126" i="26"/>
  <c r="Y126" i="26"/>
  <c r="AA126" i="26"/>
  <c r="AA198" i="26"/>
  <c r="AB198" i="26"/>
  <c r="Z198" i="26"/>
  <c r="V125" i="26"/>
  <c r="W125" i="26"/>
  <c r="X125" i="26"/>
  <c r="Y125" i="26"/>
  <c r="AA125" i="26"/>
  <c r="AA197" i="26"/>
  <c r="AB197" i="26"/>
  <c r="Z197" i="26"/>
  <c r="V124" i="26"/>
  <c r="W124" i="26"/>
  <c r="X124" i="26"/>
  <c r="Y124" i="26"/>
  <c r="AA124" i="26"/>
  <c r="AA196" i="26"/>
  <c r="AB196" i="26"/>
  <c r="Z196" i="26"/>
  <c r="V123" i="26"/>
  <c r="W123" i="26"/>
  <c r="X123" i="26"/>
  <c r="Y123" i="26"/>
  <c r="AA123" i="26"/>
  <c r="AA195" i="26"/>
  <c r="AB195" i="26"/>
  <c r="Z195" i="26"/>
  <c r="V122" i="26"/>
  <c r="W122" i="26"/>
  <c r="X122" i="26"/>
  <c r="Y122" i="26"/>
  <c r="AA122" i="26"/>
  <c r="AA194" i="26"/>
  <c r="AB194" i="26"/>
  <c r="Z194" i="26"/>
  <c r="V121" i="26"/>
  <c r="W121" i="26"/>
  <c r="X121" i="26"/>
  <c r="Y121" i="26"/>
  <c r="AA121" i="26"/>
  <c r="AA193" i="26"/>
  <c r="AB193" i="26"/>
  <c r="Z193" i="26"/>
  <c r="V120" i="26"/>
  <c r="W120" i="26"/>
  <c r="X120" i="26"/>
  <c r="Y120" i="26"/>
  <c r="AA120" i="26"/>
  <c r="AA192" i="26"/>
  <c r="AB192" i="26"/>
  <c r="Z192" i="26"/>
  <c r="V119" i="26"/>
  <c r="W119" i="26"/>
  <c r="X119" i="26"/>
  <c r="Y119" i="26"/>
  <c r="AA119" i="26"/>
  <c r="AA191" i="26"/>
  <c r="AB191" i="26"/>
  <c r="Z191" i="26"/>
  <c r="V118" i="26"/>
  <c r="W118" i="26"/>
  <c r="X118" i="26"/>
  <c r="Y118" i="26"/>
  <c r="AA118" i="26"/>
  <c r="AA190" i="26"/>
  <c r="AB190" i="26"/>
  <c r="Z190" i="26"/>
  <c r="V117" i="26"/>
  <c r="W117" i="26"/>
  <c r="X117" i="26"/>
  <c r="Y117" i="26"/>
  <c r="AA117" i="26"/>
  <c r="AA189" i="26"/>
  <c r="AB189" i="26"/>
  <c r="Z189" i="26"/>
  <c r="V116" i="26"/>
  <c r="W116" i="26"/>
  <c r="X116" i="26"/>
  <c r="Y116" i="26"/>
  <c r="AA116" i="26"/>
  <c r="AA188" i="26"/>
  <c r="AB188" i="26"/>
  <c r="Z188" i="26"/>
  <c r="V115" i="26"/>
  <c r="W115" i="26"/>
  <c r="X115" i="26"/>
  <c r="Y115" i="26"/>
  <c r="AA115" i="26"/>
  <c r="AA187" i="26"/>
  <c r="AB187" i="26"/>
  <c r="Z187" i="26"/>
  <c r="V114" i="26"/>
  <c r="W114" i="26"/>
  <c r="X114" i="26"/>
  <c r="Y114" i="26"/>
  <c r="AA114" i="26"/>
  <c r="AA186" i="26"/>
  <c r="AB186" i="26"/>
  <c r="Z186" i="26"/>
  <c r="V113" i="26"/>
  <c r="W113" i="26"/>
  <c r="X113" i="26"/>
  <c r="Y113" i="26"/>
  <c r="AA113" i="26"/>
  <c r="AA185" i="26"/>
  <c r="AB185" i="26"/>
  <c r="Z185" i="26"/>
  <c r="V112" i="26"/>
  <c r="W112" i="26"/>
  <c r="X112" i="26"/>
  <c r="Y112" i="26"/>
  <c r="AA112" i="26"/>
  <c r="AA184" i="26"/>
  <c r="AB184" i="26"/>
  <c r="Z184" i="26"/>
  <c r="V111" i="26"/>
  <c r="W111" i="26"/>
  <c r="X111" i="26"/>
  <c r="Y111" i="26"/>
  <c r="AA111" i="26"/>
  <c r="AA183" i="26"/>
  <c r="AB183" i="26"/>
  <c r="Z183" i="26"/>
  <c r="V110" i="26"/>
  <c r="W110" i="26"/>
  <c r="X110" i="26"/>
  <c r="Y110" i="26"/>
  <c r="AA110" i="26"/>
  <c r="AA182" i="26"/>
  <c r="AB182" i="26"/>
  <c r="Z182" i="26"/>
  <c r="V109" i="26"/>
  <c r="W109" i="26"/>
  <c r="X109" i="26"/>
  <c r="Y109" i="26"/>
  <c r="AA109" i="26"/>
  <c r="AA181" i="26"/>
  <c r="AB181" i="26"/>
  <c r="Z181" i="26"/>
  <c r="AA108" i="26"/>
  <c r="AA180" i="26"/>
  <c r="AB180" i="26"/>
  <c r="Z180" i="26"/>
  <c r="AA107" i="26"/>
  <c r="AA179" i="26"/>
  <c r="AB179" i="26"/>
  <c r="Z179" i="26"/>
  <c r="AA106" i="26"/>
  <c r="AA178" i="26"/>
  <c r="AB178" i="26"/>
  <c r="Z178" i="26"/>
  <c r="AA105" i="26"/>
  <c r="AA177" i="26"/>
  <c r="AB177" i="26"/>
  <c r="Z177" i="26"/>
  <c r="AA104" i="26"/>
  <c r="AA176" i="26"/>
  <c r="AB176" i="26"/>
  <c r="Z176" i="26"/>
  <c r="AA103" i="26"/>
  <c r="AA175" i="26"/>
  <c r="AB175" i="26"/>
  <c r="Z175" i="26"/>
  <c r="AA102" i="26"/>
  <c r="AA174" i="26"/>
  <c r="AB174" i="26"/>
  <c r="Z174" i="26"/>
  <c r="AA101" i="26"/>
  <c r="AA173" i="26"/>
  <c r="AB173" i="26"/>
  <c r="Z173" i="26"/>
  <c r="AA100" i="26"/>
  <c r="AA172" i="26"/>
  <c r="AB172" i="26"/>
  <c r="Z172" i="26"/>
  <c r="AA99" i="26"/>
  <c r="AA171" i="26"/>
  <c r="AB171" i="26"/>
  <c r="Z171" i="26"/>
  <c r="AA98" i="26"/>
  <c r="AA170" i="26"/>
  <c r="AB170" i="26"/>
  <c r="Z170" i="26"/>
  <c r="AA97" i="26"/>
  <c r="AA169" i="26"/>
  <c r="AB169" i="26"/>
  <c r="Z169" i="26"/>
  <c r="AA96" i="26"/>
  <c r="AA168" i="26"/>
  <c r="AB168" i="26"/>
  <c r="Z168" i="26"/>
  <c r="AA95" i="26"/>
  <c r="AA167" i="26"/>
  <c r="AB167" i="26"/>
  <c r="Z167" i="26"/>
  <c r="AA94" i="26"/>
  <c r="AA166" i="26"/>
  <c r="AB166" i="26"/>
  <c r="Z166" i="26"/>
  <c r="AA93" i="26"/>
  <c r="AA165" i="26"/>
  <c r="AB165" i="26"/>
  <c r="Z165" i="26"/>
  <c r="AA92" i="26"/>
  <c r="AA164" i="26"/>
  <c r="AB164" i="26"/>
  <c r="Z164" i="26"/>
  <c r="AA91" i="26"/>
  <c r="AA163" i="26"/>
  <c r="AB163" i="26"/>
  <c r="Z163" i="26"/>
  <c r="AA90" i="26"/>
  <c r="AA162" i="26"/>
  <c r="AB162" i="26"/>
  <c r="Z162" i="26"/>
  <c r="AA89" i="26"/>
  <c r="AA161" i="26"/>
  <c r="AB161" i="26"/>
  <c r="Z161" i="26"/>
  <c r="AA88" i="26"/>
  <c r="AA160" i="26"/>
  <c r="AB160" i="26"/>
  <c r="Z160" i="26"/>
  <c r="AA87" i="26"/>
  <c r="AA159" i="26"/>
  <c r="AB159" i="26"/>
  <c r="Z159" i="26"/>
  <c r="AA86" i="26"/>
  <c r="AA158" i="26"/>
  <c r="AB158" i="26"/>
  <c r="Z158" i="26"/>
  <c r="AA85" i="26"/>
  <c r="AA157" i="26"/>
  <c r="AB157" i="26"/>
  <c r="Z157" i="26"/>
  <c r="AA84" i="26"/>
  <c r="AA156" i="26"/>
  <c r="AB156" i="26"/>
  <c r="Z156" i="26"/>
  <c r="AA83" i="26"/>
  <c r="AA155" i="26"/>
  <c r="AB155" i="26"/>
  <c r="Z155" i="26"/>
  <c r="AA82" i="26"/>
  <c r="AA154" i="26"/>
  <c r="AB154" i="26"/>
  <c r="Z154" i="26"/>
  <c r="AA153" i="26"/>
  <c r="AB153" i="26"/>
  <c r="Z153" i="26"/>
  <c r="AA152" i="26"/>
  <c r="AB152" i="26"/>
  <c r="Z152" i="26"/>
  <c r="AA151" i="26"/>
  <c r="AB151" i="26"/>
  <c r="Z151" i="26"/>
  <c r="AA150" i="26"/>
  <c r="AB150" i="26"/>
  <c r="Z150" i="26"/>
  <c r="AA149" i="26"/>
  <c r="AB149" i="26"/>
  <c r="Z149" i="26"/>
  <c r="AA148" i="26"/>
  <c r="AB148" i="26"/>
  <c r="Z148" i="26"/>
  <c r="AA147" i="26"/>
  <c r="AB147" i="26"/>
  <c r="Z147" i="26"/>
  <c r="AA146" i="26"/>
  <c r="AB146" i="26"/>
  <c r="Z146" i="26"/>
  <c r="AA145" i="26"/>
  <c r="AB145" i="26"/>
  <c r="Z145" i="26"/>
  <c r="AA144" i="26"/>
  <c r="AB144" i="26"/>
  <c r="Z144" i="26"/>
  <c r="AA143" i="26"/>
  <c r="AB143" i="26"/>
  <c r="Z143" i="26"/>
  <c r="AA142" i="26"/>
  <c r="AB142" i="26"/>
  <c r="Z142" i="26"/>
  <c r="AA141" i="26"/>
  <c r="AB141" i="26"/>
  <c r="Z141" i="26"/>
  <c r="AA140" i="26"/>
  <c r="AB140" i="26"/>
  <c r="Z140" i="26"/>
  <c r="AA139" i="26"/>
  <c r="AB139" i="26"/>
  <c r="Z139" i="26"/>
  <c r="AA138" i="26"/>
  <c r="AB138" i="26"/>
  <c r="Z138" i="26"/>
  <c r="AA137" i="26"/>
  <c r="AB137" i="26"/>
  <c r="Z137" i="26"/>
  <c r="AA136" i="26"/>
  <c r="AB136" i="26"/>
  <c r="Z136" i="26"/>
  <c r="AF135" i="26"/>
  <c r="AE135" i="26"/>
  <c r="AB135" i="26"/>
  <c r="Z135" i="26"/>
  <c r="AF134" i="26"/>
  <c r="AE134" i="26"/>
  <c r="AB134" i="26"/>
  <c r="Z134" i="26"/>
  <c r="AF133" i="26"/>
  <c r="AE133" i="26"/>
  <c r="AB133" i="26"/>
  <c r="Z133" i="26"/>
  <c r="AF132" i="26"/>
  <c r="AE132" i="26"/>
  <c r="AB132" i="26"/>
  <c r="Z132" i="26"/>
  <c r="AF131" i="26"/>
  <c r="AE131" i="26"/>
  <c r="AB131" i="26"/>
  <c r="Z131" i="26"/>
  <c r="AF130" i="26"/>
  <c r="AE130" i="26"/>
  <c r="AB130" i="26"/>
  <c r="Z130" i="26"/>
  <c r="AF129" i="26"/>
  <c r="AE129" i="26"/>
  <c r="AB129" i="26"/>
  <c r="Z129" i="26"/>
  <c r="AF128" i="26"/>
  <c r="AE128" i="26"/>
  <c r="AB128" i="26"/>
  <c r="Z128" i="26"/>
  <c r="AF127" i="26"/>
  <c r="AE127" i="26"/>
  <c r="AB127" i="26"/>
  <c r="Z127" i="26"/>
  <c r="AF126" i="26"/>
  <c r="AE126" i="26"/>
  <c r="AB126" i="26"/>
  <c r="Z126" i="26"/>
  <c r="AF125" i="26"/>
  <c r="AE125" i="26"/>
  <c r="AB125" i="26"/>
  <c r="Z125" i="26"/>
  <c r="AF124" i="26"/>
  <c r="AE124" i="26"/>
  <c r="AB124" i="26"/>
  <c r="Z124" i="26"/>
  <c r="AF123" i="26"/>
  <c r="AE123" i="26"/>
  <c r="AB123" i="26"/>
  <c r="Z123" i="26"/>
  <c r="AF122" i="26"/>
  <c r="AE122" i="26"/>
  <c r="AB122" i="26"/>
  <c r="Z122" i="26"/>
  <c r="AF121" i="26"/>
  <c r="AE121" i="26"/>
  <c r="AB121" i="26"/>
  <c r="Z121" i="26"/>
  <c r="AF120" i="26"/>
  <c r="AE120" i="26"/>
  <c r="AB120" i="26"/>
  <c r="Z120" i="26"/>
  <c r="AF119" i="26"/>
  <c r="AE119" i="26"/>
  <c r="AB119" i="26"/>
  <c r="Z119" i="26"/>
  <c r="AF118" i="26"/>
  <c r="AE118" i="26"/>
  <c r="AB118" i="26"/>
  <c r="Z118" i="26"/>
  <c r="AF117" i="26"/>
  <c r="AE117" i="26"/>
  <c r="AB117" i="26"/>
  <c r="Z117" i="26"/>
  <c r="AF116" i="26"/>
  <c r="AE116" i="26"/>
  <c r="AB116" i="26"/>
  <c r="Z116" i="26"/>
  <c r="AF115" i="26"/>
  <c r="AE115" i="26"/>
  <c r="AB115" i="26"/>
  <c r="Z115" i="26"/>
  <c r="AF114" i="26"/>
  <c r="AE114" i="26"/>
  <c r="AB114" i="26"/>
  <c r="Z114" i="26"/>
  <c r="AF113" i="26"/>
  <c r="AE113" i="26"/>
  <c r="AB113" i="26"/>
  <c r="Z113" i="26"/>
  <c r="AF112" i="26"/>
  <c r="AE112" i="26"/>
  <c r="AB112" i="26"/>
  <c r="Z112" i="26"/>
  <c r="AF111" i="26"/>
  <c r="AE111" i="26"/>
  <c r="AB111" i="26"/>
  <c r="Z111" i="26"/>
  <c r="AF110" i="26"/>
  <c r="AE110" i="26"/>
  <c r="AB110" i="26"/>
  <c r="Z110" i="26"/>
  <c r="AF109" i="26"/>
  <c r="AE109" i="26"/>
  <c r="AB109" i="26"/>
  <c r="Z109" i="26"/>
  <c r="AF108" i="26"/>
  <c r="AE108" i="26"/>
  <c r="AB108" i="26"/>
  <c r="Z108" i="26"/>
  <c r="AF107" i="26"/>
  <c r="AE107" i="26"/>
  <c r="AB107" i="26"/>
  <c r="Z107" i="26"/>
  <c r="AF106" i="26"/>
  <c r="AE106" i="26"/>
  <c r="AB106" i="26"/>
  <c r="Z106" i="26"/>
  <c r="AF105" i="26"/>
  <c r="AE105" i="26"/>
  <c r="AB105" i="26"/>
  <c r="Z105" i="26"/>
  <c r="AF104" i="26"/>
  <c r="AE104" i="26"/>
  <c r="AB104" i="26"/>
  <c r="Z104" i="26"/>
  <c r="AF103" i="26"/>
  <c r="AE103" i="26"/>
  <c r="AB103" i="26"/>
  <c r="Z103" i="26"/>
  <c r="AF102" i="26"/>
  <c r="AE102" i="26"/>
  <c r="AB102" i="26"/>
  <c r="Z102" i="26"/>
  <c r="AF101" i="26"/>
  <c r="AE101" i="26"/>
  <c r="AB101" i="26"/>
  <c r="Z101" i="26"/>
  <c r="AF100" i="26"/>
  <c r="AE100" i="26"/>
  <c r="AB100" i="26"/>
  <c r="Z100" i="26"/>
  <c r="AF99" i="26"/>
  <c r="AE99" i="26"/>
  <c r="AB99" i="26"/>
  <c r="Z99" i="26"/>
  <c r="AF98" i="26"/>
  <c r="AE98" i="26"/>
  <c r="AB98" i="26"/>
  <c r="Z98" i="26"/>
  <c r="AF97" i="26"/>
  <c r="AE97" i="26"/>
  <c r="AB97" i="26"/>
  <c r="Z97" i="26"/>
  <c r="AF96" i="26"/>
  <c r="AE96" i="26"/>
  <c r="AB96" i="26"/>
  <c r="Z96" i="26"/>
  <c r="AF95" i="26"/>
  <c r="AE95" i="26"/>
  <c r="AB95" i="26"/>
  <c r="Z95" i="26"/>
  <c r="AF94" i="26"/>
  <c r="AE94" i="26"/>
  <c r="AB94" i="26"/>
  <c r="Z94" i="26"/>
  <c r="AF93" i="26"/>
  <c r="AE93" i="26"/>
  <c r="AB93" i="26"/>
  <c r="Z93" i="26"/>
  <c r="AF92" i="26"/>
  <c r="AE92" i="26"/>
  <c r="AB92" i="26"/>
  <c r="Z92" i="26"/>
  <c r="AF91" i="26"/>
  <c r="AE91" i="26"/>
  <c r="AB91" i="26"/>
  <c r="Z91" i="26"/>
  <c r="AF90" i="26"/>
  <c r="AE90" i="26"/>
  <c r="AB90" i="26"/>
  <c r="Z90" i="26"/>
  <c r="AF89" i="26"/>
  <c r="AE89" i="26"/>
  <c r="AB89" i="26"/>
  <c r="Z89" i="26"/>
  <c r="AF88" i="26"/>
  <c r="AE88" i="26"/>
  <c r="AB88" i="26"/>
  <c r="Z88" i="26"/>
  <c r="AF87" i="26"/>
  <c r="AE87" i="26"/>
  <c r="AB87" i="26"/>
  <c r="Z87" i="26"/>
  <c r="AF86" i="26"/>
  <c r="AE86" i="26"/>
  <c r="AB86" i="26"/>
  <c r="Z86" i="26"/>
  <c r="AF85" i="26"/>
  <c r="AE85" i="26"/>
  <c r="AB85" i="26"/>
  <c r="Z85" i="26"/>
  <c r="AF84" i="26"/>
  <c r="AE84" i="26"/>
  <c r="AB84" i="26"/>
  <c r="Z84" i="26"/>
  <c r="AF83" i="26"/>
  <c r="AE83" i="26"/>
  <c r="AB83" i="26"/>
  <c r="Z83" i="26"/>
  <c r="AF82" i="26"/>
  <c r="AE82" i="26"/>
  <c r="AB82" i="26"/>
  <c r="Z82" i="26"/>
  <c r="AB81" i="26"/>
  <c r="Z81" i="26"/>
  <c r="AB80" i="26"/>
  <c r="Z80" i="26"/>
  <c r="AB79" i="26"/>
  <c r="Z79" i="26"/>
  <c r="AB78" i="26"/>
  <c r="Z78" i="26"/>
  <c r="AB77" i="26"/>
  <c r="Z77" i="26"/>
  <c r="AB76" i="26"/>
  <c r="Z76" i="26"/>
  <c r="AB75" i="26"/>
  <c r="Z75" i="26"/>
  <c r="AB74" i="26"/>
  <c r="Z74" i="26"/>
  <c r="AB73" i="26"/>
  <c r="Z73" i="26"/>
  <c r="AB72" i="26"/>
  <c r="Z72" i="26"/>
  <c r="Q72" i="26"/>
  <c r="AB71" i="26"/>
  <c r="Z71" i="26"/>
  <c r="Q71" i="26"/>
  <c r="AB70" i="26"/>
  <c r="Z70" i="26"/>
  <c r="Q70" i="26"/>
  <c r="AB69" i="26"/>
  <c r="Z69" i="26"/>
  <c r="AB68" i="26"/>
  <c r="Z68" i="26"/>
  <c r="AB67" i="26"/>
  <c r="Z67" i="26"/>
  <c r="AB66" i="26"/>
  <c r="Z66" i="26"/>
  <c r="AB65" i="26"/>
  <c r="Z65" i="26"/>
  <c r="AB64" i="26"/>
  <c r="Z64" i="26"/>
  <c r="F12" i="26"/>
  <c r="BR60" i="26"/>
  <c r="F11" i="26"/>
  <c r="BZ51" i="26"/>
  <c r="F10" i="26"/>
  <c r="BY51" i="26"/>
  <c r="F9" i="26"/>
  <c r="BX51" i="26"/>
  <c r="F8" i="26"/>
  <c r="BW51" i="26"/>
  <c r="F7" i="26"/>
  <c r="BV51" i="26"/>
  <c r="C25" i="26"/>
  <c r="BR59" i="26"/>
  <c r="CA51" i="26"/>
  <c r="C24" i="26"/>
  <c r="BR58" i="26"/>
  <c r="C23" i="26"/>
  <c r="BR57" i="26"/>
  <c r="C22" i="26"/>
  <c r="BV29" i="26"/>
  <c r="BW29" i="26"/>
  <c r="BX29" i="26"/>
  <c r="BR33" i="26"/>
  <c r="BR34" i="26"/>
  <c r="BR35" i="26"/>
  <c r="C21" i="26"/>
  <c r="C20" i="26"/>
  <c r="BR56" i="26"/>
  <c r="BR55" i="26"/>
  <c r="BR37" i="26"/>
  <c r="CA29" i="26"/>
  <c r="BR38" i="26"/>
  <c r="BZ29" i="26"/>
  <c r="BR36" i="26"/>
  <c r="BY29" i="26"/>
  <c r="BR49" i="26"/>
  <c r="BR48" i="26"/>
  <c r="BR47" i="26"/>
  <c r="BR46" i="26"/>
  <c r="BV40" i="26"/>
  <c r="BW40" i="26"/>
  <c r="BX40" i="26"/>
  <c r="BR44" i="26"/>
  <c r="BR45" i="26"/>
  <c r="CA40" i="26"/>
  <c r="BZ40" i="26"/>
  <c r="BY40" i="26"/>
  <c r="BP38" i="26" a="1"/>
  <c r="BP38" i="26"/>
  <c r="BO38" i="26" a="1"/>
  <c r="BO38" i="26"/>
  <c r="BN38" i="26" a="1"/>
  <c r="BN38" i="26"/>
  <c r="BM38" i="26" a="1"/>
  <c r="BM38" i="26"/>
  <c r="BL38" i="26" a="1"/>
  <c r="BL38" i="26"/>
  <c r="BK38" i="26" a="1"/>
  <c r="BK38" i="26"/>
  <c r="BJ38" i="26" a="1"/>
  <c r="BJ38" i="26"/>
  <c r="BI38" i="26" a="1"/>
  <c r="BI38" i="26"/>
  <c r="BH38" i="26" a="1"/>
  <c r="BH38" i="26"/>
  <c r="BG38" i="26" a="1"/>
  <c r="BG38" i="26"/>
  <c r="BF38" i="26" a="1"/>
  <c r="BF38" i="26"/>
  <c r="BE38" i="26" a="1"/>
  <c r="BE38" i="26"/>
  <c r="BD38" i="26" a="1"/>
  <c r="BD38" i="26"/>
  <c r="BC38" i="26" a="1"/>
  <c r="BC38" i="26"/>
  <c r="BB38" i="26" a="1"/>
  <c r="BB38" i="26"/>
  <c r="BA38" i="26" a="1"/>
  <c r="BA38" i="26"/>
  <c r="AZ38" i="26" a="1"/>
  <c r="AZ38" i="26"/>
  <c r="AY38" i="26" a="1"/>
  <c r="AY38" i="26"/>
  <c r="AX38" i="26" a="1"/>
  <c r="AX38" i="26"/>
  <c r="AW38" i="26" a="1"/>
  <c r="AW38" i="26"/>
  <c r="AV38" i="26" a="1"/>
  <c r="AV38" i="26"/>
  <c r="AU38" i="26" a="1"/>
  <c r="AU38" i="26"/>
  <c r="AT38" i="26" a="1"/>
  <c r="AT38" i="26"/>
  <c r="AS38" i="26" a="1"/>
  <c r="AS38" i="26"/>
  <c r="AR38" i="26" a="1"/>
  <c r="AR38" i="26"/>
  <c r="AQ38" i="26" a="1"/>
  <c r="AQ38" i="26"/>
  <c r="AP38" i="26" a="1"/>
  <c r="AP38" i="26"/>
  <c r="AO38" i="26" a="1"/>
  <c r="AO38" i="26"/>
  <c r="AN38" i="26" a="1"/>
  <c r="AN38" i="26"/>
  <c r="AM38" i="26" a="1"/>
  <c r="AM38" i="26"/>
  <c r="AL38" i="26" a="1"/>
  <c r="AL38" i="26"/>
  <c r="AK38" i="26" a="1"/>
  <c r="AK38" i="26"/>
  <c r="AJ38" i="26" a="1"/>
  <c r="AJ38" i="26"/>
  <c r="AI38" i="26" a="1"/>
  <c r="AI38" i="26"/>
  <c r="AH38" i="26" a="1"/>
  <c r="AH38" i="26"/>
  <c r="AG38" i="26" a="1"/>
  <c r="AG38" i="26"/>
  <c r="AF38" i="26" a="1"/>
  <c r="AF38" i="26"/>
  <c r="AE38" i="26" a="1"/>
  <c r="AE38" i="26"/>
  <c r="AD38" i="26" a="1"/>
  <c r="AD38" i="26"/>
  <c r="AC38" i="26" a="1"/>
  <c r="AC38" i="26"/>
  <c r="AB38" i="26" a="1"/>
  <c r="AB38" i="26"/>
  <c r="AA38" i="26" a="1"/>
  <c r="AA38" i="26"/>
  <c r="Z38" i="26" a="1"/>
  <c r="Z38" i="26"/>
  <c r="Y38" i="26" a="1"/>
  <c r="Y38" i="26"/>
  <c r="X38" i="26" a="1"/>
  <c r="X38" i="26"/>
  <c r="W38" i="26" a="1"/>
  <c r="W38" i="26"/>
  <c r="V38" i="26" a="1"/>
  <c r="V38" i="26"/>
  <c r="U38" i="26" a="1"/>
  <c r="U38" i="26"/>
  <c r="T38" i="26" a="1"/>
  <c r="T38" i="26"/>
  <c r="S38" i="26" a="1"/>
  <c r="S38" i="26"/>
  <c r="R38" i="26" a="1"/>
  <c r="R38" i="26"/>
  <c r="Q38" i="26" a="1"/>
  <c r="Q38" i="26"/>
  <c r="P38" i="26" a="1"/>
  <c r="P38" i="26"/>
  <c r="O38" i="26" a="1"/>
  <c r="O38" i="26"/>
  <c r="N38" i="26" a="1"/>
  <c r="N38" i="26"/>
  <c r="M38" i="26" a="1"/>
  <c r="M38" i="26"/>
  <c r="L38" i="26" a="1"/>
  <c r="L38" i="26"/>
  <c r="K38" i="26" a="1"/>
  <c r="K38" i="26"/>
  <c r="J38" i="26" a="1"/>
  <c r="J38" i="26"/>
  <c r="I38" i="26" a="1"/>
  <c r="I38" i="26"/>
  <c r="H38" i="26" a="1"/>
  <c r="H38" i="26"/>
  <c r="G38" i="26" a="1"/>
  <c r="G38" i="26"/>
  <c r="F38" i="26" a="1"/>
  <c r="F38" i="26"/>
  <c r="E38" i="26" a="1"/>
  <c r="E38" i="26"/>
  <c r="C38" i="26"/>
  <c r="BP37" i="26" a="1"/>
  <c r="BP37" i="26"/>
  <c r="BO37" i="26" a="1"/>
  <c r="BO37" i="26"/>
  <c r="BN37" i="26" a="1"/>
  <c r="BN37" i="26"/>
  <c r="BM37" i="26" a="1"/>
  <c r="BM37" i="26"/>
  <c r="BL37" i="26" a="1"/>
  <c r="BL37" i="26"/>
  <c r="BK37" i="26" a="1"/>
  <c r="BK37" i="26"/>
  <c r="BJ37" i="26" a="1"/>
  <c r="BJ37" i="26"/>
  <c r="BI37" i="26" a="1"/>
  <c r="BI37" i="26"/>
  <c r="BH37" i="26" a="1"/>
  <c r="BH37" i="26"/>
  <c r="BG37" i="26" a="1"/>
  <c r="BG37" i="26"/>
  <c r="BF37" i="26" a="1"/>
  <c r="BF37" i="26"/>
  <c r="BE37" i="26" a="1"/>
  <c r="BE37" i="26"/>
  <c r="BD37" i="26" a="1"/>
  <c r="BD37" i="26"/>
  <c r="BC37" i="26" a="1"/>
  <c r="BC37" i="26"/>
  <c r="BB37" i="26" a="1"/>
  <c r="BB37" i="26"/>
  <c r="BA37" i="26" a="1"/>
  <c r="BA37" i="26"/>
  <c r="AZ37" i="26" a="1"/>
  <c r="AZ37" i="26"/>
  <c r="AY37" i="26" a="1"/>
  <c r="AY37" i="26"/>
  <c r="AX37" i="26" a="1"/>
  <c r="AX37" i="26"/>
  <c r="AW37" i="26" a="1"/>
  <c r="AW37" i="26"/>
  <c r="AV37" i="26" a="1"/>
  <c r="AV37" i="26"/>
  <c r="AU37" i="26" a="1"/>
  <c r="AU37" i="26"/>
  <c r="AT37" i="26" a="1"/>
  <c r="AT37" i="26"/>
  <c r="AS37" i="26" a="1"/>
  <c r="AS37" i="26"/>
  <c r="AR37" i="26" a="1"/>
  <c r="AR37" i="26"/>
  <c r="AQ37" i="26" a="1"/>
  <c r="AQ37" i="26"/>
  <c r="AP37" i="26" a="1"/>
  <c r="AP37" i="26"/>
  <c r="AO37" i="26" a="1"/>
  <c r="AO37" i="26"/>
  <c r="AN37" i="26" a="1"/>
  <c r="AN37" i="26"/>
  <c r="AM37" i="26" a="1"/>
  <c r="AM37" i="26"/>
  <c r="AL37" i="26" a="1"/>
  <c r="AL37" i="26"/>
  <c r="AK37" i="26" a="1"/>
  <c r="AK37" i="26"/>
  <c r="AJ37" i="26" a="1"/>
  <c r="AJ37" i="26"/>
  <c r="AI37" i="26" a="1"/>
  <c r="AI37" i="26"/>
  <c r="AH37" i="26" a="1"/>
  <c r="AH37" i="26"/>
  <c r="AG37" i="26" a="1"/>
  <c r="AG37" i="26"/>
  <c r="AF37" i="26" a="1"/>
  <c r="AF37" i="26"/>
  <c r="AE37" i="26" a="1"/>
  <c r="AE37" i="26"/>
  <c r="AD37" i="26" a="1"/>
  <c r="AD37" i="26"/>
  <c r="AC37" i="26" a="1"/>
  <c r="AC37" i="26"/>
  <c r="AB37" i="26" a="1"/>
  <c r="AB37" i="26"/>
  <c r="AA37" i="26" a="1"/>
  <c r="AA37" i="26"/>
  <c r="Z37" i="26" a="1"/>
  <c r="Z37" i="26"/>
  <c r="Y37" i="26" a="1"/>
  <c r="Y37" i="26"/>
  <c r="X37" i="26" a="1"/>
  <c r="X37" i="26"/>
  <c r="W37" i="26" a="1"/>
  <c r="W37" i="26"/>
  <c r="V37" i="26" a="1"/>
  <c r="V37" i="26"/>
  <c r="U37" i="26" a="1"/>
  <c r="U37" i="26"/>
  <c r="T37" i="26" a="1"/>
  <c r="T37" i="26"/>
  <c r="S37" i="26" a="1"/>
  <c r="S37" i="26"/>
  <c r="R37" i="26" a="1"/>
  <c r="R37" i="26"/>
  <c r="Q37" i="26" a="1"/>
  <c r="Q37" i="26"/>
  <c r="P37" i="26" a="1"/>
  <c r="P37" i="26"/>
  <c r="O37" i="26" a="1"/>
  <c r="O37" i="26"/>
  <c r="N37" i="26" a="1"/>
  <c r="N37" i="26"/>
  <c r="M37" i="26" a="1"/>
  <c r="M37" i="26"/>
  <c r="L37" i="26" a="1"/>
  <c r="L37" i="26"/>
  <c r="K37" i="26" a="1"/>
  <c r="K37" i="26"/>
  <c r="J37" i="26" a="1"/>
  <c r="J37" i="26"/>
  <c r="I37" i="26" a="1"/>
  <c r="I37" i="26"/>
  <c r="H37" i="26" a="1"/>
  <c r="H37" i="26"/>
  <c r="G37" i="26" a="1"/>
  <c r="G37" i="26"/>
  <c r="F37" i="26" a="1"/>
  <c r="F37" i="26"/>
  <c r="E37" i="26" a="1"/>
  <c r="E37" i="26"/>
  <c r="C37" i="26"/>
  <c r="BP36" i="26" a="1"/>
  <c r="BP36" i="26"/>
  <c r="BO36" i="26" a="1"/>
  <c r="BO36" i="26"/>
  <c r="BN36" i="26" a="1"/>
  <c r="BN36" i="26"/>
  <c r="BM36" i="26" a="1"/>
  <c r="BM36" i="26"/>
  <c r="BL36" i="26" a="1"/>
  <c r="BL36" i="26"/>
  <c r="BK36" i="26" a="1"/>
  <c r="BK36" i="26"/>
  <c r="BJ36" i="26" a="1"/>
  <c r="BJ36" i="26"/>
  <c r="BI36" i="26" a="1"/>
  <c r="BI36" i="26"/>
  <c r="BH36" i="26" a="1"/>
  <c r="BH36" i="26"/>
  <c r="BG36" i="26" a="1"/>
  <c r="BG36" i="26"/>
  <c r="BF36" i="26" a="1"/>
  <c r="BF36" i="26"/>
  <c r="BE36" i="26" a="1"/>
  <c r="BE36" i="26"/>
  <c r="BD36" i="26" a="1"/>
  <c r="BD36" i="26"/>
  <c r="BC36" i="26" a="1"/>
  <c r="BC36" i="26"/>
  <c r="BB36" i="26" a="1"/>
  <c r="BB36" i="26"/>
  <c r="BA36" i="26" a="1"/>
  <c r="BA36" i="26"/>
  <c r="AZ36" i="26" a="1"/>
  <c r="AZ36" i="26"/>
  <c r="AY36" i="26" a="1"/>
  <c r="AY36" i="26"/>
  <c r="AX36" i="26" a="1"/>
  <c r="AX36" i="26"/>
  <c r="AW36" i="26" a="1"/>
  <c r="AW36" i="26"/>
  <c r="AV36" i="26" a="1"/>
  <c r="AV36" i="26"/>
  <c r="AU36" i="26" a="1"/>
  <c r="AU36" i="26"/>
  <c r="AT36" i="26" a="1"/>
  <c r="AT36" i="26"/>
  <c r="AS36" i="26" a="1"/>
  <c r="AS36" i="26"/>
  <c r="AR36" i="26" a="1"/>
  <c r="AR36" i="26"/>
  <c r="AQ36" i="26" a="1"/>
  <c r="AQ36" i="26"/>
  <c r="AP36" i="26" a="1"/>
  <c r="AP36" i="26"/>
  <c r="AO36" i="26" a="1"/>
  <c r="AO36" i="26"/>
  <c r="AN36" i="26" a="1"/>
  <c r="AN36" i="26"/>
  <c r="AM36" i="26" a="1"/>
  <c r="AM36" i="26"/>
  <c r="AL36" i="26" a="1"/>
  <c r="AL36" i="26"/>
  <c r="AK36" i="26" a="1"/>
  <c r="AK36" i="26"/>
  <c r="AJ36" i="26" a="1"/>
  <c r="AJ36" i="26"/>
  <c r="AI36" i="26" a="1"/>
  <c r="AI36" i="26"/>
  <c r="AH36" i="26" a="1"/>
  <c r="AH36" i="26"/>
  <c r="AG36" i="26" a="1"/>
  <c r="AG36" i="26"/>
  <c r="AF36" i="26" a="1"/>
  <c r="AF36" i="26"/>
  <c r="AE36" i="26" a="1"/>
  <c r="AE36" i="26"/>
  <c r="AD36" i="26" a="1"/>
  <c r="AD36" i="26"/>
  <c r="AC36" i="26" a="1"/>
  <c r="AC36" i="26"/>
  <c r="AB36" i="26" a="1"/>
  <c r="AB36" i="26"/>
  <c r="AA36" i="26" a="1"/>
  <c r="AA36" i="26"/>
  <c r="Z36" i="26" a="1"/>
  <c r="Z36" i="26"/>
  <c r="Y36" i="26" a="1"/>
  <c r="Y36" i="26"/>
  <c r="X36" i="26" a="1"/>
  <c r="X36" i="26"/>
  <c r="W36" i="26" a="1"/>
  <c r="W36" i="26"/>
  <c r="V36" i="26" a="1"/>
  <c r="V36" i="26"/>
  <c r="U36" i="26" a="1"/>
  <c r="U36" i="26"/>
  <c r="T36" i="26" a="1"/>
  <c r="T36" i="26"/>
  <c r="S36" i="26" a="1"/>
  <c r="S36" i="26"/>
  <c r="R36" i="26" a="1"/>
  <c r="R36" i="26"/>
  <c r="Q36" i="26" a="1"/>
  <c r="Q36" i="26"/>
  <c r="P36" i="26" a="1"/>
  <c r="P36" i="26"/>
  <c r="O36" i="26" a="1"/>
  <c r="O36" i="26"/>
  <c r="N36" i="26" a="1"/>
  <c r="N36" i="26"/>
  <c r="M36" i="26" a="1"/>
  <c r="M36" i="26"/>
  <c r="L36" i="26" a="1"/>
  <c r="L36" i="26"/>
  <c r="K36" i="26" a="1"/>
  <c r="K36" i="26"/>
  <c r="J36" i="26" a="1"/>
  <c r="J36" i="26"/>
  <c r="I36" i="26" a="1"/>
  <c r="I36" i="26"/>
  <c r="H36" i="26" a="1"/>
  <c r="H36" i="26"/>
  <c r="G36" i="26" a="1"/>
  <c r="G36" i="26"/>
  <c r="F36" i="26" a="1"/>
  <c r="F36" i="26"/>
  <c r="E36" i="26" a="1"/>
  <c r="E36" i="26"/>
  <c r="C36" i="26"/>
  <c r="C35" i="26"/>
  <c r="C34" i="26"/>
  <c r="C33" i="26"/>
  <c r="C32" i="26"/>
  <c r="C31" i="26"/>
  <c r="C30" i="26"/>
  <c r="AD25" i="26"/>
  <c r="AG25" i="26"/>
  <c r="AF25" i="26"/>
  <c r="AH25" i="26"/>
  <c r="AA25" i="26"/>
  <c r="Z25" i="26"/>
  <c r="I25" i="26"/>
  <c r="G25" i="26"/>
  <c r="F25" i="26"/>
  <c r="E25" i="26"/>
  <c r="D25" i="26"/>
  <c r="AD24" i="26"/>
  <c r="AG24" i="26"/>
  <c r="AF24" i="26"/>
  <c r="AH24" i="26"/>
  <c r="AA24" i="26"/>
  <c r="Z24" i="26"/>
  <c r="I24" i="26"/>
  <c r="G24" i="26"/>
  <c r="F24" i="26"/>
  <c r="E24" i="26"/>
  <c r="D24" i="26"/>
  <c r="AD23" i="26"/>
  <c r="AG23" i="26"/>
  <c r="AF23" i="26"/>
  <c r="AH23" i="26"/>
  <c r="AA23" i="26"/>
  <c r="Z23" i="26"/>
  <c r="I23" i="26"/>
  <c r="G23" i="26"/>
  <c r="F23" i="26"/>
  <c r="E23" i="26"/>
  <c r="D23" i="26"/>
  <c r="AD22" i="26"/>
  <c r="AG22" i="26"/>
  <c r="AF22" i="26"/>
  <c r="AH22" i="26"/>
  <c r="Z22" i="26"/>
  <c r="I22" i="26"/>
  <c r="G22" i="26"/>
  <c r="F22" i="26"/>
  <c r="E22" i="26"/>
  <c r="D22" i="26"/>
  <c r="AD21" i="26"/>
  <c r="AG21" i="26"/>
  <c r="AF21" i="26"/>
  <c r="AH21" i="26"/>
  <c r="Z21" i="26"/>
  <c r="I21" i="26"/>
  <c r="G21" i="26"/>
  <c r="F21" i="26"/>
  <c r="E21" i="26"/>
  <c r="D21" i="26"/>
  <c r="AD20" i="26"/>
  <c r="AG20" i="26"/>
  <c r="AF20" i="26"/>
  <c r="AH20" i="26"/>
  <c r="Z20" i="26"/>
  <c r="I20" i="26"/>
  <c r="G20" i="26"/>
  <c r="F20" i="26"/>
  <c r="E20" i="26"/>
  <c r="D20" i="26"/>
  <c r="AD19" i="26"/>
  <c r="AG19" i="26"/>
  <c r="AF19" i="26"/>
  <c r="AH19" i="26"/>
  <c r="Z19" i="26"/>
  <c r="I19" i="26"/>
  <c r="G19" i="26"/>
  <c r="F19" i="26"/>
  <c r="E19" i="26"/>
  <c r="D19" i="26"/>
  <c r="AD18" i="26"/>
  <c r="AG18" i="26"/>
  <c r="AF18" i="26"/>
  <c r="AH18" i="26"/>
  <c r="Z18" i="26"/>
  <c r="I18" i="26"/>
  <c r="G18" i="26"/>
  <c r="F18" i="26"/>
  <c r="E18" i="26"/>
  <c r="D18" i="26"/>
  <c r="AD17" i="26"/>
  <c r="AG17" i="26"/>
  <c r="AF17" i="26"/>
  <c r="AH17" i="26"/>
  <c r="Z17" i="26"/>
  <c r="I17" i="26"/>
  <c r="G17" i="26"/>
  <c r="F17" i="26"/>
  <c r="E17" i="26"/>
  <c r="D17" i="26"/>
  <c r="X12" i="21"/>
  <c r="AA11" i="21"/>
  <c r="Z11" i="21"/>
  <c r="W11" i="21"/>
  <c r="V11" i="21"/>
  <c r="U11" i="21"/>
  <c r="T11" i="21"/>
  <c r="S11" i="21"/>
  <c r="AE11" i="21"/>
  <c r="E12" i="21"/>
  <c r="O10" i="21"/>
  <c r="F11" i="21"/>
  <c r="E11" i="21"/>
  <c r="D11" i="21"/>
  <c r="E33" i="9"/>
  <c r="C10" i="21"/>
  <c r="M32" i="6"/>
  <c r="M33" i="6"/>
  <c r="M34" i="6"/>
  <c r="M35" i="6"/>
  <c r="M36" i="6"/>
  <c r="M37" i="6"/>
  <c r="M22" i="6"/>
  <c r="M23" i="6"/>
  <c r="M24" i="6"/>
  <c r="M25" i="6"/>
  <c r="M26" i="6"/>
  <c r="M27" i="6"/>
  <c r="O33" i="6"/>
  <c r="P33" i="6"/>
  <c r="Q33" i="6"/>
  <c r="R33" i="6"/>
  <c r="S33" i="6"/>
  <c r="T33" i="6"/>
  <c r="U33" i="6"/>
  <c r="V33" i="6"/>
  <c r="W33" i="6"/>
  <c r="O34" i="6"/>
  <c r="P34" i="6"/>
  <c r="Q34" i="6"/>
  <c r="R34" i="6"/>
  <c r="S34" i="6"/>
  <c r="T34" i="6"/>
  <c r="U34" i="6"/>
  <c r="V34" i="6"/>
  <c r="W34" i="6"/>
  <c r="O35" i="6"/>
  <c r="P35" i="6"/>
  <c r="Q35" i="6"/>
  <c r="R35" i="6"/>
  <c r="S35" i="6"/>
  <c r="T35" i="6"/>
  <c r="U35" i="6"/>
  <c r="V35" i="6"/>
  <c r="W35" i="6"/>
  <c r="O36" i="6"/>
  <c r="P36" i="6"/>
  <c r="Q36" i="6"/>
  <c r="R36" i="6"/>
  <c r="S36" i="6"/>
  <c r="T36" i="6"/>
  <c r="U36" i="6"/>
  <c r="V36" i="6"/>
  <c r="W36" i="6"/>
  <c r="O37" i="6"/>
  <c r="P37" i="6"/>
  <c r="Q37" i="6"/>
  <c r="R37" i="6"/>
  <c r="S37" i="6"/>
  <c r="T37" i="6"/>
  <c r="U37" i="6"/>
  <c r="V37" i="6"/>
  <c r="W37" i="6"/>
  <c r="W32" i="6"/>
  <c r="V32" i="6"/>
  <c r="U32" i="6"/>
  <c r="S32" i="6"/>
  <c r="R32" i="6"/>
  <c r="Q32" i="6"/>
  <c r="P32" i="6"/>
  <c r="O32" i="6"/>
  <c r="M30" i="6"/>
  <c r="AD37" i="6"/>
  <c r="AD36" i="6"/>
  <c r="AD35" i="6"/>
  <c r="AD34" i="6"/>
  <c r="AD33" i="6"/>
  <c r="AD32" i="6"/>
  <c r="T32" i="6"/>
  <c r="W31" i="6"/>
  <c r="V31" i="6"/>
  <c r="S31" i="6"/>
  <c r="R31" i="6"/>
  <c r="Q31" i="6"/>
  <c r="P31" i="6"/>
  <c r="O31" i="6"/>
  <c r="AC30" i="6"/>
  <c r="AB30" i="6"/>
  <c r="AA30" i="6"/>
  <c r="Z30" i="6"/>
  <c r="Y30" i="6"/>
  <c r="X30" i="6"/>
  <c r="E40" i="9"/>
  <c r="M40" i="6"/>
  <c r="E56" i="6"/>
  <c r="J56" i="6"/>
  <c r="E41" i="6"/>
  <c r="J41" i="6"/>
  <c r="E42" i="6"/>
  <c r="J42" i="6"/>
  <c r="E43" i="6"/>
  <c r="J43" i="6"/>
  <c r="E44" i="6"/>
  <c r="J44" i="6"/>
  <c r="E45" i="6"/>
  <c r="J45" i="6"/>
  <c r="E46" i="6"/>
  <c r="J46" i="6"/>
  <c r="E47" i="6"/>
  <c r="J47" i="6"/>
  <c r="E48" i="6"/>
  <c r="J48" i="6"/>
  <c r="E49" i="6"/>
  <c r="J49" i="6"/>
  <c r="E50" i="6"/>
  <c r="J50" i="6"/>
  <c r="E51" i="6"/>
  <c r="J51" i="6"/>
  <c r="E52" i="6"/>
  <c r="J52" i="6"/>
  <c r="E53" i="6"/>
  <c r="J53" i="6"/>
  <c r="E54" i="6"/>
  <c r="J54" i="6"/>
  <c r="E55" i="6"/>
  <c r="J55" i="6"/>
  <c r="V135" i="25"/>
  <c r="W135" i="25"/>
  <c r="X135" i="25"/>
  <c r="Y135" i="25"/>
  <c r="AA135" i="25"/>
  <c r="AA207" i="25"/>
  <c r="AB207" i="25"/>
  <c r="Z207" i="25"/>
  <c r="V134" i="25"/>
  <c r="W134" i="25"/>
  <c r="X134" i="25"/>
  <c r="Y134" i="25"/>
  <c r="AA134" i="25"/>
  <c r="AA206" i="25"/>
  <c r="AB206" i="25"/>
  <c r="Z206" i="25"/>
  <c r="V133" i="25"/>
  <c r="W133" i="25"/>
  <c r="X133" i="25"/>
  <c r="Y133" i="25"/>
  <c r="AA133" i="25"/>
  <c r="AA205" i="25"/>
  <c r="AB205" i="25"/>
  <c r="Z205" i="25"/>
  <c r="V132" i="25"/>
  <c r="W132" i="25"/>
  <c r="X132" i="25"/>
  <c r="Y132" i="25"/>
  <c r="AA132" i="25"/>
  <c r="AA204" i="25"/>
  <c r="AB204" i="25"/>
  <c r="Z204" i="25"/>
  <c r="V131" i="25"/>
  <c r="W131" i="25"/>
  <c r="X131" i="25"/>
  <c r="Y131" i="25"/>
  <c r="AA131" i="25"/>
  <c r="AA203" i="25"/>
  <c r="AB203" i="25"/>
  <c r="Z203" i="25"/>
  <c r="V130" i="25"/>
  <c r="W130" i="25"/>
  <c r="X130" i="25"/>
  <c r="Y130" i="25"/>
  <c r="AA130" i="25"/>
  <c r="AA202" i="25"/>
  <c r="AB202" i="25"/>
  <c r="Z202" i="25"/>
  <c r="V129" i="25"/>
  <c r="W129" i="25"/>
  <c r="X129" i="25"/>
  <c r="Y129" i="25"/>
  <c r="AA129" i="25"/>
  <c r="AA201" i="25"/>
  <c r="AB201" i="25"/>
  <c r="Z201" i="25"/>
  <c r="V128" i="25"/>
  <c r="W128" i="25"/>
  <c r="X128" i="25"/>
  <c r="Y128" i="25"/>
  <c r="AA128" i="25"/>
  <c r="AA200" i="25"/>
  <c r="AB200" i="25"/>
  <c r="Z200" i="25"/>
  <c r="V127" i="25"/>
  <c r="W127" i="25"/>
  <c r="X127" i="25"/>
  <c r="Y127" i="25"/>
  <c r="AA127" i="25"/>
  <c r="AA199" i="25"/>
  <c r="AB199" i="25"/>
  <c r="Z199" i="25"/>
  <c r="V126" i="25"/>
  <c r="W126" i="25"/>
  <c r="X126" i="25"/>
  <c r="Y126" i="25"/>
  <c r="AA126" i="25"/>
  <c r="AA198" i="25"/>
  <c r="AB198" i="25"/>
  <c r="Z198" i="25"/>
  <c r="V125" i="25"/>
  <c r="W125" i="25"/>
  <c r="X125" i="25"/>
  <c r="Y125" i="25"/>
  <c r="AA125" i="25"/>
  <c r="AA197" i="25"/>
  <c r="AB197" i="25"/>
  <c r="Z197" i="25"/>
  <c r="V124" i="25"/>
  <c r="W124" i="25"/>
  <c r="X124" i="25"/>
  <c r="Y124" i="25"/>
  <c r="AA124" i="25"/>
  <c r="AA196" i="25"/>
  <c r="AB196" i="25"/>
  <c r="Z196" i="25"/>
  <c r="V123" i="25"/>
  <c r="W123" i="25"/>
  <c r="X123" i="25"/>
  <c r="Y123" i="25"/>
  <c r="AA123" i="25"/>
  <c r="AA195" i="25"/>
  <c r="AB195" i="25"/>
  <c r="Z195" i="25"/>
  <c r="V122" i="25"/>
  <c r="W122" i="25"/>
  <c r="X122" i="25"/>
  <c r="Y122" i="25"/>
  <c r="AA122" i="25"/>
  <c r="AA194" i="25"/>
  <c r="AB194" i="25"/>
  <c r="Z194" i="25"/>
  <c r="V121" i="25"/>
  <c r="W121" i="25"/>
  <c r="X121" i="25"/>
  <c r="Y121" i="25"/>
  <c r="AA121" i="25"/>
  <c r="AA193" i="25"/>
  <c r="AB193" i="25"/>
  <c r="Z193" i="25"/>
  <c r="V120" i="25"/>
  <c r="W120" i="25"/>
  <c r="X120" i="25"/>
  <c r="Y120" i="25"/>
  <c r="AA120" i="25"/>
  <c r="AA192" i="25"/>
  <c r="AB192" i="25"/>
  <c r="Z192" i="25"/>
  <c r="V119" i="25"/>
  <c r="W119" i="25"/>
  <c r="X119" i="25"/>
  <c r="Y119" i="25"/>
  <c r="AA119" i="25"/>
  <c r="AA191" i="25"/>
  <c r="AB191" i="25"/>
  <c r="Z191" i="25"/>
  <c r="V118" i="25"/>
  <c r="W118" i="25"/>
  <c r="X118" i="25"/>
  <c r="Y118" i="25"/>
  <c r="AA118" i="25"/>
  <c r="AA190" i="25"/>
  <c r="AB190" i="25"/>
  <c r="Z190" i="25"/>
  <c r="V117" i="25"/>
  <c r="W117" i="25"/>
  <c r="X117" i="25"/>
  <c r="Y117" i="25"/>
  <c r="AA117" i="25"/>
  <c r="AA189" i="25"/>
  <c r="AB189" i="25"/>
  <c r="Z189" i="25"/>
  <c r="V116" i="25"/>
  <c r="W116" i="25"/>
  <c r="X116" i="25"/>
  <c r="Y116" i="25"/>
  <c r="AA116" i="25"/>
  <c r="AA188" i="25"/>
  <c r="AB188" i="25"/>
  <c r="Z188" i="25"/>
  <c r="V115" i="25"/>
  <c r="W115" i="25"/>
  <c r="X115" i="25"/>
  <c r="Y115" i="25"/>
  <c r="AA115" i="25"/>
  <c r="AA187" i="25"/>
  <c r="AB187" i="25"/>
  <c r="Z187" i="25"/>
  <c r="V114" i="25"/>
  <c r="W114" i="25"/>
  <c r="X114" i="25"/>
  <c r="Y114" i="25"/>
  <c r="AA114" i="25"/>
  <c r="AA186" i="25"/>
  <c r="AB186" i="25"/>
  <c r="Z186" i="25"/>
  <c r="V113" i="25"/>
  <c r="W113" i="25"/>
  <c r="X113" i="25"/>
  <c r="Y113" i="25"/>
  <c r="AA113" i="25"/>
  <c r="AA185" i="25"/>
  <c r="AB185" i="25"/>
  <c r="Z185" i="25"/>
  <c r="V112" i="25"/>
  <c r="W112" i="25"/>
  <c r="X112" i="25"/>
  <c r="Y112" i="25"/>
  <c r="AA112" i="25"/>
  <c r="AA184" i="25"/>
  <c r="AB184" i="25"/>
  <c r="Z184" i="25"/>
  <c r="V111" i="25"/>
  <c r="W111" i="25"/>
  <c r="X111" i="25"/>
  <c r="Y111" i="25"/>
  <c r="AA111" i="25"/>
  <c r="AA183" i="25"/>
  <c r="AB183" i="25"/>
  <c r="Z183" i="25"/>
  <c r="V110" i="25"/>
  <c r="W110" i="25"/>
  <c r="X110" i="25"/>
  <c r="Y110" i="25"/>
  <c r="AA110" i="25"/>
  <c r="AA182" i="25"/>
  <c r="AB182" i="25"/>
  <c r="Z182" i="25"/>
  <c r="V109" i="25"/>
  <c r="W109" i="25"/>
  <c r="X109" i="25"/>
  <c r="Y109" i="25"/>
  <c r="AA109" i="25"/>
  <c r="AA181" i="25"/>
  <c r="AB181" i="25"/>
  <c r="Z181" i="25"/>
  <c r="AF135" i="25"/>
  <c r="AE135" i="25"/>
  <c r="AB135" i="25"/>
  <c r="Z135" i="25"/>
  <c r="AF134" i="25"/>
  <c r="AE134" i="25"/>
  <c r="AB134" i="25"/>
  <c r="Z134" i="25"/>
  <c r="AF133" i="25"/>
  <c r="AE133" i="25"/>
  <c r="AB133" i="25"/>
  <c r="Z133" i="25"/>
  <c r="AF132" i="25"/>
  <c r="AE132" i="25"/>
  <c r="AB132" i="25"/>
  <c r="Z132" i="25"/>
  <c r="AF131" i="25"/>
  <c r="AE131" i="25"/>
  <c r="AB131" i="25"/>
  <c r="Z131" i="25"/>
  <c r="AF130" i="25"/>
  <c r="AE130" i="25"/>
  <c r="AB130" i="25"/>
  <c r="Z130" i="25"/>
  <c r="AF129" i="25"/>
  <c r="AE129" i="25"/>
  <c r="AB129" i="25"/>
  <c r="Z129" i="25"/>
  <c r="AF128" i="25"/>
  <c r="AE128" i="25"/>
  <c r="AB128" i="25"/>
  <c r="Z128" i="25"/>
  <c r="AF127" i="25"/>
  <c r="AE127" i="25"/>
  <c r="AB127" i="25"/>
  <c r="Z127" i="25"/>
  <c r="AF126" i="25"/>
  <c r="AE126" i="25"/>
  <c r="AB126" i="25"/>
  <c r="Z126" i="25"/>
  <c r="AF125" i="25"/>
  <c r="AE125" i="25"/>
  <c r="AB125" i="25"/>
  <c r="Z125" i="25"/>
  <c r="AF124" i="25"/>
  <c r="AE124" i="25"/>
  <c r="AB124" i="25"/>
  <c r="Z124" i="25"/>
  <c r="AF123" i="25"/>
  <c r="AE123" i="25"/>
  <c r="AB123" i="25"/>
  <c r="Z123" i="25"/>
  <c r="AF122" i="25"/>
  <c r="AE122" i="25"/>
  <c r="AB122" i="25"/>
  <c r="Z122" i="25"/>
  <c r="AF121" i="25"/>
  <c r="AE121" i="25"/>
  <c r="AB121" i="25"/>
  <c r="Z121" i="25"/>
  <c r="AF120" i="25"/>
  <c r="AE120" i="25"/>
  <c r="AB120" i="25"/>
  <c r="Z120" i="25"/>
  <c r="AF119" i="25"/>
  <c r="AE119" i="25"/>
  <c r="AB119" i="25"/>
  <c r="Z119" i="25"/>
  <c r="AF118" i="25"/>
  <c r="AE118" i="25"/>
  <c r="AB118" i="25"/>
  <c r="Z118" i="25"/>
  <c r="AF117" i="25"/>
  <c r="AE117" i="25"/>
  <c r="AB117" i="25"/>
  <c r="Z117" i="25"/>
  <c r="AF116" i="25"/>
  <c r="AE116" i="25"/>
  <c r="AB116" i="25"/>
  <c r="Z116" i="25"/>
  <c r="AF115" i="25"/>
  <c r="AE115" i="25"/>
  <c r="AB115" i="25"/>
  <c r="Z115" i="25"/>
  <c r="AF114" i="25"/>
  <c r="AE114" i="25"/>
  <c r="AB114" i="25"/>
  <c r="Z114" i="25"/>
  <c r="AF113" i="25"/>
  <c r="AE113" i="25"/>
  <c r="AB113" i="25"/>
  <c r="Z113" i="25"/>
  <c r="AF112" i="25"/>
  <c r="AE112" i="25"/>
  <c r="AB112" i="25"/>
  <c r="Z112" i="25"/>
  <c r="AF111" i="25"/>
  <c r="AE111" i="25"/>
  <c r="AB111" i="25"/>
  <c r="Z111" i="25"/>
  <c r="AF110" i="25"/>
  <c r="AE110" i="25"/>
  <c r="AB110" i="25"/>
  <c r="Z110" i="25"/>
  <c r="AF109" i="25"/>
  <c r="AE109" i="25"/>
  <c r="AB109" i="25"/>
  <c r="Z109" i="25"/>
  <c r="Q72" i="25"/>
  <c r="Q71" i="25"/>
  <c r="Q70" i="25"/>
  <c r="F12" i="25"/>
  <c r="BR60" i="25"/>
  <c r="F11" i="25"/>
  <c r="BZ51" i="25"/>
  <c r="F10" i="25"/>
  <c r="BY51" i="25"/>
  <c r="C25" i="25"/>
  <c r="BR59" i="25"/>
  <c r="CA51" i="25"/>
  <c r="C24" i="25"/>
  <c r="BR58" i="25"/>
  <c r="C23" i="25"/>
  <c r="BR37" i="25"/>
  <c r="CA29" i="25"/>
  <c r="BR38" i="25"/>
  <c r="BZ29" i="25"/>
  <c r="BR36" i="25"/>
  <c r="BY29" i="25"/>
  <c r="BR49" i="25"/>
  <c r="BR48" i="25"/>
  <c r="BR47" i="25"/>
  <c r="CA40" i="25"/>
  <c r="BZ40" i="25"/>
  <c r="BY40" i="25"/>
  <c r="BP38" i="25" a="1"/>
  <c r="BP38" i="25"/>
  <c r="BO38" i="25" a="1"/>
  <c r="BO38" i="25"/>
  <c r="BN38" i="25" a="1"/>
  <c r="BN38" i="25"/>
  <c r="BM38" i="25" a="1"/>
  <c r="BM38" i="25"/>
  <c r="BL38" i="25" a="1"/>
  <c r="BL38" i="25"/>
  <c r="BK38" i="25" a="1"/>
  <c r="BK38" i="25"/>
  <c r="BJ38" i="25" a="1"/>
  <c r="BJ38" i="25"/>
  <c r="BI38" i="25" a="1"/>
  <c r="BI38" i="25"/>
  <c r="BH38" i="25" a="1"/>
  <c r="BH38" i="25"/>
  <c r="BG38" i="25" a="1"/>
  <c r="BG38" i="25"/>
  <c r="BF38" i="25" a="1"/>
  <c r="BF38" i="25"/>
  <c r="BE38" i="25" a="1"/>
  <c r="BE38" i="25"/>
  <c r="BD38" i="25" a="1"/>
  <c r="BD38" i="25"/>
  <c r="BC38" i="25" a="1"/>
  <c r="BC38" i="25"/>
  <c r="BB38" i="25" a="1"/>
  <c r="BB38" i="25"/>
  <c r="BA38" i="25" a="1"/>
  <c r="BA38" i="25"/>
  <c r="AZ38" i="25" a="1"/>
  <c r="AZ38" i="25"/>
  <c r="AY38" i="25" a="1"/>
  <c r="AY38" i="25"/>
  <c r="AX38" i="25" a="1"/>
  <c r="AX38" i="25"/>
  <c r="AW38" i="25" a="1"/>
  <c r="AW38" i="25"/>
  <c r="AV38" i="25" a="1"/>
  <c r="AV38" i="25"/>
  <c r="AU38" i="25" a="1"/>
  <c r="AU38" i="25"/>
  <c r="AT38" i="25" a="1"/>
  <c r="AT38" i="25"/>
  <c r="AS38" i="25" a="1"/>
  <c r="AS38" i="25"/>
  <c r="AR38" i="25" a="1"/>
  <c r="AR38" i="25"/>
  <c r="AQ38" i="25" a="1"/>
  <c r="AQ38" i="25"/>
  <c r="AP38" i="25" a="1"/>
  <c r="AP38" i="25"/>
  <c r="AO38" i="25" a="1"/>
  <c r="AO38" i="25"/>
  <c r="AN38" i="25" a="1"/>
  <c r="AN38" i="25"/>
  <c r="AM38" i="25" a="1"/>
  <c r="AM38" i="25"/>
  <c r="AL38" i="25" a="1"/>
  <c r="AL38" i="25"/>
  <c r="AK38" i="25" a="1"/>
  <c r="AK38" i="25"/>
  <c r="AJ38" i="25" a="1"/>
  <c r="AJ38" i="25"/>
  <c r="AI38" i="25" a="1"/>
  <c r="AI38" i="25"/>
  <c r="AH38" i="25" a="1"/>
  <c r="AH38" i="25"/>
  <c r="AG38" i="25" a="1"/>
  <c r="AG38" i="25"/>
  <c r="AF38" i="25" a="1"/>
  <c r="AF38" i="25"/>
  <c r="AE38" i="25" a="1"/>
  <c r="AE38" i="25"/>
  <c r="AD38" i="25" a="1"/>
  <c r="AD38" i="25"/>
  <c r="AC38" i="25" a="1"/>
  <c r="AC38" i="25"/>
  <c r="AB38" i="25" a="1"/>
  <c r="AB38" i="25"/>
  <c r="AA38" i="25" a="1"/>
  <c r="AA38" i="25"/>
  <c r="Z38" i="25" a="1"/>
  <c r="Z38" i="25"/>
  <c r="Y38" i="25" a="1"/>
  <c r="Y38" i="25"/>
  <c r="X38" i="25" a="1"/>
  <c r="X38" i="25"/>
  <c r="W38" i="25" a="1"/>
  <c r="W38" i="25"/>
  <c r="V38" i="25" a="1"/>
  <c r="V38" i="25"/>
  <c r="U38" i="25" a="1"/>
  <c r="U38" i="25"/>
  <c r="T38" i="25" a="1"/>
  <c r="T38" i="25"/>
  <c r="S38" i="25" a="1"/>
  <c r="S38" i="25"/>
  <c r="R38" i="25" a="1"/>
  <c r="R38" i="25"/>
  <c r="Q38" i="25" a="1"/>
  <c r="Q38" i="25"/>
  <c r="P38" i="25" a="1"/>
  <c r="P38" i="25"/>
  <c r="O38" i="25" a="1"/>
  <c r="O38" i="25"/>
  <c r="N38" i="25" a="1"/>
  <c r="N38" i="25"/>
  <c r="M38" i="25" a="1"/>
  <c r="M38" i="25"/>
  <c r="L38" i="25" a="1"/>
  <c r="L38" i="25"/>
  <c r="K38" i="25" a="1"/>
  <c r="K38" i="25"/>
  <c r="J38" i="25" a="1"/>
  <c r="J38" i="25"/>
  <c r="I38" i="25" a="1"/>
  <c r="I38" i="25"/>
  <c r="H38" i="25" a="1"/>
  <c r="H38" i="25"/>
  <c r="G38" i="25" a="1"/>
  <c r="G38" i="25"/>
  <c r="F38" i="25" a="1"/>
  <c r="F38" i="25"/>
  <c r="E38" i="25" a="1"/>
  <c r="E38" i="25"/>
  <c r="C38" i="25"/>
  <c r="BP37" i="25" a="1"/>
  <c r="BP37" i="25"/>
  <c r="BO37" i="25" a="1"/>
  <c r="BO37" i="25"/>
  <c r="BN37" i="25" a="1"/>
  <c r="BN37" i="25"/>
  <c r="BM37" i="25" a="1"/>
  <c r="BM37" i="25"/>
  <c r="BL37" i="25" a="1"/>
  <c r="BL37" i="25"/>
  <c r="BK37" i="25" a="1"/>
  <c r="BK37" i="25"/>
  <c r="BJ37" i="25" a="1"/>
  <c r="BJ37" i="25"/>
  <c r="BI37" i="25" a="1"/>
  <c r="BI37" i="25"/>
  <c r="BH37" i="25" a="1"/>
  <c r="BH37" i="25"/>
  <c r="BG37" i="25" a="1"/>
  <c r="BG37" i="25"/>
  <c r="BF37" i="25" a="1"/>
  <c r="BF37" i="25"/>
  <c r="BE37" i="25" a="1"/>
  <c r="BE37" i="25"/>
  <c r="BD37" i="25" a="1"/>
  <c r="BD37" i="25"/>
  <c r="BC37" i="25" a="1"/>
  <c r="BC37" i="25"/>
  <c r="BB37" i="25" a="1"/>
  <c r="BB37" i="25"/>
  <c r="BA37" i="25" a="1"/>
  <c r="BA37" i="25"/>
  <c r="AZ37" i="25" a="1"/>
  <c r="AZ37" i="25"/>
  <c r="AY37" i="25" a="1"/>
  <c r="AY37" i="25"/>
  <c r="AX37" i="25" a="1"/>
  <c r="AX37" i="25"/>
  <c r="AW37" i="25" a="1"/>
  <c r="AW37" i="25"/>
  <c r="AV37" i="25" a="1"/>
  <c r="AV37" i="25"/>
  <c r="AU37" i="25" a="1"/>
  <c r="AU37" i="25"/>
  <c r="AT37" i="25" a="1"/>
  <c r="AT37" i="25"/>
  <c r="AS37" i="25" a="1"/>
  <c r="AS37" i="25"/>
  <c r="AR37" i="25" a="1"/>
  <c r="AR37" i="25"/>
  <c r="AQ37" i="25" a="1"/>
  <c r="AQ37" i="25"/>
  <c r="AP37" i="25" a="1"/>
  <c r="AP37" i="25"/>
  <c r="AO37" i="25" a="1"/>
  <c r="AO37" i="25"/>
  <c r="AN37" i="25" a="1"/>
  <c r="AN37" i="25"/>
  <c r="AM37" i="25" a="1"/>
  <c r="AM37" i="25"/>
  <c r="AL37" i="25" a="1"/>
  <c r="AL37" i="25"/>
  <c r="AK37" i="25" a="1"/>
  <c r="AK37" i="25"/>
  <c r="AJ37" i="25" a="1"/>
  <c r="AJ37" i="25"/>
  <c r="AI37" i="25" a="1"/>
  <c r="AI37" i="25"/>
  <c r="AH37" i="25" a="1"/>
  <c r="AH37" i="25"/>
  <c r="AG37" i="25" a="1"/>
  <c r="AG37" i="25"/>
  <c r="AF37" i="25" a="1"/>
  <c r="AF37" i="25"/>
  <c r="AE37" i="25" a="1"/>
  <c r="AE37" i="25"/>
  <c r="AD37" i="25" a="1"/>
  <c r="AD37" i="25"/>
  <c r="AC37" i="25" a="1"/>
  <c r="AC37" i="25"/>
  <c r="AB37" i="25" a="1"/>
  <c r="AB37" i="25"/>
  <c r="AA37" i="25" a="1"/>
  <c r="AA37" i="25"/>
  <c r="Z37" i="25" a="1"/>
  <c r="Z37" i="25"/>
  <c r="Y37" i="25" a="1"/>
  <c r="Y37" i="25"/>
  <c r="X37" i="25" a="1"/>
  <c r="X37" i="25"/>
  <c r="W37" i="25" a="1"/>
  <c r="W37" i="25"/>
  <c r="V37" i="25" a="1"/>
  <c r="V37" i="25"/>
  <c r="U37" i="25" a="1"/>
  <c r="U37" i="25"/>
  <c r="T37" i="25" a="1"/>
  <c r="T37" i="25"/>
  <c r="S37" i="25" a="1"/>
  <c r="S37" i="25"/>
  <c r="R37" i="25" a="1"/>
  <c r="R37" i="25"/>
  <c r="Q37" i="25" a="1"/>
  <c r="Q37" i="25"/>
  <c r="P37" i="25" a="1"/>
  <c r="P37" i="25"/>
  <c r="O37" i="25" a="1"/>
  <c r="O37" i="25"/>
  <c r="N37" i="25" a="1"/>
  <c r="N37" i="25"/>
  <c r="M37" i="25" a="1"/>
  <c r="M37" i="25"/>
  <c r="L37" i="25" a="1"/>
  <c r="L37" i="25"/>
  <c r="K37" i="25" a="1"/>
  <c r="K37" i="25"/>
  <c r="J37" i="25" a="1"/>
  <c r="J37" i="25"/>
  <c r="I37" i="25" a="1"/>
  <c r="I37" i="25"/>
  <c r="H37" i="25" a="1"/>
  <c r="H37" i="25"/>
  <c r="G37" i="25" a="1"/>
  <c r="G37" i="25"/>
  <c r="F37" i="25" a="1"/>
  <c r="F37" i="25"/>
  <c r="E37" i="25" a="1"/>
  <c r="E37" i="25"/>
  <c r="C37" i="25"/>
  <c r="BP36" i="25" a="1"/>
  <c r="BP36" i="25"/>
  <c r="BO36" i="25" a="1"/>
  <c r="BO36" i="25"/>
  <c r="BN36" i="25" a="1"/>
  <c r="BN36" i="25"/>
  <c r="BM36" i="25" a="1"/>
  <c r="BM36" i="25"/>
  <c r="BL36" i="25" a="1"/>
  <c r="BL36" i="25"/>
  <c r="BK36" i="25" a="1"/>
  <c r="BK36" i="25"/>
  <c r="BJ36" i="25" a="1"/>
  <c r="BJ36" i="25"/>
  <c r="BI36" i="25" a="1"/>
  <c r="BI36" i="25"/>
  <c r="BH36" i="25" a="1"/>
  <c r="BH36" i="25"/>
  <c r="BG36" i="25" a="1"/>
  <c r="BG36" i="25"/>
  <c r="BF36" i="25" a="1"/>
  <c r="BF36" i="25"/>
  <c r="BE36" i="25" a="1"/>
  <c r="BE36" i="25"/>
  <c r="BD36" i="25" a="1"/>
  <c r="BD36" i="25"/>
  <c r="BC36" i="25" a="1"/>
  <c r="BC36" i="25"/>
  <c r="BB36" i="25" a="1"/>
  <c r="BB36" i="25"/>
  <c r="BA36" i="25" a="1"/>
  <c r="BA36" i="25"/>
  <c r="AZ36" i="25" a="1"/>
  <c r="AZ36" i="25"/>
  <c r="AY36" i="25" a="1"/>
  <c r="AY36" i="25"/>
  <c r="AX36" i="25" a="1"/>
  <c r="AX36" i="25"/>
  <c r="AW36" i="25" a="1"/>
  <c r="AW36" i="25"/>
  <c r="AV36" i="25" a="1"/>
  <c r="AV36" i="25"/>
  <c r="AU36" i="25" a="1"/>
  <c r="AU36" i="25"/>
  <c r="AT36" i="25" a="1"/>
  <c r="AT36" i="25"/>
  <c r="AS36" i="25" a="1"/>
  <c r="AS36" i="25"/>
  <c r="AR36" i="25" a="1"/>
  <c r="AR36" i="25"/>
  <c r="AQ36" i="25" a="1"/>
  <c r="AQ36" i="25"/>
  <c r="AP36" i="25" a="1"/>
  <c r="AP36" i="25"/>
  <c r="AO36" i="25" a="1"/>
  <c r="AO36" i="25"/>
  <c r="AN36" i="25" a="1"/>
  <c r="AN36" i="25"/>
  <c r="AM36" i="25" a="1"/>
  <c r="AM36" i="25"/>
  <c r="AL36" i="25" a="1"/>
  <c r="AL36" i="25"/>
  <c r="AK36" i="25" a="1"/>
  <c r="AK36" i="25"/>
  <c r="AJ36" i="25" a="1"/>
  <c r="AJ36" i="25"/>
  <c r="AI36" i="25" a="1"/>
  <c r="AI36" i="25"/>
  <c r="AH36" i="25" a="1"/>
  <c r="AH36" i="25"/>
  <c r="AG36" i="25" a="1"/>
  <c r="AG36" i="25"/>
  <c r="AF36" i="25" a="1"/>
  <c r="AF36" i="25"/>
  <c r="AE36" i="25" a="1"/>
  <c r="AE36" i="25"/>
  <c r="AD36" i="25" a="1"/>
  <c r="AD36" i="25"/>
  <c r="AC36" i="25" a="1"/>
  <c r="AC36" i="25"/>
  <c r="AB36" i="25" a="1"/>
  <c r="AB36" i="25"/>
  <c r="AA36" i="25" a="1"/>
  <c r="AA36" i="25"/>
  <c r="Z36" i="25" a="1"/>
  <c r="Z36" i="25"/>
  <c r="Y36" i="25" a="1"/>
  <c r="Y36" i="25"/>
  <c r="X36" i="25" a="1"/>
  <c r="X36" i="25"/>
  <c r="W36" i="25" a="1"/>
  <c r="W36" i="25"/>
  <c r="V36" i="25" a="1"/>
  <c r="V36" i="25"/>
  <c r="U36" i="25" a="1"/>
  <c r="U36" i="25"/>
  <c r="T36" i="25" a="1"/>
  <c r="T36" i="25"/>
  <c r="S36" i="25" a="1"/>
  <c r="S36" i="25"/>
  <c r="R36" i="25" a="1"/>
  <c r="R36" i="25"/>
  <c r="Q36" i="25" a="1"/>
  <c r="Q36" i="25"/>
  <c r="P36" i="25" a="1"/>
  <c r="P36" i="25"/>
  <c r="O36" i="25" a="1"/>
  <c r="O36" i="25"/>
  <c r="N36" i="25" a="1"/>
  <c r="N36" i="25"/>
  <c r="M36" i="25" a="1"/>
  <c r="M36" i="25"/>
  <c r="L36" i="25" a="1"/>
  <c r="L36" i="25"/>
  <c r="K36" i="25" a="1"/>
  <c r="K36" i="25"/>
  <c r="J36" i="25" a="1"/>
  <c r="J36" i="25"/>
  <c r="I36" i="25" a="1"/>
  <c r="I36" i="25"/>
  <c r="H36" i="25" a="1"/>
  <c r="H36" i="25"/>
  <c r="G36" i="25" a="1"/>
  <c r="G36" i="25"/>
  <c r="F36" i="25" a="1"/>
  <c r="F36" i="25"/>
  <c r="E36" i="25" a="1"/>
  <c r="E36" i="25"/>
  <c r="C36" i="25"/>
  <c r="C35" i="25"/>
  <c r="C34" i="25"/>
  <c r="C33" i="25"/>
  <c r="C32" i="25"/>
  <c r="C31" i="25"/>
  <c r="C30" i="25"/>
  <c r="AD25" i="25"/>
  <c r="AF25" i="25"/>
  <c r="AA25" i="25"/>
  <c r="I25" i="25"/>
  <c r="G25" i="25"/>
  <c r="F25" i="25"/>
  <c r="E25" i="25"/>
  <c r="D25" i="25"/>
  <c r="AD24" i="25"/>
  <c r="AF24" i="25"/>
  <c r="AA24" i="25"/>
  <c r="I24" i="25"/>
  <c r="G24" i="25"/>
  <c r="F24" i="25"/>
  <c r="E24" i="25"/>
  <c r="D24" i="25"/>
  <c r="AD23" i="25"/>
  <c r="AF23" i="25"/>
  <c r="AA23" i="25"/>
  <c r="I23" i="25"/>
  <c r="G23" i="25"/>
  <c r="F23" i="25"/>
  <c r="E23" i="25"/>
  <c r="D23" i="25"/>
  <c r="AD22" i="25"/>
  <c r="AF22" i="25"/>
  <c r="I22" i="25"/>
  <c r="G22" i="25"/>
  <c r="F22" i="25"/>
  <c r="E22" i="25"/>
  <c r="D22" i="25"/>
  <c r="AD21" i="25"/>
  <c r="AF21" i="25"/>
  <c r="I21" i="25"/>
  <c r="G21" i="25"/>
  <c r="F21" i="25"/>
  <c r="E21" i="25"/>
  <c r="D21" i="25"/>
  <c r="AD20" i="25"/>
  <c r="AF20" i="25"/>
  <c r="I20" i="25"/>
  <c r="G20" i="25"/>
  <c r="F20" i="25"/>
  <c r="E20" i="25"/>
  <c r="D20" i="25"/>
  <c r="AD19" i="25"/>
  <c r="AF19" i="25"/>
  <c r="I19" i="25"/>
  <c r="G19" i="25"/>
  <c r="F19" i="25"/>
  <c r="E19" i="25"/>
  <c r="D19" i="25"/>
  <c r="AD18" i="25"/>
  <c r="AF18" i="25"/>
  <c r="I18" i="25"/>
  <c r="G18" i="25"/>
  <c r="F18" i="25"/>
  <c r="E18" i="25"/>
  <c r="D18" i="25"/>
  <c r="AD17" i="25"/>
  <c r="AF17" i="25"/>
  <c r="I17" i="25"/>
  <c r="G17" i="25"/>
  <c r="F17" i="25"/>
  <c r="E17" i="25"/>
  <c r="D17" i="25"/>
  <c r="C37" i="22"/>
  <c r="C39" i="22"/>
  <c r="E95" i="9"/>
  <c r="E96" i="9"/>
  <c r="Q23" i="22"/>
  <c r="E91" i="9"/>
  <c r="D17" i="14"/>
  <c r="AA109" i="3"/>
  <c r="AE109" i="3"/>
  <c r="AF109" i="3"/>
  <c r="AD17" i="3"/>
  <c r="AG17" i="3"/>
  <c r="AF17" i="3"/>
  <c r="AH17" i="3"/>
  <c r="AD18" i="3"/>
  <c r="AG18" i="3"/>
  <c r="AF18" i="3"/>
  <c r="AH18" i="3"/>
  <c r="AD19" i="3"/>
  <c r="AG19" i="3"/>
  <c r="AF19" i="3"/>
  <c r="AH19" i="3"/>
  <c r="AD20" i="3"/>
  <c r="AG20" i="3"/>
  <c r="AF20" i="3"/>
  <c r="AH20" i="3"/>
  <c r="AD21" i="3"/>
  <c r="AG21" i="3"/>
  <c r="AF21" i="3"/>
  <c r="AH21" i="3"/>
  <c r="AD22" i="3"/>
  <c r="AG22" i="3"/>
  <c r="AF22" i="3"/>
  <c r="AH22" i="3"/>
  <c r="AD23" i="3"/>
  <c r="AG23" i="3"/>
  <c r="AF23" i="3"/>
  <c r="AH23" i="3"/>
  <c r="AD24" i="3"/>
  <c r="AG24" i="3"/>
  <c r="AF24" i="3"/>
  <c r="AH24" i="3"/>
  <c r="AD25" i="3"/>
  <c r="AG25" i="3"/>
  <c r="AF25" i="3"/>
  <c r="AH25" i="3"/>
  <c r="AA109" i="17"/>
  <c r="AE109" i="17"/>
  <c r="AF109" i="17"/>
  <c r="AD17" i="17"/>
  <c r="AG17" i="17"/>
  <c r="AF17" i="17"/>
  <c r="AH17" i="17"/>
  <c r="AD18" i="17"/>
  <c r="AG18" i="17"/>
  <c r="AF18" i="17"/>
  <c r="AH18" i="17"/>
  <c r="AD19" i="17"/>
  <c r="AG19" i="17"/>
  <c r="AF19" i="17"/>
  <c r="AH19" i="17"/>
  <c r="AD20" i="17"/>
  <c r="AG20" i="17"/>
  <c r="AF20" i="17"/>
  <c r="AH20" i="17"/>
  <c r="AD21" i="17"/>
  <c r="AG21" i="17"/>
  <c r="AF21" i="17"/>
  <c r="AH21" i="17"/>
  <c r="AD22" i="17"/>
  <c r="AG22" i="17"/>
  <c r="AF22" i="17"/>
  <c r="AH22" i="17"/>
  <c r="AD23" i="17"/>
  <c r="AG23" i="17"/>
  <c r="AF23" i="17"/>
  <c r="AH23" i="17"/>
  <c r="AD24" i="17"/>
  <c r="AG24" i="17"/>
  <c r="AF24" i="17"/>
  <c r="AH24" i="17"/>
  <c r="AD25" i="17"/>
  <c r="AG25" i="17"/>
  <c r="AF25" i="17"/>
  <c r="AH25" i="17"/>
  <c r="E55" i="9"/>
  <c r="C11" i="24"/>
  <c r="B3" i="20"/>
  <c r="B3" i="10"/>
  <c r="M18" i="24"/>
  <c r="M20" i="24"/>
  <c r="P20" i="24"/>
  <c r="P17" i="24"/>
  <c r="P18" i="24"/>
  <c r="P21" i="24"/>
  <c r="M21" i="24"/>
  <c r="M17" i="24"/>
  <c r="I25" i="24"/>
  <c r="F25" i="24"/>
  <c r="I23" i="24"/>
  <c r="F21" i="24"/>
  <c r="F20" i="24"/>
  <c r="C19" i="24"/>
  <c r="C16" i="24"/>
  <c r="P15" i="24"/>
  <c r="M15" i="24"/>
  <c r="P14" i="24"/>
  <c r="M14" i="24"/>
  <c r="P13" i="24"/>
  <c r="M13" i="24"/>
  <c r="P12" i="24"/>
  <c r="M12" i="24"/>
  <c r="O11" i="24"/>
  <c r="L11" i="24"/>
  <c r="I11" i="24"/>
  <c r="E11" i="24"/>
  <c r="D11" i="24"/>
  <c r="R10" i="24"/>
  <c r="J7" i="24"/>
  <c r="G5" i="24"/>
  <c r="G4" i="24"/>
  <c r="G3" i="24"/>
  <c r="G2" i="24"/>
  <c r="E41" i="9"/>
  <c r="Q4" i="22"/>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D13" i="6"/>
  <c r="C13" i="6"/>
  <c r="E12" i="6"/>
  <c r="D12" i="6"/>
  <c r="C12" i="6"/>
  <c r="C22" i="22"/>
  <c r="C20" i="22"/>
  <c r="Q13" i="22"/>
  <c r="E44" i="9"/>
  <c r="Q11" i="22"/>
  <c r="E43" i="9"/>
  <c r="Q9" i="22"/>
  <c r="E42" i="9"/>
  <c r="Q7" i="22"/>
  <c r="E45" i="9"/>
  <c r="S5" i="22"/>
  <c r="Q5" i="22"/>
  <c r="E31" i="9"/>
  <c r="L5" i="22"/>
  <c r="I5" i="22"/>
  <c r="E17" i="9"/>
  <c r="H5" i="22"/>
  <c r="G5" i="22"/>
  <c r="F5" i="22"/>
  <c r="E5" i="22"/>
  <c r="C5" i="22"/>
  <c r="O4" i="22"/>
  <c r="E4" i="22"/>
  <c r="C4" i="22"/>
  <c r="E30" i="9"/>
  <c r="E2" i="22"/>
  <c r="F33" i="21"/>
  <c r="K7" i="21"/>
  <c r="G5" i="21"/>
  <c r="G4" i="21"/>
  <c r="G3" i="21"/>
  <c r="G2" i="21"/>
  <c r="R16" i="6"/>
  <c r="R12" i="6"/>
  <c r="Z21" i="17"/>
  <c r="Z20" i="17"/>
  <c r="Z22" i="17"/>
  <c r="F40" i="20"/>
  <c r="E40" i="20"/>
  <c r="D40" i="20"/>
  <c r="B40" i="20"/>
  <c r="F39" i="20"/>
  <c r="E39" i="20"/>
  <c r="D39" i="20"/>
  <c r="B39" i="20"/>
  <c r="F38" i="20"/>
  <c r="E38" i="20"/>
  <c r="D38" i="20"/>
  <c r="B38" i="20"/>
  <c r="F37" i="20"/>
  <c r="E37" i="20"/>
  <c r="D37" i="20"/>
  <c r="B37" i="20"/>
  <c r="F36" i="20"/>
  <c r="E36" i="20"/>
  <c r="D36" i="20"/>
  <c r="B36" i="20"/>
  <c r="F35" i="20"/>
  <c r="E35" i="20"/>
  <c r="D35" i="20"/>
  <c r="B35" i="20"/>
  <c r="F31" i="20"/>
  <c r="E31" i="20"/>
  <c r="D31" i="20"/>
  <c r="B31" i="20"/>
  <c r="F30" i="20"/>
  <c r="E30" i="20"/>
  <c r="D30" i="20"/>
  <c r="B30" i="20"/>
  <c r="F29" i="20"/>
  <c r="E29" i="20"/>
  <c r="D29" i="20"/>
  <c r="B29" i="20"/>
  <c r="F28" i="20"/>
  <c r="E28" i="20"/>
  <c r="D28" i="20"/>
  <c r="B28" i="20"/>
  <c r="F27" i="20"/>
  <c r="E27" i="20"/>
  <c r="D27" i="20"/>
  <c r="B27" i="20"/>
  <c r="F26" i="20"/>
  <c r="E26" i="20"/>
  <c r="D26" i="20"/>
  <c r="B26" i="20"/>
  <c r="F22" i="20"/>
  <c r="E22" i="20"/>
  <c r="D22" i="20"/>
  <c r="B22" i="20"/>
  <c r="F21" i="20"/>
  <c r="E21" i="20"/>
  <c r="D21" i="20"/>
  <c r="B21" i="20"/>
  <c r="F20" i="20"/>
  <c r="E20" i="20"/>
  <c r="D20" i="20"/>
  <c r="B20" i="20"/>
  <c r="F19" i="20"/>
  <c r="E19" i="20"/>
  <c r="D19" i="20"/>
  <c r="B19" i="20"/>
  <c r="F18" i="20"/>
  <c r="E18" i="20"/>
  <c r="D18" i="20"/>
  <c r="B18" i="20"/>
  <c r="F17" i="20"/>
  <c r="E17" i="20"/>
  <c r="D17" i="20"/>
  <c r="B17" i="20"/>
  <c r="Z181" i="17"/>
  <c r="F13" i="20"/>
  <c r="E13" i="20"/>
  <c r="D13" i="20"/>
  <c r="B13" i="20"/>
  <c r="F12" i="20"/>
  <c r="E12" i="20"/>
  <c r="D12" i="20"/>
  <c r="B12" i="20"/>
  <c r="F11" i="20"/>
  <c r="E11" i="20"/>
  <c r="D11" i="20"/>
  <c r="B11" i="20"/>
  <c r="F10" i="20"/>
  <c r="E10" i="20"/>
  <c r="D10" i="20"/>
  <c r="B10" i="20"/>
  <c r="F9" i="20"/>
  <c r="E9" i="20"/>
  <c r="D9" i="20"/>
  <c r="B9" i="20"/>
  <c r="F8" i="20"/>
  <c r="E8" i="20"/>
  <c r="D8" i="20"/>
  <c r="B8" i="20"/>
  <c r="N40" i="20"/>
  <c r="N39" i="20"/>
  <c r="N38" i="20"/>
  <c r="N37" i="20"/>
  <c r="N36" i="20"/>
  <c r="N35" i="20"/>
  <c r="G34" i="20"/>
  <c r="F34" i="20"/>
  <c r="E34" i="20"/>
  <c r="D34" i="20"/>
  <c r="C34" i="20"/>
  <c r="M33" i="20"/>
  <c r="L33" i="20"/>
  <c r="K33" i="20"/>
  <c r="J33" i="20"/>
  <c r="I33" i="20"/>
  <c r="H33" i="20"/>
  <c r="N31" i="20"/>
  <c r="N30" i="20"/>
  <c r="N29" i="20"/>
  <c r="N28" i="20"/>
  <c r="N27" i="20"/>
  <c r="N26" i="20"/>
  <c r="G25" i="20"/>
  <c r="F25" i="20"/>
  <c r="E25" i="20"/>
  <c r="D25" i="20"/>
  <c r="C25" i="20"/>
  <c r="M24" i="20"/>
  <c r="L24" i="20"/>
  <c r="K24" i="20"/>
  <c r="J24" i="20"/>
  <c r="I24" i="20"/>
  <c r="H24" i="20"/>
  <c r="N22" i="20"/>
  <c r="N21" i="20"/>
  <c r="N20" i="20"/>
  <c r="N19" i="20"/>
  <c r="N18" i="20"/>
  <c r="N17" i="20"/>
  <c r="G16" i="20"/>
  <c r="F16" i="20"/>
  <c r="E16" i="20"/>
  <c r="D16" i="20"/>
  <c r="C16" i="20"/>
  <c r="M15" i="20"/>
  <c r="L15" i="20"/>
  <c r="K15" i="20"/>
  <c r="J15" i="20"/>
  <c r="I15" i="20"/>
  <c r="H15" i="20"/>
  <c r="Z20" i="3"/>
  <c r="Z21" i="3"/>
  <c r="N13" i="20"/>
  <c r="N12" i="20"/>
  <c r="N11" i="20"/>
  <c r="N10" i="20"/>
  <c r="N9" i="20"/>
  <c r="N8" i="20"/>
  <c r="G7" i="20"/>
  <c r="F7" i="20"/>
  <c r="E7" i="20"/>
  <c r="D7" i="20"/>
  <c r="C7" i="20"/>
  <c r="M6" i="20"/>
  <c r="L6" i="20"/>
  <c r="K6" i="20"/>
  <c r="J6" i="20"/>
  <c r="I6" i="20"/>
  <c r="H6" i="20"/>
  <c r="B4" i="20"/>
  <c r="B2" i="20"/>
  <c r="E6" i="9"/>
  <c r="E11" i="6"/>
  <c r="E18" i="9"/>
  <c r="K7" i="6"/>
  <c r="E36" i="17" a="1"/>
  <c r="E36" i="17"/>
  <c r="F36" i="17" a="1"/>
  <c r="F36" i="17"/>
  <c r="G36" i="17" a="1"/>
  <c r="H36" i="17" a="1"/>
  <c r="I36" i="17" a="1"/>
  <c r="J36" i="17" a="1"/>
  <c r="K36" i="17" a="1"/>
  <c r="L36" i="17" a="1"/>
  <c r="M36" i="17" a="1"/>
  <c r="N36" i="17" a="1"/>
  <c r="O36" i="17" a="1"/>
  <c r="P36" i="17" a="1"/>
  <c r="Q36" i="17" a="1"/>
  <c r="R36" i="17" a="1"/>
  <c r="S36" i="17" a="1"/>
  <c r="T36" i="17" a="1"/>
  <c r="U36" i="17" a="1"/>
  <c r="V36" i="17" a="1"/>
  <c r="W36" i="17" a="1"/>
  <c r="X36" i="17" a="1"/>
  <c r="Y36" i="17" a="1"/>
  <c r="Z36" i="17" a="1"/>
  <c r="AA36" i="17" a="1"/>
  <c r="AB36" i="17" a="1"/>
  <c r="AC36" i="17" a="1"/>
  <c r="AD36" i="17" a="1"/>
  <c r="AE36" i="17" a="1"/>
  <c r="AF36" i="17" a="1"/>
  <c r="AG36" i="17" a="1"/>
  <c r="AH36" i="17" a="1"/>
  <c r="AI36" i="17" a="1"/>
  <c r="AJ36" i="17" a="1"/>
  <c r="AK36" i="17" a="1"/>
  <c r="AL36" i="17" a="1"/>
  <c r="AM36" i="17" a="1"/>
  <c r="AN36" i="17" a="1"/>
  <c r="AO36" i="17" a="1"/>
  <c r="AP36" i="17" a="1"/>
  <c r="AQ36" i="17" a="1"/>
  <c r="AR36" i="17" a="1"/>
  <c r="AS36" i="17" a="1"/>
  <c r="AT36" i="17" a="1"/>
  <c r="AU36" i="17" a="1"/>
  <c r="AV36" i="17" a="1"/>
  <c r="AW36" i="17" a="1"/>
  <c r="AX36" i="17" a="1"/>
  <c r="AY36" i="17" a="1"/>
  <c r="AZ36" i="17" a="1"/>
  <c r="BA36" i="17" a="1"/>
  <c r="BB36" i="17" a="1"/>
  <c r="BC36" i="17" a="1"/>
  <c r="BD36" i="17" a="1"/>
  <c r="BE36" i="17" a="1"/>
  <c r="BF36" i="17" a="1"/>
  <c r="BG36" i="17" a="1"/>
  <c r="BH36" i="17" a="1"/>
  <c r="BI36" i="17" a="1"/>
  <c r="BJ36" i="17" a="1"/>
  <c r="BK36" i="17" a="1"/>
  <c r="BL36" i="17" a="1"/>
  <c r="BM36" i="17" a="1"/>
  <c r="BN36" i="17" a="1"/>
  <c r="BO36" i="17" a="1"/>
  <c r="BP36" i="17" a="1"/>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AF36" i="17"/>
  <c r="AG36" i="17"/>
  <c r="AH36" i="17"/>
  <c r="AI36" i="17"/>
  <c r="AJ36" i="17"/>
  <c r="AK36" i="17"/>
  <c r="AL36" i="17"/>
  <c r="AM36" i="17"/>
  <c r="AN36" i="17"/>
  <c r="AO36" i="17"/>
  <c r="AP36" i="17"/>
  <c r="AQ36" i="17"/>
  <c r="AR36" i="17"/>
  <c r="AS36" i="17"/>
  <c r="AT36" i="17"/>
  <c r="AU36" i="17"/>
  <c r="AV36" i="17"/>
  <c r="AW36" i="17"/>
  <c r="AX36" i="17"/>
  <c r="AY36" i="17"/>
  <c r="AZ36" i="17"/>
  <c r="BA36" i="17"/>
  <c r="BB36" i="17"/>
  <c r="BC36" i="17"/>
  <c r="BD36" i="17"/>
  <c r="BE36" i="17"/>
  <c r="BF36" i="17"/>
  <c r="BG36" i="17"/>
  <c r="BH36" i="17"/>
  <c r="BI36" i="17"/>
  <c r="BJ36" i="17"/>
  <c r="BK36" i="17"/>
  <c r="BL36" i="17"/>
  <c r="BM36" i="17"/>
  <c r="BN36" i="17"/>
  <c r="BO36" i="17"/>
  <c r="BP36" i="17"/>
  <c r="AA23" i="17"/>
  <c r="E47" i="17" a="1"/>
  <c r="E47" i="17"/>
  <c r="F47" i="17" a="1"/>
  <c r="F47" i="17"/>
  <c r="G47" i="17" a="1"/>
  <c r="H47" i="17" a="1"/>
  <c r="I47" i="17" a="1"/>
  <c r="J47" i="17" a="1"/>
  <c r="K47" i="17" a="1"/>
  <c r="L47" i="17" a="1"/>
  <c r="M47" i="17" a="1"/>
  <c r="N47" i="17" a="1"/>
  <c r="O47" i="17" a="1"/>
  <c r="P47" i="17" a="1"/>
  <c r="Q47" i="17" a="1"/>
  <c r="R47" i="17" a="1"/>
  <c r="S47" i="17" a="1"/>
  <c r="T47" i="17" a="1"/>
  <c r="U47" i="17" a="1"/>
  <c r="V47" i="17" a="1"/>
  <c r="W47" i="17" a="1"/>
  <c r="X47" i="17" a="1"/>
  <c r="Y47" i="17" a="1"/>
  <c r="Z47" i="17" a="1"/>
  <c r="AA47" i="17" a="1"/>
  <c r="AB47" i="17" a="1"/>
  <c r="AC47" i="17" a="1"/>
  <c r="AD47" i="17" a="1"/>
  <c r="AE47" i="17" a="1"/>
  <c r="AF47" i="17" a="1"/>
  <c r="AG47" i="17" a="1"/>
  <c r="AH47" i="17" a="1"/>
  <c r="AI47" i="17" a="1"/>
  <c r="AJ47" i="17" a="1"/>
  <c r="AK47" i="17" a="1"/>
  <c r="AL47" i="17" a="1"/>
  <c r="AM47" i="17" a="1"/>
  <c r="AN47" i="17" a="1"/>
  <c r="AO47" i="17" a="1"/>
  <c r="AP47" i="17" a="1"/>
  <c r="AQ47" i="17" a="1"/>
  <c r="AR47" i="17" a="1"/>
  <c r="AS47" i="17" a="1"/>
  <c r="AT47" i="17" a="1"/>
  <c r="AU47" i="17" a="1"/>
  <c r="AV47" i="17" a="1"/>
  <c r="AW47" i="17" a="1"/>
  <c r="AX47" i="17" a="1"/>
  <c r="AY47" i="17" a="1"/>
  <c r="AZ47" i="17" a="1"/>
  <c r="BA47" i="17" a="1"/>
  <c r="BB47" i="17" a="1"/>
  <c r="BC47" i="17" a="1"/>
  <c r="BD47" i="17" a="1"/>
  <c r="BE47" i="17" a="1"/>
  <c r="BF47" i="17" a="1"/>
  <c r="BG47" i="17" a="1"/>
  <c r="BH47" i="17" a="1"/>
  <c r="BI47" i="17" a="1"/>
  <c r="BJ47" i="17" a="1"/>
  <c r="BK47" i="17" a="1"/>
  <c r="BL47" i="17" a="1"/>
  <c r="BM47" i="17" a="1"/>
  <c r="BN47" i="17" a="1"/>
  <c r="BO47" i="17" a="1"/>
  <c r="BP47" i="17" a="1"/>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AI47" i="17"/>
  <c r="AJ47" i="17"/>
  <c r="AK47" i="17"/>
  <c r="AL47" i="17"/>
  <c r="AM47" i="17"/>
  <c r="AN47" i="17"/>
  <c r="AO47" i="17"/>
  <c r="AP47" i="17"/>
  <c r="AQ47" i="17"/>
  <c r="AR47" i="17"/>
  <c r="AS47" i="17"/>
  <c r="AT47" i="17"/>
  <c r="AU47" i="17"/>
  <c r="AV47" i="17"/>
  <c r="AW47" i="17"/>
  <c r="AX47" i="17"/>
  <c r="AY47" i="17"/>
  <c r="AZ47" i="17"/>
  <c r="BA47" i="17"/>
  <c r="BB47" i="17"/>
  <c r="BC47" i="17"/>
  <c r="BD47" i="17"/>
  <c r="BE47" i="17"/>
  <c r="BF47" i="17"/>
  <c r="BG47" i="17"/>
  <c r="BH47" i="17"/>
  <c r="BI47" i="17"/>
  <c r="BJ47" i="17"/>
  <c r="BK47" i="17"/>
  <c r="BL47" i="17"/>
  <c r="BM47" i="17"/>
  <c r="BN47" i="17"/>
  <c r="BO47" i="17"/>
  <c r="BP47" i="17"/>
  <c r="AB23" i="17"/>
  <c r="E58" i="17" a="1"/>
  <c r="E58" i="17"/>
  <c r="F58" i="17" a="1"/>
  <c r="F58" i="17"/>
  <c r="G58" i="17" a="1"/>
  <c r="H58" i="17" a="1"/>
  <c r="I58" i="17" a="1"/>
  <c r="J58" i="17" a="1"/>
  <c r="K58" i="17" a="1"/>
  <c r="L58" i="17" a="1"/>
  <c r="M58" i="17" a="1"/>
  <c r="N58" i="17" a="1"/>
  <c r="O58" i="17" a="1"/>
  <c r="P58" i="17" a="1"/>
  <c r="Q58" i="17" a="1"/>
  <c r="R58" i="17" a="1"/>
  <c r="S58" i="17" a="1"/>
  <c r="T58" i="17" a="1"/>
  <c r="U58" i="17" a="1"/>
  <c r="V58" i="17" a="1"/>
  <c r="W58" i="17" a="1"/>
  <c r="X58" i="17" a="1"/>
  <c r="Y58" i="17" a="1"/>
  <c r="Z58" i="17" a="1"/>
  <c r="AA58" i="17" a="1"/>
  <c r="AB58" i="17" a="1"/>
  <c r="AC58" i="17" a="1"/>
  <c r="AD58" i="17" a="1"/>
  <c r="AE58" i="17" a="1"/>
  <c r="AF58" i="17" a="1"/>
  <c r="AG58" i="17" a="1"/>
  <c r="AH58" i="17" a="1"/>
  <c r="AI58" i="17" a="1"/>
  <c r="AJ58" i="17" a="1"/>
  <c r="AK58" i="17" a="1"/>
  <c r="AL58" i="17" a="1"/>
  <c r="AM58" i="17" a="1"/>
  <c r="AN58" i="17" a="1"/>
  <c r="AO58" i="17" a="1"/>
  <c r="AP58" i="17" a="1"/>
  <c r="AQ58" i="17" a="1"/>
  <c r="AR58" i="17" a="1"/>
  <c r="AS58" i="17" a="1"/>
  <c r="AT58" i="17" a="1"/>
  <c r="AU58" i="17" a="1"/>
  <c r="AV58" i="17" a="1"/>
  <c r="AW58" i="17" a="1"/>
  <c r="AX58" i="17" a="1"/>
  <c r="AY58" i="17" a="1"/>
  <c r="AZ58" i="17" a="1"/>
  <c r="BA58" i="17" a="1"/>
  <c r="BB58" i="17" a="1"/>
  <c r="BC58" i="17" a="1"/>
  <c r="BD58" i="17" a="1"/>
  <c r="BE58" i="17" a="1"/>
  <c r="BF58" i="17" a="1"/>
  <c r="BG58" i="17" a="1"/>
  <c r="BH58" i="17" a="1"/>
  <c r="BI58" i="17" a="1"/>
  <c r="BJ58" i="17" a="1"/>
  <c r="BK58" i="17" a="1"/>
  <c r="BL58" i="17" a="1"/>
  <c r="BM58" i="17" a="1"/>
  <c r="BN58" i="17" a="1"/>
  <c r="BO58" i="17" a="1"/>
  <c r="BP58" i="17" a="1"/>
  <c r="G58" i="17"/>
  <c r="H58" i="17"/>
  <c r="I58" i="17"/>
  <c r="J58" i="17"/>
  <c r="K58" i="17"/>
  <c r="L58" i="17"/>
  <c r="M58" i="17"/>
  <c r="N58" i="17"/>
  <c r="O58" i="17"/>
  <c r="P58" i="17"/>
  <c r="Q58" i="17"/>
  <c r="R58" i="17"/>
  <c r="S58" i="17"/>
  <c r="T58" i="17"/>
  <c r="U58" i="17"/>
  <c r="V58" i="17"/>
  <c r="W58" i="17"/>
  <c r="X58" i="17"/>
  <c r="Y58" i="17"/>
  <c r="Z58" i="17"/>
  <c r="AA58" i="17"/>
  <c r="AB58" i="17"/>
  <c r="AC58" i="17"/>
  <c r="AD58" i="17"/>
  <c r="AE58" i="17"/>
  <c r="AF58" i="17"/>
  <c r="AG58" i="17"/>
  <c r="AH58" i="17"/>
  <c r="AI58" i="17"/>
  <c r="AJ58" i="17"/>
  <c r="AK58" i="17"/>
  <c r="AL58" i="17"/>
  <c r="AM58" i="17"/>
  <c r="AN58" i="17"/>
  <c r="AO58" i="17"/>
  <c r="AP58" i="17"/>
  <c r="AQ58" i="17"/>
  <c r="AR58" i="17"/>
  <c r="AS58" i="17"/>
  <c r="AT58" i="17"/>
  <c r="AU58" i="17"/>
  <c r="AV58" i="17"/>
  <c r="AW58" i="17"/>
  <c r="AX58" i="17"/>
  <c r="AY58" i="17"/>
  <c r="AZ58" i="17"/>
  <c r="BA58" i="17"/>
  <c r="BB58" i="17"/>
  <c r="BC58" i="17"/>
  <c r="BD58" i="17"/>
  <c r="BE58" i="17"/>
  <c r="BF58" i="17"/>
  <c r="BG58" i="17"/>
  <c r="BH58" i="17"/>
  <c r="BI58" i="17"/>
  <c r="BJ58" i="17"/>
  <c r="BK58" i="17"/>
  <c r="BL58" i="17"/>
  <c r="BM58" i="17"/>
  <c r="BN58" i="17"/>
  <c r="BO58" i="17"/>
  <c r="BP58" i="17"/>
  <c r="AC23" i="17"/>
  <c r="E37" i="17" a="1"/>
  <c r="E37" i="17"/>
  <c r="F37" i="17" a="1"/>
  <c r="F37" i="17"/>
  <c r="G37" i="17" a="1"/>
  <c r="H37" i="17" a="1"/>
  <c r="I37" i="17" a="1"/>
  <c r="J37" i="17" a="1"/>
  <c r="K37" i="17" a="1"/>
  <c r="L37" i="17" a="1"/>
  <c r="M37" i="17" a="1"/>
  <c r="N37" i="17" a="1"/>
  <c r="O37" i="17" a="1"/>
  <c r="P37" i="17" a="1"/>
  <c r="Q37" i="17" a="1"/>
  <c r="R37" i="17" a="1"/>
  <c r="S37" i="17" a="1"/>
  <c r="T37" i="17" a="1"/>
  <c r="U37" i="17" a="1"/>
  <c r="V37" i="17" a="1"/>
  <c r="W37" i="17" a="1"/>
  <c r="X37" i="17" a="1"/>
  <c r="Y37" i="17" a="1"/>
  <c r="Z37" i="17" a="1"/>
  <c r="AA37" i="17" a="1"/>
  <c r="AB37" i="17" a="1"/>
  <c r="AC37" i="17" a="1"/>
  <c r="AD37" i="17" a="1"/>
  <c r="AE37" i="17" a="1"/>
  <c r="AF37" i="17" a="1"/>
  <c r="AG37" i="17" a="1"/>
  <c r="AH37" i="17" a="1"/>
  <c r="AI37" i="17" a="1"/>
  <c r="AJ37" i="17" a="1"/>
  <c r="AK37" i="17" a="1"/>
  <c r="AL37" i="17" a="1"/>
  <c r="AM37" i="17" a="1"/>
  <c r="AN37" i="17" a="1"/>
  <c r="AO37" i="17" a="1"/>
  <c r="AP37" i="17" a="1"/>
  <c r="AQ37" i="17" a="1"/>
  <c r="AR37" i="17" a="1"/>
  <c r="AS37" i="17" a="1"/>
  <c r="AT37" i="17" a="1"/>
  <c r="AU37" i="17" a="1"/>
  <c r="AV37" i="17" a="1"/>
  <c r="AW37" i="17" a="1"/>
  <c r="AX37" i="17" a="1"/>
  <c r="AY37" i="17" a="1"/>
  <c r="AZ37" i="17" a="1"/>
  <c r="BA37" i="17" a="1"/>
  <c r="BB37" i="17" a="1"/>
  <c r="BC37" i="17" a="1"/>
  <c r="BD37" i="17" a="1"/>
  <c r="BE37" i="17" a="1"/>
  <c r="BF37" i="17" a="1"/>
  <c r="BG37" i="17" a="1"/>
  <c r="BH37" i="17" a="1"/>
  <c r="BI37" i="17" a="1"/>
  <c r="BJ37" i="17" a="1"/>
  <c r="BK37" i="17" a="1"/>
  <c r="BL37" i="17" a="1"/>
  <c r="BM37" i="17" a="1"/>
  <c r="BN37" i="17" a="1"/>
  <c r="BO37" i="17" a="1"/>
  <c r="BP37" i="17" a="1"/>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AF37" i="17"/>
  <c r="AG37" i="17"/>
  <c r="AH37" i="17"/>
  <c r="AI37" i="17"/>
  <c r="AJ37" i="17"/>
  <c r="AK37" i="17"/>
  <c r="AL37" i="17"/>
  <c r="AM37" i="17"/>
  <c r="AN37" i="17"/>
  <c r="AO37" i="17"/>
  <c r="AP37" i="17"/>
  <c r="AQ37" i="17"/>
  <c r="AR37" i="17"/>
  <c r="AS37" i="17"/>
  <c r="AT37" i="17"/>
  <c r="AU37" i="17"/>
  <c r="AV37" i="17"/>
  <c r="AW37" i="17"/>
  <c r="AX37" i="17"/>
  <c r="AY37" i="17"/>
  <c r="AZ37" i="17"/>
  <c r="BA37" i="17"/>
  <c r="BB37" i="17"/>
  <c r="BC37" i="17"/>
  <c r="BD37" i="17"/>
  <c r="BE37" i="17"/>
  <c r="BF37" i="17"/>
  <c r="BG37" i="17"/>
  <c r="BH37" i="17"/>
  <c r="BI37" i="17"/>
  <c r="BJ37" i="17"/>
  <c r="BK37" i="17"/>
  <c r="BL37" i="17"/>
  <c r="BM37" i="17"/>
  <c r="BN37" i="17"/>
  <c r="BO37" i="17"/>
  <c r="BP37" i="17"/>
  <c r="AA24" i="17"/>
  <c r="E48" i="17" a="1"/>
  <c r="E48" i="17"/>
  <c r="F48" i="17" a="1"/>
  <c r="F48" i="17"/>
  <c r="G48" i="17" a="1"/>
  <c r="H48" i="17" a="1"/>
  <c r="I48" i="17" a="1"/>
  <c r="J48" i="17" a="1"/>
  <c r="K48" i="17" a="1"/>
  <c r="L48" i="17" a="1"/>
  <c r="M48" i="17" a="1"/>
  <c r="N48" i="17" a="1"/>
  <c r="O48" i="17" a="1"/>
  <c r="P48" i="17" a="1"/>
  <c r="Q48" i="17" a="1"/>
  <c r="R48" i="17" a="1"/>
  <c r="S48" i="17" a="1"/>
  <c r="T48" i="17" a="1"/>
  <c r="U48" i="17" a="1"/>
  <c r="V48" i="17" a="1"/>
  <c r="W48" i="17" a="1"/>
  <c r="X48" i="17" a="1"/>
  <c r="Y48" i="17" a="1"/>
  <c r="Z48" i="17" a="1"/>
  <c r="AA48" i="17" a="1"/>
  <c r="AB48" i="17" a="1"/>
  <c r="AC48" i="17" a="1"/>
  <c r="AD48" i="17" a="1"/>
  <c r="AE48" i="17" a="1"/>
  <c r="AF48" i="17" a="1"/>
  <c r="AG48" i="17" a="1"/>
  <c r="AH48" i="17" a="1"/>
  <c r="AI48" i="17" a="1"/>
  <c r="AJ48" i="17" a="1"/>
  <c r="AK48" i="17" a="1"/>
  <c r="AL48" i="17" a="1"/>
  <c r="AM48" i="17" a="1"/>
  <c r="AN48" i="17" a="1"/>
  <c r="AO48" i="17" a="1"/>
  <c r="AP48" i="17" a="1"/>
  <c r="AQ48" i="17" a="1"/>
  <c r="AR48" i="17" a="1"/>
  <c r="AS48" i="17" a="1"/>
  <c r="AT48" i="17" a="1"/>
  <c r="AU48" i="17" a="1"/>
  <c r="AV48" i="17" a="1"/>
  <c r="AW48" i="17" a="1"/>
  <c r="AX48" i="17" a="1"/>
  <c r="AY48" i="17" a="1"/>
  <c r="AZ48" i="17" a="1"/>
  <c r="BA48" i="17" a="1"/>
  <c r="BB48" i="17" a="1"/>
  <c r="BC48" i="17" a="1"/>
  <c r="BD48" i="17" a="1"/>
  <c r="BE48" i="17" a="1"/>
  <c r="BF48" i="17" a="1"/>
  <c r="BG48" i="17" a="1"/>
  <c r="BH48" i="17" a="1"/>
  <c r="BI48" i="17" a="1"/>
  <c r="BJ48" i="17" a="1"/>
  <c r="BK48" i="17" a="1"/>
  <c r="BL48" i="17" a="1"/>
  <c r="BM48" i="17" a="1"/>
  <c r="BN48" i="17" a="1"/>
  <c r="BO48" i="17" a="1"/>
  <c r="BP48" i="17" a="1"/>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AI48" i="17"/>
  <c r="AJ48" i="17"/>
  <c r="AK48" i="17"/>
  <c r="AL48" i="17"/>
  <c r="AM48" i="17"/>
  <c r="AN48" i="17"/>
  <c r="AO48" i="17"/>
  <c r="AP48" i="17"/>
  <c r="AQ48" i="17"/>
  <c r="AR48" i="17"/>
  <c r="AS48" i="17"/>
  <c r="AT48" i="17"/>
  <c r="AU48" i="17"/>
  <c r="AV48" i="17"/>
  <c r="AW48" i="17"/>
  <c r="AX48" i="17"/>
  <c r="AY48" i="17"/>
  <c r="AZ48" i="17"/>
  <c r="BA48" i="17"/>
  <c r="BB48" i="17"/>
  <c r="BC48" i="17"/>
  <c r="BD48" i="17"/>
  <c r="BE48" i="17"/>
  <c r="BF48" i="17"/>
  <c r="BG48" i="17"/>
  <c r="BH48" i="17"/>
  <c r="BI48" i="17"/>
  <c r="BJ48" i="17"/>
  <c r="BK48" i="17"/>
  <c r="BL48" i="17"/>
  <c r="BM48" i="17"/>
  <c r="BN48" i="17"/>
  <c r="BO48" i="17"/>
  <c r="BP48" i="17"/>
  <c r="AB24" i="17"/>
  <c r="E59" i="17" a="1"/>
  <c r="E59" i="17"/>
  <c r="F59" i="17" a="1"/>
  <c r="F59" i="17"/>
  <c r="G59" i="17" a="1"/>
  <c r="H59" i="17" a="1"/>
  <c r="I59" i="17" a="1"/>
  <c r="J59" i="17" a="1"/>
  <c r="K59" i="17" a="1"/>
  <c r="L59" i="17" a="1"/>
  <c r="M59" i="17" a="1"/>
  <c r="N59" i="17" a="1"/>
  <c r="O59" i="17" a="1"/>
  <c r="P59" i="17" a="1"/>
  <c r="Q59" i="17" a="1"/>
  <c r="R59" i="17" a="1"/>
  <c r="S59" i="17" a="1"/>
  <c r="T59" i="17" a="1"/>
  <c r="U59" i="17" a="1"/>
  <c r="V59" i="17" a="1"/>
  <c r="W59" i="17" a="1"/>
  <c r="X59" i="17" a="1"/>
  <c r="Y59" i="17" a="1"/>
  <c r="Z59" i="17" a="1"/>
  <c r="AA59" i="17" a="1"/>
  <c r="AB59" i="17" a="1"/>
  <c r="AC59" i="17" a="1"/>
  <c r="AD59" i="17" a="1"/>
  <c r="AE59" i="17" a="1"/>
  <c r="AF59" i="17" a="1"/>
  <c r="AG59" i="17" a="1"/>
  <c r="AH59" i="17" a="1"/>
  <c r="AI59" i="17" a="1"/>
  <c r="AJ59" i="17" a="1"/>
  <c r="AK59" i="17" a="1"/>
  <c r="AL59" i="17" a="1"/>
  <c r="AM59" i="17" a="1"/>
  <c r="AN59" i="17" a="1"/>
  <c r="AO59" i="17" a="1"/>
  <c r="AP59" i="17" a="1"/>
  <c r="AQ59" i="17" a="1"/>
  <c r="AR59" i="17" a="1"/>
  <c r="AS59" i="17" a="1"/>
  <c r="AT59" i="17" a="1"/>
  <c r="AU59" i="17" a="1"/>
  <c r="AV59" i="17" a="1"/>
  <c r="AW59" i="17" a="1"/>
  <c r="AX59" i="17" a="1"/>
  <c r="AY59" i="17" a="1"/>
  <c r="AZ59" i="17" a="1"/>
  <c r="BA59" i="17" a="1"/>
  <c r="BB59" i="17" a="1"/>
  <c r="BC59" i="17" a="1"/>
  <c r="BD59" i="17" a="1"/>
  <c r="BE59" i="17" a="1"/>
  <c r="BF59" i="17" a="1"/>
  <c r="BG59" i="17" a="1"/>
  <c r="BH59" i="17" a="1"/>
  <c r="BI59" i="17" a="1"/>
  <c r="BJ59" i="17" a="1"/>
  <c r="BK59" i="17" a="1"/>
  <c r="BL59" i="17" a="1"/>
  <c r="BM59" i="17" a="1"/>
  <c r="BN59" i="17" a="1"/>
  <c r="BO59" i="17" a="1"/>
  <c r="BP59" i="17" a="1"/>
  <c r="G59" i="17"/>
  <c r="H59" i="17"/>
  <c r="I59" i="17"/>
  <c r="J59" i="17"/>
  <c r="K59" i="17"/>
  <c r="L59" i="17"/>
  <c r="M59" i="17"/>
  <c r="N59" i="17"/>
  <c r="O59" i="17"/>
  <c r="P59" i="17"/>
  <c r="Q59" i="17"/>
  <c r="R59" i="17"/>
  <c r="S59" i="17"/>
  <c r="T59" i="17"/>
  <c r="U59" i="17"/>
  <c r="V59" i="17"/>
  <c r="W59" i="17"/>
  <c r="X59" i="17"/>
  <c r="Y59" i="17"/>
  <c r="Z59" i="17"/>
  <c r="AA59" i="17"/>
  <c r="AB59" i="17"/>
  <c r="AC59" i="17"/>
  <c r="AD59" i="17"/>
  <c r="AE59" i="17"/>
  <c r="AF59" i="17"/>
  <c r="AG59" i="17"/>
  <c r="AH59" i="17"/>
  <c r="AI59" i="17"/>
  <c r="AJ59" i="17"/>
  <c r="AK59" i="17"/>
  <c r="AL59" i="17"/>
  <c r="AM59" i="17"/>
  <c r="AN59" i="17"/>
  <c r="AO59" i="17"/>
  <c r="AP59" i="17"/>
  <c r="AQ59" i="17"/>
  <c r="AR59" i="17"/>
  <c r="AS59" i="17"/>
  <c r="AT59" i="17"/>
  <c r="AU59" i="17"/>
  <c r="AV59" i="17"/>
  <c r="AW59" i="17"/>
  <c r="AX59" i="17"/>
  <c r="AY59" i="17"/>
  <c r="AZ59" i="17"/>
  <c r="BA59" i="17"/>
  <c r="BB59" i="17"/>
  <c r="BC59" i="17"/>
  <c r="BD59" i="17"/>
  <c r="BE59" i="17"/>
  <c r="BF59" i="17"/>
  <c r="BG59" i="17"/>
  <c r="BH59" i="17"/>
  <c r="BI59" i="17"/>
  <c r="BJ59" i="17"/>
  <c r="BK59" i="17"/>
  <c r="BL59" i="17"/>
  <c r="BM59" i="17"/>
  <c r="BN59" i="17"/>
  <c r="BO59" i="17"/>
  <c r="BP59" i="17"/>
  <c r="AC24" i="17"/>
  <c r="E38" i="17" a="1"/>
  <c r="E38" i="17"/>
  <c r="F38" i="17" a="1"/>
  <c r="F38" i="17"/>
  <c r="G38" i="17" a="1"/>
  <c r="H38" i="17" a="1"/>
  <c r="I38" i="17" a="1"/>
  <c r="J38" i="17" a="1"/>
  <c r="K38" i="17" a="1"/>
  <c r="L38" i="17" a="1"/>
  <c r="M38" i="17" a="1"/>
  <c r="N38" i="17" a="1"/>
  <c r="O38" i="17" a="1"/>
  <c r="P38" i="17" a="1"/>
  <c r="Q38" i="17" a="1"/>
  <c r="R38" i="17" a="1"/>
  <c r="S38" i="17" a="1"/>
  <c r="T38" i="17" a="1"/>
  <c r="U38" i="17" a="1"/>
  <c r="V38" i="17" a="1"/>
  <c r="W38" i="17" a="1"/>
  <c r="X38" i="17" a="1"/>
  <c r="Y38" i="17" a="1"/>
  <c r="Z38" i="17" a="1"/>
  <c r="AA38" i="17" a="1"/>
  <c r="AB38" i="17" a="1"/>
  <c r="AC38" i="17" a="1"/>
  <c r="AD38" i="17" a="1"/>
  <c r="AE38" i="17" a="1"/>
  <c r="AF38" i="17" a="1"/>
  <c r="AG38" i="17" a="1"/>
  <c r="AH38" i="17" a="1"/>
  <c r="AI38" i="17" a="1"/>
  <c r="AJ38" i="17" a="1"/>
  <c r="AK38" i="17" a="1"/>
  <c r="AL38" i="17" a="1"/>
  <c r="AM38" i="17" a="1"/>
  <c r="AN38" i="17" a="1"/>
  <c r="AO38" i="17" a="1"/>
  <c r="AP38" i="17" a="1"/>
  <c r="AQ38" i="17" a="1"/>
  <c r="AR38" i="17" a="1"/>
  <c r="AS38" i="17" a="1"/>
  <c r="AT38" i="17" a="1"/>
  <c r="AU38" i="17" a="1"/>
  <c r="AV38" i="17" a="1"/>
  <c r="AW38" i="17" a="1"/>
  <c r="AX38" i="17" a="1"/>
  <c r="AY38" i="17" a="1"/>
  <c r="AZ38" i="17" a="1"/>
  <c r="BA38" i="17" a="1"/>
  <c r="BB38" i="17" a="1"/>
  <c r="BC38" i="17" a="1"/>
  <c r="BD38" i="17" a="1"/>
  <c r="BE38" i="17" a="1"/>
  <c r="BF38" i="17" a="1"/>
  <c r="BG38" i="17" a="1"/>
  <c r="BH38" i="17" a="1"/>
  <c r="BI38" i="17" a="1"/>
  <c r="BJ38" i="17" a="1"/>
  <c r="BK38" i="17" a="1"/>
  <c r="BL38" i="17" a="1"/>
  <c r="BM38" i="17" a="1"/>
  <c r="BN38" i="17" a="1"/>
  <c r="BO38" i="17" a="1"/>
  <c r="BP38" i="17" a="1"/>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AF38" i="17"/>
  <c r="AG38" i="17"/>
  <c r="AH38" i="17"/>
  <c r="AI38" i="17"/>
  <c r="AJ38" i="17"/>
  <c r="AK38" i="17"/>
  <c r="AL38" i="17"/>
  <c r="AM38" i="17"/>
  <c r="AN38" i="17"/>
  <c r="AO38" i="17"/>
  <c r="AP38" i="17"/>
  <c r="AQ38" i="17"/>
  <c r="AR38" i="17"/>
  <c r="AS38" i="17"/>
  <c r="AT38" i="17"/>
  <c r="AU38" i="17"/>
  <c r="AV38" i="17"/>
  <c r="AW38" i="17"/>
  <c r="AX38" i="17"/>
  <c r="AY38" i="17"/>
  <c r="AZ38" i="17"/>
  <c r="BA38" i="17"/>
  <c r="BB38" i="17"/>
  <c r="BC38" i="17"/>
  <c r="BD38" i="17"/>
  <c r="BE38" i="17"/>
  <c r="BF38" i="17"/>
  <c r="BG38" i="17"/>
  <c r="BH38" i="17"/>
  <c r="BI38" i="17"/>
  <c r="BJ38" i="17"/>
  <c r="BK38" i="17"/>
  <c r="BL38" i="17"/>
  <c r="BM38" i="17"/>
  <c r="BN38" i="17"/>
  <c r="BO38" i="17"/>
  <c r="BP38" i="17"/>
  <c r="AA25" i="17"/>
  <c r="E49" i="17" a="1"/>
  <c r="E49" i="17"/>
  <c r="F49" i="17" a="1"/>
  <c r="F49" i="17"/>
  <c r="G49" i="17" a="1"/>
  <c r="H49" i="17" a="1"/>
  <c r="I49" i="17" a="1"/>
  <c r="J49" i="17" a="1"/>
  <c r="K49" i="17" a="1"/>
  <c r="L49" i="17" a="1"/>
  <c r="M49" i="17" a="1"/>
  <c r="N49" i="17" a="1"/>
  <c r="O49" i="17" a="1"/>
  <c r="P49" i="17" a="1"/>
  <c r="Q49" i="17" a="1"/>
  <c r="R49" i="17" a="1"/>
  <c r="S49" i="17" a="1"/>
  <c r="T49" i="17" a="1"/>
  <c r="U49" i="17" a="1"/>
  <c r="V49" i="17" a="1"/>
  <c r="W49" i="17" a="1"/>
  <c r="X49" i="17" a="1"/>
  <c r="Y49" i="17" a="1"/>
  <c r="Z49" i="17" a="1"/>
  <c r="AA49" i="17" a="1"/>
  <c r="AB49" i="17" a="1"/>
  <c r="AC49" i="17" a="1"/>
  <c r="AD49" i="17" a="1"/>
  <c r="AE49" i="17" a="1"/>
  <c r="AF49" i="17" a="1"/>
  <c r="AG49" i="17" a="1"/>
  <c r="AH49" i="17" a="1"/>
  <c r="AI49" i="17" a="1"/>
  <c r="AJ49" i="17" a="1"/>
  <c r="AK49" i="17" a="1"/>
  <c r="AL49" i="17" a="1"/>
  <c r="AM49" i="17" a="1"/>
  <c r="AN49" i="17" a="1"/>
  <c r="AO49" i="17" a="1"/>
  <c r="AP49" i="17" a="1"/>
  <c r="AQ49" i="17" a="1"/>
  <c r="AR49" i="17" a="1"/>
  <c r="AS49" i="17" a="1"/>
  <c r="AT49" i="17" a="1"/>
  <c r="AU49" i="17" a="1"/>
  <c r="AV49" i="17" a="1"/>
  <c r="AW49" i="17" a="1"/>
  <c r="AX49" i="17" a="1"/>
  <c r="AY49" i="17" a="1"/>
  <c r="AZ49" i="17" a="1"/>
  <c r="BA49" i="17" a="1"/>
  <c r="BB49" i="17" a="1"/>
  <c r="BC49" i="17" a="1"/>
  <c r="BD49" i="17" a="1"/>
  <c r="BE49" i="17" a="1"/>
  <c r="BF49" i="17" a="1"/>
  <c r="BG49" i="17" a="1"/>
  <c r="BH49" i="17" a="1"/>
  <c r="BI49" i="17" a="1"/>
  <c r="BJ49" i="17" a="1"/>
  <c r="BK49" i="17" a="1"/>
  <c r="BL49" i="17" a="1"/>
  <c r="BM49" i="17" a="1"/>
  <c r="BN49" i="17" a="1"/>
  <c r="BO49" i="17" a="1"/>
  <c r="BP49" i="17" a="1"/>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AF49" i="17"/>
  <c r="AG49" i="17"/>
  <c r="AH49" i="17"/>
  <c r="AI49" i="17"/>
  <c r="AJ49" i="17"/>
  <c r="AK49" i="17"/>
  <c r="AL49" i="17"/>
  <c r="AM49" i="17"/>
  <c r="AN49" i="17"/>
  <c r="AO49" i="17"/>
  <c r="AP49" i="17"/>
  <c r="AQ49" i="17"/>
  <c r="AR49" i="17"/>
  <c r="AS49" i="17"/>
  <c r="AT49" i="17"/>
  <c r="AU49" i="17"/>
  <c r="AV49" i="17"/>
  <c r="AW49" i="17"/>
  <c r="AX49" i="17"/>
  <c r="AY49" i="17"/>
  <c r="AZ49" i="17"/>
  <c r="BA49" i="17"/>
  <c r="BB49" i="17"/>
  <c r="BC49" i="17"/>
  <c r="BD49" i="17"/>
  <c r="BE49" i="17"/>
  <c r="BF49" i="17"/>
  <c r="BG49" i="17"/>
  <c r="BH49" i="17"/>
  <c r="BI49" i="17"/>
  <c r="BJ49" i="17"/>
  <c r="BK49" i="17"/>
  <c r="BL49" i="17"/>
  <c r="BM49" i="17"/>
  <c r="BN49" i="17"/>
  <c r="BO49" i="17"/>
  <c r="BP49" i="17"/>
  <c r="AB25" i="17"/>
  <c r="E60" i="17" a="1"/>
  <c r="E60" i="17"/>
  <c r="F60" i="17" a="1"/>
  <c r="F60" i="17"/>
  <c r="G60" i="17" a="1"/>
  <c r="H60" i="17" a="1"/>
  <c r="I60" i="17" a="1"/>
  <c r="J60" i="17" a="1"/>
  <c r="K60" i="17" a="1"/>
  <c r="L60" i="17" a="1"/>
  <c r="M60" i="17" a="1"/>
  <c r="N60" i="17" a="1"/>
  <c r="O60" i="17" a="1"/>
  <c r="P60" i="17" a="1"/>
  <c r="Q60" i="17" a="1"/>
  <c r="R60" i="17" a="1"/>
  <c r="S60" i="17" a="1"/>
  <c r="T60" i="17" a="1"/>
  <c r="U60" i="17" a="1"/>
  <c r="V60" i="17" a="1"/>
  <c r="W60" i="17" a="1"/>
  <c r="X60" i="17" a="1"/>
  <c r="Y60" i="17" a="1"/>
  <c r="Z60" i="17" a="1"/>
  <c r="AA60" i="17" a="1"/>
  <c r="AB60" i="17" a="1"/>
  <c r="AC60" i="17" a="1"/>
  <c r="AD60" i="17" a="1"/>
  <c r="AE60" i="17" a="1"/>
  <c r="AF60" i="17" a="1"/>
  <c r="AG60" i="17" a="1"/>
  <c r="AH60" i="17" a="1"/>
  <c r="AI60" i="17" a="1"/>
  <c r="AJ60" i="17" a="1"/>
  <c r="AK60" i="17" a="1"/>
  <c r="AL60" i="17" a="1"/>
  <c r="AM60" i="17" a="1"/>
  <c r="AN60" i="17" a="1"/>
  <c r="AO60" i="17" a="1"/>
  <c r="AP60" i="17" a="1"/>
  <c r="AQ60" i="17" a="1"/>
  <c r="AR60" i="17" a="1"/>
  <c r="AS60" i="17" a="1"/>
  <c r="AT60" i="17" a="1"/>
  <c r="AU60" i="17" a="1"/>
  <c r="AV60" i="17" a="1"/>
  <c r="AW60" i="17" a="1"/>
  <c r="AX60" i="17" a="1"/>
  <c r="AY60" i="17" a="1"/>
  <c r="AZ60" i="17" a="1"/>
  <c r="BA60" i="17" a="1"/>
  <c r="BB60" i="17" a="1"/>
  <c r="BC60" i="17" a="1"/>
  <c r="BD60" i="17" a="1"/>
  <c r="BE60" i="17" a="1"/>
  <c r="BF60" i="17" a="1"/>
  <c r="BG60" i="17" a="1"/>
  <c r="BH60" i="17" a="1"/>
  <c r="BI60" i="17" a="1"/>
  <c r="BJ60" i="17" a="1"/>
  <c r="BK60" i="17" a="1"/>
  <c r="BL60" i="17" a="1"/>
  <c r="BM60" i="17" a="1"/>
  <c r="BN60" i="17" a="1"/>
  <c r="BO60" i="17" a="1"/>
  <c r="BP60" i="17" a="1"/>
  <c r="G60" i="17"/>
  <c r="H60" i="17"/>
  <c r="I60" i="17"/>
  <c r="J60" i="17"/>
  <c r="K60" i="17"/>
  <c r="L60" i="17"/>
  <c r="M60" i="17"/>
  <c r="N60" i="17"/>
  <c r="O60" i="17"/>
  <c r="P60" i="17"/>
  <c r="Q60" i="17"/>
  <c r="R60" i="17"/>
  <c r="S60" i="17"/>
  <c r="T60" i="17"/>
  <c r="U60" i="17"/>
  <c r="V60" i="17"/>
  <c r="W60" i="17"/>
  <c r="X60" i="17"/>
  <c r="Y60" i="17"/>
  <c r="Z60" i="17"/>
  <c r="AA60" i="17"/>
  <c r="AB60" i="17"/>
  <c r="AC60" i="17"/>
  <c r="AD60" i="17"/>
  <c r="AE60" i="17"/>
  <c r="AF60" i="17"/>
  <c r="AG60" i="17"/>
  <c r="AH60" i="17"/>
  <c r="AI60" i="17"/>
  <c r="AJ60" i="17"/>
  <c r="AK60" i="17"/>
  <c r="AL60" i="17"/>
  <c r="AM60" i="17"/>
  <c r="AN60" i="17"/>
  <c r="AO60" i="17"/>
  <c r="AP60" i="17"/>
  <c r="AQ60" i="17"/>
  <c r="AR60" i="17"/>
  <c r="AS60" i="17"/>
  <c r="AT60" i="17"/>
  <c r="AU60" i="17"/>
  <c r="AV60" i="17"/>
  <c r="AW60" i="17"/>
  <c r="AX60" i="17"/>
  <c r="AY60" i="17"/>
  <c r="AZ60" i="17"/>
  <c r="BA60" i="17"/>
  <c r="BB60" i="17"/>
  <c r="BC60" i="17"/>
  <c r="BD60" i="17"/>
  <c r="BE60" i="17"/>
  <c r="BF60" i="17"/>
  <c r="BG60" i="17"/>
  <c r="BH60" i="17"/>
  <c r="BI60" i="17"/>
  <c r="BJ60" i="17"/>
  <c r="BK60" i="17"/>
  <c r="BL60" i="17"/>
  <c r="BM60" i="17"/>
  <c r="BN60" i="17"/>
  <c r="BO60" i="17"/>
  <c r="BP60" i="17"/>
  <c r="AC25" i="17"/>
  <c r="E36" i="3" a="1"/>
  <c r="E36" i="3"/>
  <c r="F36" i="3" a="1"/>
  <c r="F36" i="3"/>
  <c r="G36" i="3" a="1"/>
  <c r="H36" i="3" a="1"/>
  <c r="I36" i="3" a="1"/>
  <c r="J36" i="3" a="1"/>
  <c r="K36" i="3" a="1"/>
  <c r="L36" i="3" a="1"/>
  <c r="M36" i="3" a="1"/>
  <c r="N36" i="3" a="1"/>
  <c r="O36" i="3" a="1"/>
  <c r="P36" i="3" a="1"/>
  <c r="Q36" i="3" a="1"/>
  <c r="R36" i="3" a="1"/>
  <c r="S36" i="3" a="1"/>
  <c r="T36" i="3" a="1"/>
  <c r="U36" i="3" a="1"/>
  <c r="V36" i="3" a="1"/>
  <c r="W36" i="3" a="1"/>
  <c r="X36" i="3" a="1"/>
  <c r="Y36" i="3" a="1"/>
  <c r="Z36" i="3" a="1"/>
  <c r="AA36" i="3" a="1"/>
  <c r="AB36" i="3" a="1"/>
  <c r="AC36" i="3" a="1"/>
  <c r="AD36" i="3" a="1"/>
  <c r="AE36" i="3" a="1"/>
  <c r="AF36" i="3" a="1"/>
  <c r="AG36" i="3" a="1"/>
  <c r="AH36" i="3" a="1"/>
  <c r="AI36" i="3" a="1"/>
  <c r="AJ36" i="3" a="1"/>
  <c r="AK36" i="3" a="1"/>
  <c r="AL36" i="3" a="1"/>
  <c r="AM36" i="3" a="1"/>
  <c r="AN36" i="3" a="1"/>
  <c r="AO36" i="3" a="1"/>
  <c r="AP36" i="3" a="1"/>
  <c r="AQ36" i="3" a="1"/>
  <c r="AR36" i="3" a="1"/>
  <c r="AS36" i="3" a="1"/>
  <c r="AT36" i="3" a="1"/>
  <c r="AU36" i="3" a="1"/>
  <c r="AV36" i="3" a="1"/>
  <c r="AW36" i="3" a="1"/>
  <c r="AX36" i="3" a="1"/>
  <c r="AY36" i="3" a="1"/>
  <c r="AZ36" i="3" a="1"/>
  <c r="BA36" i="3" a="1"/>
  <c r="BB36" i="3" a="1"/>
  <c r="BC36" i="3" a="1"/>
  <c r="BD36" i="3" a="1"/>
  <c r="BE36" i="3" a="1"/>
  <c r="BF36" i="3" a="1"/>
  <c r="BG36" i="3" a="1"/>
  <c r="BH36" i="3" a="1"/>
  <c r="BI36" i="3" a="1"/>
  <c r="BJ36" i="3" a="1"/>
  <c r="BK36" i="3" a="1"/>
  <c r="BL36" i="3" a="1"/>
  <c r="BM36" i="3" a="1"/>
  <c r="BN36" i="3" a="1"/>
  <c r="BO36" i="3" a="1"/>
  <c r="BP36" i="3" a="1"/>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AA23" i="3"/>
  <c r="E47" i="3" a="1"/>
  <c r="E47" i="3"/>
  <c r="F47" i="3" a="1"/>
  <c r="F47" i="3"/>
  <c r="G47" i="3" a="1"/>
  <c r="H47" i="3" a="1"/>
  <c r="I47" i="3" a="1"/>
  <c r="J47" i="3" a="1"/>
  <c r="K47" i="3" a="1"/>
  <c r="L47" i="3" a="1"/>
  <c r="M47" i="3" a="1"/>
  <c r="N47" i="3" a="1"/>
  <c r="O47" i="3" a="1"/>
  <c r="P47" i="3" a="1"/>
  <c r="Q47" i="3" a="1"/>
  <c r="R47" i="3" a="1"/>
  <c r="S47" i="3" a="1"/>
  <c r="T47" i="3" a="1"/>
  <c r="U47" i="3" a="1"/>
  <c r="V47" i="3" a="1"/>
  <c r="W47" i="3" a="1"/>
  <c r="X47" i="3" a="1"/>
  <c r="Y47" i="3" a="1"/>
  <c r="Z47" i="3" a="1"/>
  <c r="AA47" i="3" a="1"/>
  <c r="AB47" i="3" a="1"/>
  <c r="AC47" i="3" a="1"/>
  <c r="AD47" i="3" a="1"/>
  <c r="AE47" i="3" a="1"/>
  <c r="AF47" i="3" a="1"/>
  <c r="AG47" i="3" a="1"/>
  <c r="AH47" i="3" a="1"/>
  <c r="AI47" i="3" a="1"/>
  <c r="AJ47" i="3" a="1"/>
  <c r="AK47" i="3" a="1"/>
  <c r="AL47" i="3" a="1"/>
  <c r="AM47" i="3" a="1"/>
  <c r="AN47" i="3" a="1"/>
  <c r="AO47" i="3" a="1"/>
  <c r="AP47" i="3" a="1"/>
  <c r="AQ47" i="3" a="1"/>
  <c r="AR47" i="3" a="1"/>
  <c r="AS47" i="3" a="1"/>
  <c r="AT47" i="3" a="1"/>
  <c r="AU47" i="3" a="1"/>
  <c r="AV47" i="3" a="1"/>
  <c r="AW47" i="3" a="1"/>
  <c r="AX47" i="3" a="1"/>
  <c r="AY47" i="3" a="1"/>
  <c r="AZ47" i="3" a="1"/>
  <c r="BA47" i="3" a="1"/>
  <c r="BB47" i="3" a="1"/>
  <c r="BC47" i="3" a="1"/>
  <c r="BD47" i="3" a="1"/>
  <c r="BE47" i="3" a="1"/>
  <c r="BF47" i="3" a="1"/>
  <c r="BG47" i="3" a="1"/>
  <c r="BH47" i="3" a="1"/>
  <c r="BI47" i="3" a="1"/>
  <c r="BJ47" i="3" a="1"/>
  <c r="BK47" i="3" a="1"/>
  <c r="BL47" i="3" a="1"/>
  <c r="BM47" i="3" a="1"/>
  <c r="BN47" i="3" a="1"/>
  <c r="BO47" i="3" a="1"/>
  <c r="BP47" i="3" a="1"/>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AB23" i="3"/>
  <c r="E58" i="3" a="1"/>
  <c r="E58" i="3"/>
  <c r="F58" i="3" a="1"/>
  <c r="F58" i="3"/>
  <c r="G58" i="3" a="1"/>
  <c r="H58" i="3" a="1"/>
  <c r="I58" i="3" a="1"/>
  <c r="J58" i="3" a="1"/>
  <c r="K58" i="3" a="1"/>
  <c r="L58" i="3" a="1"/>
  <c r="M58" i="3" a="1"/>
  <c r="N58" i="3" a="1"/>
  <c r="O58" i="3" a="1"/>
  <c r="P58" i="3" a="1"/>
  <c r="Q58" i="3" a="1"/>
  <c r="R58" i="3" a="1"/>
  <c r="S58" i="3" a="1"/>
  <c r="T58" i="3" a="1"/>
  <c r="U58" i="3" a="1"/>
  <c r="V58" i="3" a="1"/>
  <c r="W58" i="3" a="1"/>
  <c r="X58" i="3" a="1"/>
  <c r="Y58" i="3" a="1"/>
  <c r="Z58" i="3" a="1"/>
  <c r="AA58" i="3" a="1"/>
  <c r="AB58" i="3" a="1"/>
  <c r="AC58" i="3" a="1"/>
  <c r="AD58" i="3" a="1"/>
  <c r="AE58" i="3" a="1"/>
  <c r="AF58" i="3" a="1"/>
  <c r="AG58" i="3" a="1"/>
  <c r="AH58" i="3" a="1"/>
  <c r="AI58" i="3" a="1"/>
  <c r="AJ58" i="3" a="1"/>
  <c r="AK58" i="3" a="1"/>
  <c r="AL58" i="3" a="1"/>
  <c r="AM58" i="3" a="1"/>
  <c r="AN58" i="3" a="1"/>
  <c r="AO58" i="3" a="1"/>
  <c r="AP58" i="3" a="1"/>
  <c r="AQ58" i="3" a="1"/>
  <c r="AR58" i="3" a="1"/>
  <c r="AS58" i="3" a="1"/>
  <c r="AT58" i="3" a="1"/>
  <c r="AU58" i="3" a="1"/>
  <c r="AV58" i="3" a="1"/>
  <c r="AW58" i="3" a="1"/>
  <c r="AX58" i="3" a="1"/>
  <c r="AY58" i="3" a="1"/>
  <c r="AZ58" i="3" a="1"/>
  <c r="BA58" i="3" a="1"/>
  <c r="BB58" i="3" a="1"/>
  <c r="BC58" i="3" a="1"/>
  <c r="BD58" i="3" a="1"/>
  <c r="BE58" i="3" a="1"/>
  <c r="BF58" i="3" a="1"/>
  <c r="BG58" i="3" a="1"/>
  <c r="BH58" i="3" a="1"/>
  <c r="BI58" i="3" a="1"/>
  <c r="BJ58" i="3" a="1"/>
  <c r="BK58" i="3" a="1"/>
  <c r="BL58" i="3" a="1"/>
  <c r="BM58" i="3" a="1"/>
  <c r="BN58" i="3" a="1"/>
  <c r="BO58" i="3" a="1"/>
  <c r="BP58" i="3" a="1"/>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AC23" i="3"/>
  <c r="E37" i="3" a="1"/>
  <c r="E37" i="3"/>
  <c r="F37" i="3" a="1"/>
  <c r="F37" i="3"/>
  <c r="G37" i="3" a="1"/>
  <c r="H37" i="3" a="1"/>
  <c r="I37" i="3" a="1"/>
  <c r="J37" i="3" a="1"/>
  <c r="K37" i="3" a="1"/>
  <c r="L37" i="3" a="1"/>
  <c r="M37" i="3" a="1"/>
  <c r="N37" i="3" a="1"/>
  <c r="O37" i="3" a="1"/>
  <c r="P37" i="3" a="1"/>
  <c r="Q37" i="3" a="1"/>
  <c r="R37" i="3" a="1"/>
  <c r="S37" i="3" a="1"/>
  <c r="T37" i="3" a="1"/>
  <c r="U37" i="3" a="1"/>
  <c r="V37" i="3" a="1"/>
  <c r="W37" i="3" a="1"/>
  <c r="X37" i="3" a="1"/>
  <c r="Y37" i="3" a="1"/>
  <c r="Z37" i="3" a="1"/>
  <c r="AA37" i="3" a="1"/>
  <c r="AB37" i="3" a="1"/>
  <c r="AC37" i="3" a="1"/>
  <c r="AD37" i="3" a="1"/>
  <c r="AE37" i="3" a="1"/>
  <c r="AF37" i="3" a="1"/>
  <c r="AG37" i="3" a="1"/>
  <c r="AH37" i="3" a="1"/>
  <c r="AI37" i="3" a="1"/>
  <c r="AJ37" i="3" a="1"/>
  <c r="AK37" i="3" a="1"/>
  <c r="AL37" i="3" a="1"/>
  <c r="AM37" i="3" a="1"/>
  <c r="AN37" i="3" a="1"/>
  <c r="AO37" i="3" a="1"/>
  <c r="AP37" i="3" a="1"/>
  <c r="AQ37" i="3" a="1"/>
  <c r="AR37" i="3" a="1"/>
  <c r="AS37" i="3" a="1"/>
  <c r="AT37" i="3" a="1"/>
  <c r="AU37" i="3" a="1"/>
  <c r="AV37" i="3" a="1"/>
  <c r="AW37" i="3" a="1"/>
  <c r="AX37" i="3" a="1"/>
  <c r="AY37" i="3" a="1"/>
  <c r="AZ37" i="3" a="1"/>
  <c r="BA37" i="3" a="1"/>
  <c r="BB37" i="3" a="1"/>
  <c r="BC37" i="3" a="1"/>
  <c r="BD37" i="3" a="1"/>
  <c r="BE37" i="3" a="1"/>
  <c r="BF37" i="3" a="1"/>
  <c r="BG37" i="3" a="1"/>
  <c r="BH37" i="3" a="1"/>
  <c r="BI37" i="3" a="1"/>
  <c r="BJ37" i="3" a="1"/>
  <c r="BK37" i="3" a="1"/>
  <c r="BL37" i="3" a="1"/>
  <c r="BM37" i="3" a="1"/>
  <c r="BN37" i="3" a="1"/>
  <c r="BO37" i="3" a="1"/>
  <c r="BP37" i="3" a="1"/>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AA24" i="3"/>
  <c r="E48" i="3" a="1"/>
  <c r="E48" i="3"/>
  <c r="F48" i="3" a="1"/>
  <c r="F48" i="3"/>
  <c r="G48" i="3" a="1"/>
  <c r="H48" i="3" a="1"/>
  <c r="I48" i="3" a="1"/>
  <c r="J48" i="3" a="1"/>
  <c r="K48" i="3" a="1"/>
  <c r="L48" i="3" a="1"/>
  <c r="M48" i="3" a="1"/>
  <c r="N48" i="3" a="1"/>
  <c r="O48" i="3" a="1"/>
  <c r="P48" i="3" a="1"/>
  <c r="Q48" i="3" a="1"/>
  <c r="R48" i="3" a="1"/>
  <c r="S48" i="3" a="1"/>
  <c r="T48" i="3" a="1"/>
  <c r="U48" i="3" a="1"/>
  <c r="V48" i="3" a="1"/>
  <c r="W48" i="3" a="1"/>
  <c r="X48" i="3" a="1"/>
  <c r="Y48" i="3" a="1"/>
  <c r="Z48" i="3" a="1"/>
  <c r="AA48" i="3" a="1"/>
  <c r="AB48" i="3" a="1"/>
  <c r="AC48" i="3" a="1"/>
  <c r="AD48" i="3" a="1"/>
  <c r="AE48" i="3" a="1"/>
  <c r="AF48" i="3" a="1"/>
  <c r="AG48" i="3" a="1"/>
  <c r="AH48" i="3" a="1"/>
  <c r="AI48" i="3" a="1"/>
  <c r="AJ48" i="3" a="1"/>
  <c r="AK48" i="3" a="1"/>
  <c r="AL48" i="3" a="1"/>
  <c r="AM48" i="3" a="1"/>
  <c r="AN48" i="3" a="1"/>
  <c r="AO48" i="3" a="1"/>
  <c r="AP48" i="3" a="1"/>
  <c r="AQ48" i="3" a="1"/>
  <c r="AR48" i="3" a="1"/>
  <c r="AS48" i="3" a="1"/>
  <c r="AT48" i="3" a="1"/>
  <c r="AU48" i="3" a="1"/>
  <c r="AV48" i="3" a="1"/>
  <c r="AW48" i="3" a="1"/>
  <c r="AX48" i="3" a="1"/>
  <c r="AY48" i="3" a="1"/>
  <c r="AZ48" i="3" a="1"/>
  <c r="BA48" i="3" a="1"/>
  <c r="BB48" i="3" a="1"/>
  <c r="BC48" i="3" a="1"/>
  <c r="BD48" i="3" a="1"/>
  <c r="BE48" i="3" a="1"/>
  <c r="BF48" i="3" a="1"/>
  <c r="BG48" i="3" a="1"/>
  <c r="BH48" i="3" a="1"/>
  <c r="BI48" i="3" a="1"/>
  <c r="BJ48" i="3" a="1"/>
  <c r="BK48" i="3" a="1"/>
  <c r="BL48" i="3" a="1"/>
  <c r="BM48" i="3" a="1"/>
  <c r="BN48" i="3" a="1"/>
  <c r="BO48" i="3" a="1"/>
  <c r="BP48" i="3" a="1"/>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AB24" i="3"/>
  <c r="E59" i="3" a="1"/>
  <c r="E59" i="3"/>
  <c r="F59" i="3" a="1"/>
  <c r="F59" i="3"/>
  <c r="G59" i="3" a="1"/>
  <c r="H59" i="3" a="1"/>
  <c r="I59" i="3" a="1"/>
  <c r="J59" i="3" a="1"/>
  <c r="K59" i="3" a="1"/>
  <c r="L59" i="3" a="1"/>
  <c r="M59" i="3" a="1"/>
  <c r="N59" i="3" a="1"/>
  <c r="O59" i="3" a="1"/>
  <c r="P59" i="3" a="1"/>
  <c r="Q59" i="3" a="1"/>
  <c r="R59" i="3" a="1"/>
  <c r="S59" i="3" a="1"/>
  <c r="T59" i="3" a="1"/>
  <c r="U59" i="3" a="1"/>
  <c r="V59" i="3" a="1"/>
  <c r="W59" i="3" a="1"/>
  <c r="X59" i="3" a="1"/>
  <c r="Y59" i="3" a="1"/>
  <c r="Z59" i="3" a="1"/>
  <c r="AA59" i="3" a="1"/>
  <c r="AB59" i="3" a="1"/>
  <c r="AC59" i="3" a="1"/>
  <c r="AD59" i="3" a="1"/>
  <c r="AE59" i="3" a="1"/>
  <c r="AF59" i="3" a="1"/>
  <c r="AG59" i="3" a="1"/>
  <c r="AH59" i="3" a="1"/>
  <c r="AI59" i="3" a="1"/>
  <c r="AJ59" i="3" a="1"/>
  <c r="AK59" i="3" a="1"/>
  <c r="AL59" i="3" a="1"/>
  <c r="AM59" i="3" a="1"/>
  <c r="AN59" i="3" a="1"/>
  <c r="AO59" i="3" a="1"/>
  <c r="AP59" i="3" a="1"/>
  <c r="AQ59" i="3" a="1"/>
  <c r="AR59" i="3" a="1"/>
  <c r="AS59" i="3" a="1"/>
  <c r="AT59" i="3" a="1"/>
  <c r="AU59" i="3" a="1"/>
  <c r="AV59" i="3" a="1"/>
  <c r="AW59" i="3" a="1"/>
  <c r="AX59" i="3" a="1"/>
  <c r="AY59" i="3" a="1"/>
  <c r="AZ59" i="3" a="1"/>
  <c r="BA59" i="3" a="1"/>
  <c r="BB59" i="3" a="1"/>
  <c r="BC59" i="3" a="1"/>
  <c r="BD59" i="3" a="1"/>
  <c r="BE59" i="3" a="1"/>
  <c r="BF59" i="3" a="1"/>
  <c r="BG59" i="3" a="1"/>
  <c r="BH59" i="3" a="1"/>
  <c r="BI59" i="3" a="1"/>
  <c r="BJ59" i="3" a="1"/>
  <c r="BK59" i="3" a="1"/>
  <c r="BL59" i="3" a="1"/>
  <c r="BM59" i="3" a="1"/>
  <c r="BN59" i="3" a="1"/>
  <c r="BO59" i="3" a="1"/>
  <c r="BP59" i="3" a="1"/>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AC24" i="3"/>
  <c r="E38" i="3" a="1"/>
  <c r="E38" i="3"/>
  <c r="F38" i="3" a="1"/>
  <c r="F38" i="3"/>
  <c r="G38" i="3" a="1"/>
  <c r="H38" i="3" a="1"/>
  <c r="I38" i="3" a="1"/>
  <c r="J38" i="3" a="1"/>
  <c r="K38" i="3" a="1"/>
  <c r="L38" i="3" a="1"/>
  <c r="M38" i="3" a="1"/>
  <c r="N38" i="3" a="1"/>
  <c r="O38" i="3" a="1"/>
  <c r="P38" i="3" a="1"/>
  <c r="Q38" i="3" a="1"/>
  <c r="R38" i="3" a="1"/>
  <c r="S38" i="3" a="1"/>
  <c r="T38" i="3" a="1"/>
  <c r="U38" i="3" a="1"/>
  <c r="V38" i="3" a="1"/>
  <c r="W38" i="3" a="1"/>
  <c r="X38" i="3" a="1"/>
  <c r="Y38" i="3" a="1"/>
  <c r="Z38" i="3" a="1"/>
  <c r="AA38" i="3" a="1"/>
  <c r="AB38" i="3" a="1"/>
  <c r="AC38" i="3" a="1"/>
  <c r="AD38" i="3" a="1"/>
  <c r="AE38" i="3" a="1"/>
  <c r="AF38" i="3" a="1"/>
  <c r="AG38" i="3" a="1"/>
  <c r="AH38" i="3" a="1"/>
  <c r="AI38" i="3" a="1"/>
  <c r="AJ38" i="3" a="1"/>
  <c r="AK38" i="3" a="1"/>
  <c r="AL38" i="3" a="1"/>
  <c r="AM38" i="3" a="1"/>
  <c r="AN38" i="3" a="1"/>
  <c r="AO38" i="3" a="1"/>
  <c r="AP38" i="3" a="1"/>
  <c r="AQ38" i="3" a="1"/>
  <c r="AR38" i="3" a="1"/>
  <c r="AS38" i="3" a="1"/>
  <c r="AT38" i="3" a="1"/>
  <c r="AU38" i="3" a="1"/>
  <c r="AV38" i="3" a="1"/>
  <c r="AW38" i="3" a="1"/>
  <c r="AX38" i="3" a="1"/>
  <c r="AY38" i="3" a="1"/>
  <c r="AZ38" i="3" a="1"/>
  <c r="BA38" i="3" a="1"/>
  <c r="BB38" i="3" a="1"/>
  <c r="BC38" i="3" a="1"/>
  <c r="BD38" i="3" a="1"/>
  <c r="BE38" i="3" a="1"/>
  <c r="BF38" i="3" a="1"/>
  <c r="BG38" i="3" a="1"/>
  <c r="BH38" i="3" a="1"/>
  <c r="BI38" i="3" a="1"/>
  <c r="BJ38" i="3" a="1"/>
  <c r="BK38" i="3" a="1"/>
  <c r="BL38" i="3" a="1"/>
  <c r="BM38" i="3" a="1"/>
  <c r="BN38" i="3" a="1"/>
  <c r="BO38" i="3" a="1"/>
  <c r="BP38" i="3" a="1"/>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AA25" i="3"/>
  <c r="E49" i="3" a="1"/>
  <c r="E49" i="3"/>
  <c r="F49" i="3" a="1"/>
  <c r="F49" i="3"/>
  <c r="G49" i="3" a="1"/>
  <c r="H49" i="3" a="1"/>
  <c r="I49" i="3" a="1"/>
  <c r="J49" i="3" a="1"/>
  <c r="K49" i="3" a="1"/>
  <c r="L49" i="3" a="1"/>
  <c r="M49" i="3" a="1"/>
  <c r="N49" i="3" a="1"/>
  <c r="O49" i="3" a="1"/>
  <c r="P49" i="3" a="1"/>
  <c r="Q49" i="3" a="1"/>
  <c r="R49" i="3" a="1"/>
  <c r="S49" i="3" a="1"/>
  <c r="T49" i="3" a="1"/>
  <c r="U49" i="3" a="1"/>
  <c r="V49" i="3" a="1"/>
  <c r="W49" i="3" a="1"/>
  <c r="X49" i="3" a="1"/>
  <c r="Y49" i="3" a="1"/>
  <c r="Z49" i="3" a="1"/>
  <c r="AA49" i="3" a="1"/>
  <c r="AB49" i="3" a="1"/>
  <c r="AC49" i="3" a="1"/>
  <c r="AD49" i="3" a="1"/>
  <c r="AE49" i="3" a="1"/>
  <c r="AF49" i="3" a="1"/>
  <c r="AG49" i="3" a="1"/>
  <c r="AH49" i="3" a="1"/>
  <c r="AI49" i="3" a="1"/>
  <c r="AJ49" i="3" a="1"/>
  <c r="AK49" i="3" a="1"/>
  <c r="AL49" i="3" a="1"/>
  <c r="AM49" i="3" a="1"/>
  <c r="AN49" i="3" a="1"/>
  <c r="AO49" i="3" a="1"/>
  <c r="AP49" i="3" a="1"/>
  <c r="AQ49" i="3" a="1"/>
  <c r="AR49" i="3" a="1"/>
  <c r="AS49" i="3" a="1"/>
  <c r="AT49" i="3" a="1"/>
  <c r="AU49" i="3" a="1"/>
  <c r="AV49" i="3" a="1"/>
  <c r="AW49" i="3" a="1"/>
  <c r="AX49" i="3" a="1"/>
  <c r="AY49" i="3" a="1"/>
  <c r="AZ49" i="3" a="1"/>
  <c r="BA49" i="3" a="1"/>
  <c r="BB49" i="3" a="1"/>
  <c r="BC49" i="3" a="1"/>
  <c r="BD49" i="3" a="1"/>
  <c r="BE49" i="3" a="1"/>
  <c r="BF49" i="3" a="1"/>
  <c r="BG49" i="3" a="1"/>
  <c r="BH49" i="3" a="1"/>
  <c r="BI49" i="3" a="1"/>
  <c r="BJ49" i="3" a="1"/>
  <c r="BK49" i="3" a="1"/>
  <c r="BL49" i="3" a="1"/>
  <c r="BM49" i="3" a="1"/>
  <c r="BN49" i="3" a="1"/>
  <c r="BO49" i="3" a="1"/>
  <c r="BP49" i="3" a="1"/>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AB25" i="3"/>
  <c r="E60" i="3" a="1"/>
  <c r="E60" i="3"/>
  <c r="F60" i="3" a="1"/>
  <c r="F60" i="3"/>
  <c r="G60" i="3" a="1"/>
  <c r="H60" i="3" a="1"/>
  <c r="I60" i="3" a="1"/>
  <c r="J60" i="3" a="1"/>
  <c r="K60" i="3" a="1"/>
  <c r="L60" i="3" a="1"/>
  <c r="M60" i="3" a="1"/>
  <c r="N60" i="3" a="1"/>
  <c r="O60" i="3" a="1"/>
  <c r="P60" i="3" a="1"/>
  <c r="Q60" i="3" a="1"/>
  <c r="R60" i="3" a="1"/>
  <c r="S60" i="3" a="1"/>
  <c r="T60" i="3" a="1"/>
  <c r="U60" i="3" a="1"/>
  <c r="V60" i="3" a="1"/>
  <c r="W60" i="3" a="1"/>
  <c r="X60" i="3" a="1"/>
  <c r="Y60" i="3" a="1"/>
  <c r="Z60" i="3" a="1"/>
  <c r="AA60" i="3" a="1"/>
  <c r="AB60" i="3" a="1"/>
  <c r="AC60" i="3" a="1"/>
  <c r="AD60" i="3" a="1"/>
  <c r="AE60" i="3" a="1"/>
  <c r="AF60" i="3" a="1"/>
  <c r="AG60" i="3" a="1"/>
  <c r="AH60" i="3" a="1"/>
  <c r="AI60" i="3" a="1"/>
  <c r="AJ60" i="3" a="1"/>
  <c r="AK60" i="3" a="1"/>
  <c r="AL60" i="3" a="1"/>
  <c r="AM60" i="3" a="1"/>
  <c r="AN60" i="3" a="1"/>
  <c r="AO60" i="3" a="1"/>
  <c r="AP60" i="3" a="1"/>
  <c r="AQ60" i="3" a="1"/>
  <c r="AR60" i="3" a="1"/>
  <c r="AS60" i="3" a="1"/>
  <c r="AT60" i="3" a="1"/>
  <c r="AU60" i="3" a="1"/>
  <c r="AV60" i="3" a="1"/>
  <c r="AW60" i="3" a="1"/>
  <c r="AX60" i="3" a="1"/>
  <c r="AY60" i="3" a="1"/>
  <c r="AZ60" i="3" a="1"/>
  <c r="BA60" i="3" a="1"/>
  <c r="BB60" i="3" a="1"/>
  <c r="BC60" i="3" a="1"/>
  <c r="BD60" i="3" a="1"/>
  <c r="BE60" i="3" a="1"/>
  <c r="BF60" i="3" a="1"/>
  <c r="BG60" i="3" a="1"/>
  <c r="BH60" i="3" a="1"/>
  <c r="BI60" i="3" a="1"/>
  <c r="BJ60" i="3" a="1"/>
  <c r="BK60" i="3" a="1"/>
  <c r="BL60" i="3" a="1"/>
  <c r="BM60" i="3" a="1"/>
  <c r="BN60" i="3" a="1"/>
  <c r="BO60" i="3" a="1"/>
  <c r="BP60" i="3" a="1"/>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AC25" i="3"/>
  <c r="W27" i="6"/>
  <c r="V27" i="6"/>
  <c r="U27" i="6"/>
  <c r="S27" i="6"/>
  <c r="R27" i="6"/>
  <c r="Q27" i="6"/>
  <c r="P27" i="6"/>
  <c r="O27" i="6"/>
  <c r="W26" i="6"/>
  <c r="V26" i="6"/>
  <c r="U26" i="6"/>
  <c r="S26" i="6"/>
  <c r="R26" i="6"/>
  <c r="Q26" i="6"/>
  <c r="P26" i="6"/>
  <c r="O26" i="6"/>
  <c r="W25" i="6"/>
  <c r="V25" i="6"/>
  <c r="U25" i="6"/>
  <c r="S25" i="6"/>
  <c r="R25" i="6"/>
  <c r="Q25" i="6"/>
  <c r="P25" i="6"/>
  <c r="O25" i="6"/>
  <c r="W24" i="6"/>
  <c r="V24" i="6"/>
  <c r="U24" i="6"/>
  <c r="S24" i="6"/>
  <c r="R24" i="6"/>
  <c r="Q24" i="6"/>
  <c r="P24" i="6"/>
  <c r="O24" i="6"/>
  <c r="W23" i="6"/>
  <c r="V23" i="6"/>
  <c r="U23" i="6"/>
  <c r="S23" i="6"/>
  <c r="R23" i="6"/>
  <c r="Q23" i="6"/>
  <c r="P23" i="6"/>
  <c r="O23" i="6"/>
  <c r="W22" i="6"/>
  <c r="V22" i="6"/>
  <c r="U22" i="6"/>
  <c r="S22" i="6"/>
  <c r="R22" i="6"/>
  <c r="Q22" i="6"/>
  <c r="P22" i="6"/>
  <c r="O22" i="6"/>
  <c r="T23" i="6"/>
  <c r="T24" i="6"/>
  <c r="T25" i="6"/>
  <c r="T26" i="6"/>
  <c r="T27" i="6"/>
  <c r="M12" i="6"/>
  <c r="M13" i="6"/>
  <c r="M14" i="6"/>
  <c r="M15" i="6"/>
  <c r="M16" i="6"/>
  <c r="M20" i="6"/>
  <c r="AD27" i="6"/>
  <c r="M17" i="6"/>
  <c r="AD26" i="6"/>
  <c r="AD25" i="6"/>
  <c r="AD24" i="6"/>
  <c r="AD23" i="6"/>
  <c r="AD22" i="6"/>
  <c r="T22" i="6"/>
  <c r="W21" i="6"/>
  <c r="V21" i="6"/>
  <c r="S21" i="6"/>
  <c r="R21" i="6"/>
  <c r="Q21" i="6"/>
  <c r="P21" i="6"/>
  <c r="O21" i="6"/>
  <c r="AC20" i="6"/>
  <c r="AB20" i="6"/>
  <c r="AA20" i="6"/>
  <c r="Z20" i="6"/>
  <c r="Y20" i="6"/>
  <c r="X20" i="6"/>
  <c r="M10" i="6"/>
  <c r="Z22" i="3"/>
  <c r="V135" i="3"/>
  <c r="W135" i="3"/>
  <c r="X135" i="3"/>
  <c r="Y135" i="3"/>
  <c r="AA135" i="3"/>
  <c r="AF135" i="3"/>
  <c r="AE135" i="3"/>
  <c r="AB135" i="3"/>
  <c r="Z135" i="3"/>
  <c r="V134" i="3"/>
  <c r="W134" i="3"/>
  <c r="X134" i="3"/>
  <c r="Y134" i="3"/>
  <c r="AA134" i="3"/>
  <c r="AF134" i="3"/>
  <c r="AE134" i="3"/>
  <c r="AB134" i="3"/>
  <c r="Z134" i="3"/>
  <c r="V133" i="3"/>
  <c r="W133" i="3"/>
  <c r="X133" i="3"/>
  <c r="Y133" i="3"/>
  <c r="AA133" i="3"/>
  <c r="AF133" i="3"/>
  <c r="AE133" i="3"/>
  <c r="AB133" i="3"/>
  <c r="Z133" i="3"/>
  <c r="V132" i="3"/>
  <c r="W132" i="3"/>
  <c r="X132" i="3"/>
  <c r="Y132" i="3"/>
  <c r="AA132" i="3"/>
  <c r="AF132" i="3"/>
  <c r="AE132" i="3"/>
  <c r="AB132" i="3"/>
  <c r="Z132" i="3"/>
  <c r="V131" i="3"/>
  <c r="W131" i="3"/>
  <c r="X131" i="3"/>
  <c r="Y131" i="3"/>
  <c r="AA131" i="3"/>
  <c r="AF131" i="3"/>
  <c r="AE131" i="3"/>
  <c r="AB131" i="3"/>
  <c r="Z131" i="3"/>
  <c r="V130" i="3"/>
  <c r="W130" i="3"/>
  <c r="X130" i="3"/>
  <c r="Y130" i="3"/>
  <c r="AA130" i="3"/>
  <c r="AF130" i="3"/>
  <c r="AE130" i="3"/>
  <c r="AB130" i="3"/>
  <c r="Z130" i="3"/>
  <c r="V129" i="3"/>
  <c r="W129" i="3"/>
  <c r="X129" i="3"/>
  <c r="Y129" i="3"/>
  <c r="AA129" i="3"/>
  <c r="AF129" i="3"/>
  <c r="AE129" i="3"/>
  <c r="AB129" i="3"/>
  <c r="Z129" i="3"/>
  <c r="V128" i="3"/>
  <c r="W128" i="3"/>
  <c r="X128" i="3"/>
  <c r="Y128" i="3"/>
  <c r="AA128" i="3"/>
  <c r="AF128" i="3"/>
  <c r="AE128" i="3"/>
  <c r="AB128" i="3"/>
  <c r="Z128" i="3"/>
  <c r="V127" i="3"/>
  <c r="W127" i="3"/>
  <c r="X127" i="3"/>
  <c r="Y127" i="3"/>
  <c r="AA127" i="3"/>
  <c r="AF127" i="3"/>
  <c r="AE127" i="3"/>
  <c r="AB127" i="3"/>
  <c r="Z127" i="3"/>
  <c r="V126" i="3"/>
  <c r="W126" i="3"/>
  <c r="X126" i="3"/>
  <c r="Y126" i="3"/>
  <c r="AA126" i="3"/>
  <c r="AF126" i="3"/>
  <c r="AE126" i="3"/>
  <c r="AB126" i="3"/>
  <c r="Z126" i="3"/>
  <c r="V125" i="3"/>
  <c r="W125" i="3"/>
  <c r="X125" i="3"/>
  <c r="Y125" i="3"/>
  <c r="AA125" i="3"/>
  <c r="AF125" i="3"/>
  <c r="AE125" i="3"/>
  <c r="AB125" i="3"/>
  <c r="Z125" i="3"/>
  <c r="V124" i="3"/>
  <c r="W124" i="3"/>
  <c r="X124" i="3"/>
  <c r="Y124" i="3"/>
  <c r="AA124" i="3"/>
  <c r="AF124" i="3"/>
  <c r="AE124" i="3"/>
  <c r="AB124" i="3"/>
  <c r="Z124" i="3"/>
  <c r="V123" i="3"/>
  <c r="W123" i="3"/>
  <c r="X123" i="3"/>
  <c r="Y123" i="3"/>
  <c r="AA123" i="3"/>
  <c r="AF123" i="3"/>
  <c r="AE123" i="3"/>
  <c r="AB123" i="3"/>
  <c r="Z123" i="3"/>
  <c r="V122" i="3"/>
  <c r="W122" i="3"/>
  <c r="X122" i="3"/>
  <c r="Y122" i="3"/>
  <c r="AA122" i="3"/>
  <c r="AF122" i="3"/>
  <c r="AE122" i="3"/>
  <c r="AB122" i="3"/>
  <c r="Z122" i="3"/>
  <c r="V121" i="3"/>
  <c r="W121" i="3"/>
  <c r="X121" i="3"/>
  <c r="Y121" i="3"/>
  <c r="AA121" i="3"/>
  <c r="AF121" i="3"/>
  <c r="AE121" i="3"/>
  <c r="AB121" i="3"/>
  <c r="Z121" i="3"/>
  <c r="V120" i="3"/>
  <c r="W120" i="3"/>
  <c r="X120" i="3"/>
  <c r="Y120" i="3"/>
  <c r="AA120" i="3"/>
  <c r="AF120" i="3"/>
  <c r="AE120" i="3"/>
  <c r="AB120" i="3"/>
  <c r="Z120" i="3"/>
  <c r="V119" i="3"/>
  <c r="W119" i="3"/>
  <c r="X119" i="3"/>
  <c r="Y119" i="3"/>
  <c r="AA119" i="3"/>
  <c r="AF119" i="3"/>
  <c r="AE119" i="3"/>
  <c r="AB119" i="3"/>
  <c r="Z119" i="3"/>
  <c r="V118" i="3"/>
  <c r="W118" i="3"/>
  <c r="X118" i="3"/>
  <c r="Y118" i="3"/>
  <c r="AA118" i="3"/>
  <c r="AF118" i="3"/>
  <c r="AE118" i="3"/>
  <c r="AB118" i="3"/>
  <c r="Z118" i="3"/>
  <c r="V117" i="3"/>
  <c r="W117" i="3"/>
  <c r="X117" i="3"/>
  <c r="Y117" i="3"/>
  <c r="AA117" i="3"/>
  <c r="AF117" i="3"/>
  <c r="AE117" i="3"/>
  <c r="AB117" i="3"/>
  <c r="Z117" i="3"/>
  <c r="V116" i="3"/>
  <c r="W116" i="3"/>
  <c r="X116" i="3"/>
  <c r="Y116" i="3"/>
  <c r="AA116" i="3"/>
  <c r="AF116" i="3"/>
  <c r="AE116" i="3"/>
  <c r="AB116" i="3"/>
  <c r="Z116" i="3"/>
  <c r="V115" i="3"/>
  <c r="W115" i="3"/>
  <c r="X115" i="3"/>
  <c r="Y115" i="3"/>
  <c r="AA115" i="3"/>
  <c r="AF115" i="3"/>
  <c r="AE115" i="3"/>
  <c r="AB115" i="3"/>
  <c r="Z115" i="3"/>
  <c r="V114" i="3"/>
  <c r="W114" i="3"/>
  <c r="X114" i="3"/>
  <c r="Y114" i="3"/>
  <c r="AA114" i="3"/>
  <c r="AF114" i="3"/>
  <c r="AE114" i="3"/>
  <c r="AB114" i="3"/>
  <c r="Z114" i="3"/>
  <c r="V113" i="3"/>
  <c r="W113" i="3"/>
  <c r="X113" i="3"/>
  <c r="Y113" i="3"/>
  <c r="AA113" i="3"/>
  <c r="AF113" i="3"/>
  <c r="AE113" i="3"/>
  <c r="AB113" i="3"/>
  <c r="Z113" i="3"/>
  <c r="V112" i="3"/>
  <c r="W112" i="3"/>
  <c r="X112" i="3"/>
  <c r="Y112" i="3"/>
  <c r="AA112" i="3"/>
  <c r="AF112" i="3"/>
  <c r="AE112" i="3"/>
  <c r="AB112" i="3"/>
  <c r="Z112" i="3"/>
  <c r="V111" i="3"/>
  <c r="W111" i="3"/>
  <c r="X111" i="3"/>
  <c r="Y111" i="3"/>
  <c r="AA111" i="3"/>
  <c r="AF111" i="3"/>
  <c r="AE111" i="3"/>
  <c r="AB111" i="3"/>
  <c r="Z111" i="3"/>
  <c r="V110" i="3"/>
  <c r="W110" i="3"/>
  <c r="X110" i="3"/>
  <c r="Y110" i="3"/>
  <c r="AA110" i="3"/>
  <c r="AF110" i="3"/>
  <c r="AE110" i="3"/>
  <c r="AB110" i="3"/>
  <c r="Z110" i="3"/>
  <c r="V109" i="3"/>
  <c r="W109" i="3"/>
  <c r="X109" i="3"/>
  <c r="Y109" i="3"/>
  <c r="AB109" i="3"/>
  <c r="Z109" i="3"/>
  <c r="V135" i="17"/>
  <c r="W135" i="17"/>
  <c r="X135" i="17"/>
  <c r="Y135" i="17"/>
  <c r="Z135" i="17"/>
  <c r="V109" i="17"/>
  <c r="W109" i="17"/>
  <c r="X109" i="17"/>
  <c r="Y109" i="17"/>
  <c r="Z109" i="17"/>
  <c r="V110" i="17"/>
  <c r="W110" i="17"/>
  <c r="X110" i="17"/>
  <c r="Y110" i="17"/>
  <c r="Z110" i="17"/>
  <c r="V111" i="17"/>
  <c r="W111" i="17"/>
  <c r="X111" i="17"/>
  <c r="Y111" i="17"/>
  <c r="Z111" i="17"/>
  <c r="V112" i="17"/>
  <c r="W112" i="17"/>
  <c r="X112" i="17"/>
  <c r="Y112" i="17"/>
  <c r="Z112" i="17"/>
  <c r="V113" i="17"/>
  <c r="W113" i="17"/>
  <c r="X113" i="17"/>
  <c r="Y113" i="17"/>
  <c r="Z113" i="17"/>
  <c r="V114" i="17"/>
  <c r="W114" i="17"/>
  <c r="X114" i="17"/>
  <c r="Y114" i="17"/>
  <c r="Z114" i="17"/>
  <c r="V115" i="17"/>
  <c r="W115" i="17"/>
  <c r="X115" i="17"/>
  <c r="Y115" i="17"/>
  <c r="Z115" i="17"/>
  <c r="V116" i="17"/>
  <c r="W116" i="17"/>
  <c r="X116" i="17"/>
  <c r="Y116" i="17"/>
  <c r="Z116" i="17"/>
  <c r="V117" i="17"/>
  <c r="W117" i="17"/>
  <c r="X117" i="17"/>
  <c r="Y117" i="17"/>
  <c r="Z117" i="17"/>
  <c r="V118" i="17"/>
  <c r="W118" i="17"/>
  <c r="X118" i="17"/>
  <c r="Y118" i="17"/>
  <c r="Z118" i="17"/>
  <c r="V119" i="17"/>
  <c r="W119" i="17"/>
  <c r="X119" i="17"/>
  <c r="Y119" i="17"/>
  <c r="Z119" i="17"/>
  <c r="V120" i="17"/>
  <c r="W120" i="17"/>
  <c r="X120" i="17"/>
  <c r="Y120" i="17"/>
  <c r="Z120" i="17"/>
  <c r="V121" i="17"/>
  <c r="W121" i="17"/>
  <c r="X121" i="17"/>
  <c r="Y121" i="17"/>
  <c r="Z121" i="17"/>
  <c r="V122" i="17"/>
  <c r="W122" i="17"/>
  <c r="X122" i="17"/>
  <c r="Y122" i="17"/>
  <c r="Z122" i="17"/>
  <c r="V123" i="17"/>
  <c r="W123" i="17"/>
  <c r="X123" i="17"/>
  <c r="Y123" i="17"/>
  <c r="Z123" i="17"/>
  <c r="V124" i="17"/>
  <c r="W124" i="17"/>
  <c r="X124" i="17"/>
  <c r="Y124" i="17"/>
  <c r="Z124" i="17"/>
  <c r="V125" i="17"/>
  <c r="W125" i="17"/>
  <c r="X125" i="17"/>
  <c r="Y125" i="17"/>
  <c r="Z125" i="17"/>
  <c r="V126" i="17"/>
  <c r="W126" i="17"/>
  <c r="X126" i="17"/>
  <c r="Y126" i="17"/>
  <c r="Z126" i="17"/>
  <c r="V127" i="17"/>
  <c r="W127" i="17"/>
  <c r="X127" i="17"/>
  <c r="Y127" i="17"/>
  <c r="Z127" i="17"/>
  <c r="V128" i="17"/>
  <c r="W128" i="17"/>
  <c r="X128" i="17"/>
  <c r="Y128" i="17"/>
  <c r="Z128" i="17"/>
  <c r="V129" i="17"/>
  <c r="W129" i="17"/>
  <c r="X129" i="17"/>
  <c r="Y129" i="17"/>
  <c r="Z129" i="17"/>
  <c r="V130" i="17"/>
  <c r="W130" i="17"/>
  <c r="X130" i="17"/>
  <c r="Y130" i="17"/>
  <c r="Z130" i="17"/>
  <c r="V131" i="17"/>
  <c r="W131" i="17"/>
  <c r="X131" i="17"/>
  <c r="Y131" i="17"/>
  <c r="Z131" i="17"/>
  <c r="V132" i="17"/>
  <c r="W132" i="17"/>
  <c r="X132" i="17"/>
  <c r="Y132" i="17"/>
  <c r="Z132" i="17"/>
  <c r="V133" i="17"/>
  <c r="W133" i="17"/>
  <c r="X133" i="17"/>
  <c r="Y133" i="17"/>
  <c r="Z133" i="17"/>
  <c r="V134" i="17"/>
  <c r="W134" i="17"/>
  <c r="X134" i="17"/>
  <c r="Y134" i="17"/>
  <c r="Z134" i="17"/>
  <c r="AB135" i="17"/>
  <c r="AB109" i="17"/>
  <c r="AB110" i="17"/>
  <c r="AB111" i="17"/>
  <c r="AB112" i="17"/>
  <c r="AB113" i="17"/>
  <c r="AB114" i="17"/>
  <c r="AB115" i="17"/>
  <c r="AB116" i="17"/>
  <c r="AB117" i="17"/>
  <c r="AB118" i="17"/>
  <c r="AB119" i="17"/>
  <c r="AB120" i="17"/>
  <c r="AB121" i="17"/>
  <c r="AB122" i="17"/>
  <c r="AB123" i="17"/>
  <c r="AB124" i="17"/>
  <c r="AB125" i="17"/>
  <c r="AB126" i="17"/>
  <c r="AB127" i="17"/>
  <c r="AB128" i="17"/>
  <c r="AB129" i="17"/>
  <c r="AB130" i="17"/>
  <c r="AB131" i="17"/>
  <c r="AB132" i="17"/>
  <c r="AB133" i="17"/>
  <c r="AB134" i="17"/>
  <c r="AA135" i="17"/>
  <c r="AA207" i="17"/>
  <c r="AB207" i="17"/>
  <c r="Z207" i="17"/>
  <c r="AA134" i="17"/>
  <c r="AA206" i="17"/>
  <c r="AB206" i="17"/>
  <c r="Z206" i="17"/>
  <c r="AA133" i="17"/>
  <c r="AA205" i="17"/>
  <c r="AB205" i="17"/>
  <c r="Z205" i="17"/>
  <c r="AA132" i="17"/>
  <c r="AA204" i="17"/>
  <c r="AB204" i="17"/>
  <c r="Z204" i="17"/>
  <c r="AA131" i="17"/>
  <c r="AA203" i="17"/>
  <c r="AB203" i="17"/>
  <c r="Z203" i="17"/>
  <c r="AA130" i="17"/>
  <c r="AA202" i="17"/>
  <c r="AB202" i="17"/>
  <c r="Z202" i="17"/>
  <c r="AA129" i="17"/>
  <c r="AA201" i="17"/>
  <c r="AB201" i="17"/>
  <c r="Z201" i="17"/>
  <c r="AA128" i="17"/>
  <c r="AA200" i="17"/>
  <c r="AB200" i="17"/>
  <c r="Z200" i="17"/>
  <c r="AA127" i="17"/>
  <c r="AA199" i="17"/>
  <c r="AB199" i="17"/>
  <c r="Z199" i="17"/>
  <c r="AA126" i="17"/>
  <c r="AA198" i="17"/>
  <c r="AB198" i="17"/>
  <c r="Z198" i="17"/>
  <c r="AA125" i="17"/>
  <c r="AA197" i="17"/>
  <c r="AB197" i="17"/>
  <c r="Z197" i="17"/>
  <c r="AA124" i="17"/>
  <c r="AA196" i="17"/>
  <c r="AB196" i="17"/>
  <c r="Z196" i="17"/>
  <c r="AA123" i="17"/>
  <c r="AA195" i="17"/>
  <c r="AB195" i="17"/>
  <c r="Z195" i="17"/>
  <c r="AA122" i="17"/>
  <c r="AA194" i="17"/>
  <c r="AB194" i="17"/>
  <c r="Z194" i="17"/>
  <c r="AA121" i="17"/>
  <c r="AA193" i="17"/>
  <c r="AB193" i="17"/>
  <c r="Z193" i="17"/>
  <c r="AA120" i="17"/>
  <c r="AA192" i="17"/>
  <c r="AB192" i="17"/>
  <c r="Z192" i="17"/>
  <c r="AA119" i="17"/>
  <c r="AA191" i="17"/>
  <c r="AB191" i="17"/>
  <c r="Z191" i="17"/>
  <c r="AA118" i="17"/>
  <c r="AA190" i="17"/>
  <c r="AB190" i="17"/>
  <c r="Z190" i="17"/>
  <c r="AA117" i="17"/>
  <c r="AA189" i="17"/>
  <c r="AB189" i="17"/>
  <c r="Z189" i="17"/>
  <c r="AA116" i="17"/>
  <c r="AA188" i="17"/>
  <c r="AB188" i="17"/>
  <c r="Z188" i="17"/>
  <c r="AA115" i="17"/>
  <c r="AA187" i="17"/>
  <c r="AB187" i="17"/>
  <c r="Z187" i="17"/>
  <c r="AA114" i="17"/>
  <c r="AA186" i="17"/>
  <c r="AB186" i="17"/>
  <c r="Z186" i="17"/>
  <c r="AA113" i="17"/>
  <c r="AA185" i="17"/>
  <c r="AB185" i="17"/>
  <c r="Z185" i="17"/>
  <c r="AA112" i="17"/>
  <c r="AA184" i="17"/>
  <c r="AB184" i="17"/>
  <c r="Z184" i="17"/>
  <c r="AA111" i="17"/>
  <c r="AA183" i="17"/>
  <c r="AB183" i="17"/>
  <c r="Z183" i="17"/>
  <c r="AA110" i="17"/>
  <c r="AA182" i="17"/>
  <c r="AB182" i="17"/>
  <c r="Z182" i="17"/>
  <c r="AA181" i="17"/>
  <c r="AB181" i="17"/>
  <c r="AF135" i="17"/>
  <c r="AE135" i="17"/>
  <c r="AF134" i="17"/>
  <c r="AE134" i="17"/>
  <c r="AF133" i="17"/>
  <c r="AE133" i="17"/>
  <c r="AF132" i="17"/>
  <c r="AE132" i="17"/>
  <c r="AF131" i="17"/>
  <c r="AE131" i="17"/>
  <c r="AF130" i="17"/>
  <c r="AE130" i="17"/>
  <c r="AF129" i="17"/>
  <c r="AE129" i="17"/>
  <c r="AF128" i="17"/>
  <c r="AE128" i="17"/>
  <c r="AF127" i="17"/>
  <c r="AE127" i="17"/>
  <c r="AF126" i="17"/>
  <c r="AE126" i="17"/>
  <c r="AF125" i="17"/>
  <c r="AE125" i="17"/>
  <c r="AF124" i="17"/>
  <c r="AE124" i="17"/>
  <c r="AF123" i="17"/>
  <c r="AE123" i="17"/>
  <c r="AF122" i="17"/>
  <c r="AE122" i="17"/>
  <c r="AF121" i="17"/>
  <c r="AE121" i="17"/>
  <c r="AF120" i="17"/>
  <c r="AE120" i="17"/>
  <c r="AF119" i="17"/>
  <c r="AE119" i="17"/>
  <c r="AF118" i="17"/>
  <c r="AE118" i="17"/>
  <c r="AF117" i="17"/>
  <c r="AE117" i="17"/>
  <c r="AF116" i="17"/>
  <c r="AE116" i="17"/>
  <c r="AF115" i="17"/>
  <c r="AE115" i="17"/>
  <c r="AF114" i="17"/>
  <c r="AE114" i="17"/>
  <c r="AF113" i="17"/>
  <c r="AE113" i="17"/>
  <c r="AF112" i="17"/>
  <c r="AE112" i="17"/>
  <c r="AF111" i="17"/>
  <c r="AE111" i="17"/>
  <c r="AF110" i="17"/>
  <c r="AE110" i="17"/>
  <c r="Q72" i="17"/>
  <c r="Q71" i="17"/>
  <c r="Q70" i="17"/>
  <c r="F12" i="17"/>
  <c r="BR60" i="17"/>
  <c r="F11" i="17"/>
  <c r="BZ51" i="17"/>
  <c r="F10" i="17"/>
  <c r="BY51" i="17"/>
  <c r="C25" i="17"/>
  <c r="BR59" i="17"/>
  <c r="CA51" i="17"/>
  <c r="C24" i="17"/>
  <c r="BR58" i="17"/>
  <c r="C23" i="17"/>
  <c r="BR37" i="17"/>
  <c r="CA29" i="17"/>
  <c r="BR38" i="17"/>
  <c r="BZ29" i="17"/>
  <c r="BR36" i="17"/>
  <c r="BY29" i="17"/>
  <c r="BR49" i="17"/>
  <c r="BR48" i="17"/>
  <c r="BR47" i="17"/>
  <c r="CA40" i="17"/>
  <c r="BZ40" i="17"/>
  <c r="BY40" i="17"/>
  <c r="C38" i="17"/>
  <c r="C37" i="17"/>
  <c r="C36" i="17"/>
  <c r="C35" i="17"/>
  <c r="C34" i="17"/>
  <c r="C33" i="17"/>
  <c r="C32" i="17"/>
  <c r="C31" i="17"/>
  <c r="C30" i="17"/>
  <c r="I25" i="17"/>
  <c r="G25" i="17"/>
  <c r="F25" i="17"/>
  <c r="E25" i="17"/>
  <c r="D25" i="17"/>
  <c r="I24" i="17"/>
  <c r="G24" i="17"/>
  <c r="F24" i="17"/>
  <c r="E24" i="17"/>
  <c r="D24" i="17"/>
  <c r="I23" i="17"/>
  <c r="G23" i="17"/>
  <c r="F23" i="17"/>
  <c r="E23" i="17"/>
  <c r="D23" i="17"/>
  <c r="I22" i="17"/>
  <c r="G22" i="17"/>
  <c r="F22" i="17"/>
  <c r="E22" i="17"/>
  <c r="D22" i="17"/>
  <c r="I21" i="17"/>
  <c r="G21" i="17"/>
  <c r="F21" i="17"/>
  <c r="E21" i="17"/>
  <c r="D21" i="17"/>
  <c r="I20" i="17"/>
  <c r="G20" i="17"/>
  <c r="F20" i="17"/>
  <c r="E20" i="17"/>
  <c r="D20" i="17"/>
  <c r="I19" i="17"/>
  <c r="G19" i="17"/>
  <c r="F19" i="17"/>
  <c r="E19" i="17"/>
  <c r="D19" i="17"/>
  <c r="I18" i="17"/>
  <c r="G18" i="17"/>
  <c r="F18" i="17"/>
  <c r="E18" i="17"/>
  <c r="D18" i="17"/>
  <c r="I17" i="17"/>
  <c r="G17" i="17"/>
  <c r="F17" i="17"/>
  <c r="E17" i="17"/>
  <c r="D17" i="17"/>
  <c r="Q72" i="3"/>
  <c r="Q71" i="3"/>
  <c r="Q70" i="3"/>
  <c r="F10" i="3"/>
  <c r="F11" i="3"/>
  <c r="F12" i="3"/>
  <c r="E90" i="9"/>
  <c r="B17" i="14"/>
  <c r="AA207" i="3"/>
  <c r="AB207" i="3"/>
  <c r="AA181" i="3"/>
  <c r="AB181" i="3"/>
  <c r="AA182" i="3"/>
  <c r="AB182" i="3"/>
  <c r="AA183" i="3"/>
  <c r="AB183" i="3"/>
  <c r="AA184" i="3"/>
  <c r="AB184" i="3"/>
  <c r="AA185" i="3"/>
  <c r="AB185" i="3"/>
  <c r="AA186" i="3"/>
  <c r="AB186" i="3"/>
  <c r="AA187" i="3"/>
  <c r="AB187" i="3"/>
  <c r="AA188" i="3"/>
  <c r="AB188" i="3"/>
  <c r="AA189" i="3"/>
  <c r="AB189" i="3"/>
  <c r="AA190" i="3"/>
  <c r="AB190" i="3"/>
  <c r="AA191" i="3"/>
  <c r="AB191" i="3"/>
  <c r="AA192" i="3"/>
  <c r="AB192" i="3"/>
  <c r="AA193" i="3"/>
  <c r="AB193" i="3"/>
  <c r="AA194" i="3"/>
  <c r="AB194" i="3"/>
  <c r="AA195" i="3"/>
  <c r="AB195" i="3"/>
  <c r="AA196" i="3"/>
  <c r="AB196" i="3"/>
  <c r="AA197" i="3"/>
  <c r="AB197" i="3"/>
  <c r="AA198" i="3"/>
  <c r="AB198" i="3"/>
  <c r="AA199" i="3"/>
  <c r="AB199" i="3"/>
  <c r="AA200" i="3"/>
  <c r="AB200" i="3"/>
  <c r="AA201" i="3"/>
  <c r="AB201" i="3"/>
  <c r="AA202" i="3"/>
  <c r="AB202" i="3"/>
  <c r="AA203" i="3"/>
  <c r="AB203" i="3"/>
  <c r="AA204" i="3"/>
  <c r="AB204" i="3"/>
  <c r="AA205" i="3"/>
  <c r="AB205" i="3"/>
  <c r="AA206" i="3"/>
  <c r="AB206" i="3"/>
  <c r="Z207" i="3"/>
  <c r="Z181" i="3"/>
  <c r="Z182" i="3"/>
  <c r="Z183" i="3"/>
  <c r="Z184" i="3"/>
  <c r="Z185" i="3"/>
  <c r="Z186" i="3"/>
  <c r="Z187" i="3"/>
  <c r="Z188" i="3"/>
  <c r="Z189" i="3"/>
  <c r="Z190" i="3"/>
  <c r="Z191" i="3"/>
  <c r="Z192" i="3"/>
  <c r="Z193" i="3"/>
  <c r="Z194" i="3"/>
  <c r="Z195" i="3"/>
  <c r="Z196" i="3"/>
  <c r="Z197" i="3"/>
  <c r="Z198" i="3"/>
  <c r="Z199" i="3"/>
  <c r="Z200" i="3"/>
  <c r="Z201" i="3"/>
  <c r="Z202" i="3"/>
  <c r="Z203" i="3"/>
  <c r="Z204" i="3"/>
  <c r="Z205" i="3"/>
  <c r="Z206" i="3"/>
  <c r="E13" i="9"/>
  <c r="E78" i="9"/>
  <c r="E79" i="9"/>
  <c r="E12" i="9"/>
  <c r="E11" i="9"/>
  <c r="E8" i="9"/>
  <c r="E38" i="9"/>
  <c r="E81" i="9"/>
  <c r="E77" i="9"/>
  <c r="E83" i="9"/>
  <c r="BY51" i="3"/>
  <c r="BZ51" i="3"/>
  <c r="CA51" i="3"/>
  <c r="BR58" i="3"/>
  <c r="BR59" i="3"/>
  <c r="BR60" i="3"/>
  <c r="BY29" i="3"/>
  <c r="BR36" i="3"/>
  <c r="BZ29" i="3"/>
  <c r="BR37" i="3"/>
  <c r="CA29" i="3"/>
  <c r="BR38" i="3"/>
  <c r="E86" i="9"/>
  <c r="B15" i="14"/>
  <c r="B14" i="14"/>
  <c r="E85" i="9"/>
  <c r="B12" i="14"/>
  <c r="E88" i="9"/>
  <c r="B11" i="14"/>
  <c r="E87" i="9"/>
  <c r="B7" i="14"/>
  <c r="E107" i="9"/>
  <c r="C23" i="3"/>
  <c r="C24" i="3"/>
  <c r="BY40" i="3"/>
  <c r="BR47" i="3"/>
  <c r="BZ40" i="3"/>
  <c r="BR48" i="3"/>
  <c r="E52" i="9"/>
  <c r="B4" i="14"/>
  <c r="E51" i="9"/>
  <c r="B1" i="14"/>
  <c r="E50" i="9"/>
  <c r="A1" i="13"/>
  <c r="C25" i="3"/>
  <c r="CA40" i="3"/>
  <c r="BR49" i="3"/>
  <c r="D11" i="6"/>
  <c r="C11" i="6"/>
  <c r="E47" i="9"/>
  <c r="E46" i="9"/>
  <c r="B4" i="10"/>
  <c r="G34" i="10"/>
  <c r="G16" i="10"/>
  <c r="G25" i="10"/>
  <c r="G7" i="10"/>
  <c r="B2" i="10"/>
  <c r="F34" i="10"/>
  <c r="E34" i="10"/>
  <c r="D34" i="10"/>
  <c r="C34" i="10"/>
  <c r="F25" i="10"/>
  <c r="E25" i="10"/>
  <c r="D25" i="10"/>
  <c r="C25" i="10"/>
  <c r="F16" i="10"/>
  <c r="E16" i="10"/>
  <c r="D16" i="10"/>
  <c r="C16" i="10"/>
  <c r="D7" i="10"/>
  <c r="E7" i="10"/>
  <c r="F7" i="10"/>
  <c r="C7" i="10"/>
  <c r="E80" i="9"/>
  <c r="L1" i="9"/>
  <c r="E35" i="9"/>
  <c r="E36" i="9"/>
  <c r="E37" i="9"/>
  <c r="F75" i="9"/>
  <c r="C5" i="9"/>
  <c r="F1" i="9"/>
  <c r="F5" i="9"/>
  <c r="T13" i="6"/>
  <c r="T14" i="6"/>
  <c r="T15" i="6"/>
  <c r="T16" i="6"/>
  <c r="T17" i="6"/>
  <c r="T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12" i="6"/>
  <c r="W11" i="6"/>
  <c r="V11" i="6"/>
  <c r="S11" i="6"/>
  <c r="R11" i="6"/>
  <c r="Q11" i="6"/>
  <c r="P11" i="6"/>
  <c r="O11" i="6"/>
  <c r="I11" i="6"/>
  <c r="F11" i="6"/>
  <c r="B11" i="6"/>
  <c r="B10" i="6"/>
  <c r="K1" i="9"/>
  <c r="C31" i="3"/>
  <c r="C32" i="3"/>
  <c r="C33" i="3"/>
  <c r="C34" i="3"/>
  <c r="C35" i="3"/>
  <c r="C36" i="3"/>
  <c r="C37" i="3"/>
  <c r="C38" i="3"/>
  <c r="C30" i="3"/>
  <c r="I24" i="3"/>
  <c r="I25" i="3"/>
  <c r="I18" i="3"/>
  <c r="I23" i="3"/>
  <c r="I22" i="3"/>
  <c r="I21" i="3"/>
  <c r="I20" i="3"/>
  <c r="I19" i="3"/>
  <c r="I17" i="3"/>
  <c r="E17" i="3"/>
  <c r="F17" i="3"/>
  <c r="G17" i="3"/>
  <c r="E18" i="3"/>
  <c r="F18" i="3"/>
  <c r="G18" i="3"/>
  <c r="E19" i="3"/>
  <c r="F19" i="3"/>
  <c r="G19" i="3"/>
  <c r="E20" i="3"/>
  <c r="F20" i="3"/>
  <c r="G20" i="3"/>
  <c r="E21" i="3"/>
  <c r="F21" i="3"/>
  <c r="G21" i="3"/>
  <c r="E22" i="3"/>
  <c r="F22" i="3"/>
  <c r="G22" i="3"/>
  <c r="E23" i="3"/>
  <c r="F23" i="3"/>
  <c r="G23" i="3"/>
  <c r="G25" i="3"/>
  <c r="F25" i="3"/>
  <c r="E25" i="3"/>
  <c r="G24" i="3"/>
  <c r="F24" i="3"/>
  <c r="E24" i="3"/>
  <c r="D24" i="3"/>
  <c r="D25" i="3"/>
  <c r="D23" i="3"/>
  <c r="D22" i="3"/>
  <c r="D21" i="3"/>
  <c r="D20" i="3"/>
  <c r="D19" i="3"/>
  <c r="D18" i="3"/>
  <c r="Z23" i="3"/>
  <c r="Z25" i="3"/>
  <c r="Z24" i="3"/>
  <c r="M33" i="10"/>
  <c r="L33" i="10"/>
  <c r="K33" i="10"/>
  <c r="J33" i="10"/>
  <c r="I33" i="10"/>
  <c r="H33" i="10"/>
  <c r="M24" i="10"/>
  <c r="L24" i="10"/>
  <c r="K24" i="10"/>
  <c r="J24" i="10"/>
  <c r="I24" i="10"/>
  <c r="H24" i="10"/>
  <c r="M15" i="10"/>
  <c r="L15" i="10"/>
  <c r="K15" i="10"/>
  <c r="J15" i="10"/>
  <c r="I15" i="10"/>
  <c r="H15" i="10"/>
  <c r="M6" i="10"/>
  <c r="L6" i="10"/>
  <c r="K6" i="10"/>
  <c r="J6" i="10"/>
  <c r="I6" i="10"/>
  <c r="AD13" i="6"/>
  <c r="AD14" i="6"/>
  <c r="AD15" i="6"/>
  <c r="AD16" i="6"/>
  <c r="AD17" i="6"/>
  <c r="AD12" i="6"/>
  <c r="Y10" i="6"/>
  <c r="Z10" i="6"/>
  <c r="AA10" i="6"/>
  <c r="AB10" i="6"/>
  <c r="AC10" i="6"/>
  <c r="X10" i="6"/>
  <c r="W17" i="6"/>
  <c r="V17" i="6"/>
  <c r="U17" i="6"/>
  <c r="S17" i="6"/>
  <c r="R17" i="6"/>
  <c r="Q17" i="6"/>
  <c r="P17" i="6"/>
  <c r="O17" i="6"/>
  <c r="W16" i="6"/>
  <c r="V16" i="6"/>
  <c r="U16" i="6"/>
  <c r="S16" i="6"/>
  <c r="Q16" i="6"/>
  <c r="P16" i="6"/>
  <c r="O16" i="6"/>
  <c r="W15" i="6"/>
  <c r="V15" i="6"/>
  <c r="U15" i="6"/>
  <c r="S15" i="6"/>
  <c r="R15" i="6"/>
  <c r="Q15" i="6"/>
  <c r="P15" i="6"/>
  <c r="O15" i="6"/>
  <c r="W14" i="6"/>
  <c r="V14" i="6"/>
  <c r="U14" i="6"/>
  <c r="S14" i="6"/>
  <c r="R14" i="6"/>
  <c r="Q14" i="6"/>
  <c r="P14" i="6"/>
  <c r="O14" i="6"/>
  <c r="W13" i="6"/>
  <c r="V13" i="6"/>
  <c r="U13" i="6"/>
  <c r="S13" i="6"/>
  <c r="R13" i="6"/>
  <c r="Q13" i="6"/>
  <c r="P13" i="6"/>
  <c r="O13" i="6"/>
  <c r="W12" i="6"/>
  <c r="V12" i="6"/>
  <c r="U12" i="6"/>
  <c r="S12" i="6"/>
  <c r="Q12" i="6"/>
  <c r="P12" i="6"/>
  <c r="O12" i="6"/>
  <c r="F9" i="10"/>
  <c r="F10" i="10"/>
  <c r="F11" i="10"/>
  <c r="F12" i="10"/>
  <c r="F13" i="10"/>
  <c r="F8" i="10"/>
  <c r="E9" i="10"/>
  <c r="E10" i="10"/>
  <c r="E11" i="10"/>
  <c r="E12" i="10"/>
  <c r="E13" i="10"/>
  <c r="E8" i="10"/>
  <c r="D9" i="10"/>
  <c r="D10" i="10"/>
  <c r="D11" i="10"/>
  <c r="D12" i="10"/>
  <c r="D13" i="10"/>
  <c r="D8" i="10"/>
  <c r="B8" i="10"/>
  <c r="B13" i="10"/>
  <c r="B12" i="10"/>
  <c r="B11" i="10"/>
  <c r="B10" i="10"/>
  <c r="B9" i="10"/>
  <c r="F22" i="10"/>
  <c r="E22" i="10"/>
  <c r="D22" i="10"/>
  <c r="F21" i="10"/>
  <c r="E21" i="10"/>
  <c r="D21" i="10"/>
  <c r="F20" i="10"/>
  <c r="E20" i="10"/>
  <c r="D20" i="10"/>
  <c r="F19" i="10"/>
  <c r="E19" i="10"/>
  <c r="D19" i="10"/>
  <c r="F18" i="10"/>
  <c r="E18" i="10"/>
  <c r="D18" i="10"/>
  <c r="F17" i="10"/>
  <c r="E17" i="10"/>
  <c r="D17" i="10"/>
  <c r="F40" i="10"/>
  <c r="E40" i="10"/>
  <c r="D40" i="10"/>
  <c r="F39" i="10"/>
  <c r="E39" i="10"/>
  <c r="D39" i="10"/>
  <c r="F38" i="10"/>
  <c r="E38" i="10"/>
  <c r="D38" i="10"/>
  <c r="F37" i="10"/>
  <c r="E37" i="10"/>
  <c r="D37" i="10"/>
  <c r="F36" i="10"/>
  <c r="E36" i="10"/>
  <c r="D36" i="10"/>
  <c r="F35" i="10"/>
  <c r="E35" i="10"/>
  <c r="D35" i="10"/>
  <c r="D26" i="10"/>
  <c r="F31" i="10"/>
  <c r="E31" i="10"/>
  <c r="D31" i="10"/>
  <c r="F30" i="10"/>
  <c r="E30" i="10"/>
  <c r="D30" i="10"/>
  <c r="F29" i="10"/>
  <c r="E29" i="10"/>
  <c r="D29" i="10"/>
  <c r="F28" i="10"/>
  <c r="E28" i="10"/>
  <c r="D28" i="10"/>
  <c r="F27" i="10"/>
  <c r="E27" i="10"/>
  <c r="D27" i="10"/>
  <c r="F26" i="10"/>
  <c r="E26" i="10"/>
  <c r="B17" i="10"/>
  <c r="B22" i="10"/>
  <c r="B21" i="10"/>
  <c r="B20" i="10"/>
  <c r="B19" i="10"/>
  <c r="B18" i="10"/>
  <c r="B26" i="10"/>
  <c r="B31" i="10"/>
  <c r="B30" i="10"/>
  <c r="B29" i="10"/>
  <c r="B28" i="10"/>
  <c r="B27" i="10"/>
  <c r="B35" i="10"/>
  <c r="B40" i="10"/>
  <c r="B39" i="10"/>
  <c r="B38" i="10"/>
  <c r="B37" i="10"/>
  <c r="B36" i="10"/>
  <c r="N8" i="10"/>
  <c r="N13" i="10"/>
  <c r="N12" i="10"/>
  <c r="N11" i="10"/>
  <c r="N10" i="10"/>
  <c r="N9" i="10"/>
  <c r="N17" i="10"/>
  <c r="N18" i="10"/>
  <c r="N19" i="10"/>
  <c r="N20" i="10"/>
  <c r="N21" i="10"/>
  <c r="N22" i="10"/>
  <c r="N26" i="10"/>
  <c r="N27" i="10"/>
  <c r="N28" i="10"/>
  <c r="N29" i="10"/>
  <c r="N30" i="10"/>
  <c r="N31" i="10"/>
  <c r="N35" i="10"/>
  <c r="N36" i="10"/>
  <c r="N37" i="10"/>
  <c r="N38" i="10"/>
  <c r="N39" i="10"/>
  <c r="N40" i="10"/>
  <c r="D17" i="3"/>
  <c r="H6" i="10"/>
  <c r="Z23" i="17"/>
  <c r="Z24" i="17"/>
  <c r="Z25" i="17"/>
  <c r="AG17" i="25"/>
  <c r="AH17" i="25"/>
  <c r="AG18" i="25"/>
  <c r="AH18" i="25"/>
  <c r="AG19" i="25"/>
  <c r="AH19" i="25"/>
  <c r="AG20" i="25"/>
  <c r="AH20" i="25"/>
  <c r="AG21" i="25"/>
  <c r="AH21" i="25"/>
  <c r="Z22" i="25"/>
  <c r="AG22" i="25"/>
  <c r="AH22" i="25"/>
  <c r="Z23" i="25"/>
  <c r="E47" i="25" a="1"/>
  <c r="E47" i="25"/>
  <c r="F47" i="25" a="1"/>
  <c r="F47" i="25"/>
  <c r="G47" i="25" a="1"/>
  <c r="H47" i="25" a="1"/>
  <c r="I47" i="25" a="1"/>
  <c r="J47" i="25" a="1"/>
  <c r="K47" i="25" a="1"/>
  <c r="L47" i="25" a="1"/>
  <c r="M47" i="25" a="1"/>
  <c r="N47" i="25" a="1"/>
  <c r="O47" i="25" a="1"/>
  <c r="P47" i="25" a="1"/>
  <c r="Q47" i="25" a="1"/>
  <c r="R47" i="25" a="1"/>
  <c r="S47" i="25" a="1"/>
  <c r="T47" i="25" a="1"/>
  <c r="U47" i="25" a="1"/>
  <c r="V47" i="25" a="1"/>
  <c r="W47" i="25" a="1"/>
  <c r="X47" i="25" a="1"/>
  <c r="Y47" i="25" a="1"/>
  <c r="Z47" i="25" a="1"/>
  <c r="AA47" i="25" a="1"/>
  <c r="AB47" i="25" a="1"/>
  <c r="AC47" i="25" a="1"/>
  <c r="AD47" i="25" a="1"/>
  <c r="AE47" i="25" a="1"/>
  <c r="AF47" i="25" a="1"/>
  <c r="AG47" i="25" a="1"/>
  <c r="AH47" i="25" a="1"/>
  <c r="AI47" i="25" a="1"/>
  <c r="AJ47" i="25" a="1"/>
  <c r="AK47" i="25" a="1"/>
  <c r="AL47" i="25" a="1"/>
  <c r="AM47" i="25" a="1"/>
  <c r="AN47" i="25" a="1"/>
  <c r="AO47" i="25" a="1"/>
  <c r="AP47" i="25" a="1"/>
  <c r="AQ47" i="25" a="1"/>
  <c r="AR47" i="25" a="1"/>
  <c r="AS47" i="25" a="1"/>
  <c r="AT47" i="25" a="1"/>
  <c r="AU47" i="25" a="1"/>
  <c r="AV47" i="25" a="1"/>
  <c r="AW47" i="25" a="1"/>
  <c r="AX47" i="25" a="1"/>
  <c r="AY47" i="25" a="1"/>
  <c r="AZ47" i="25" a="1"/>
  <c r="BA47" i="25" a="1"/>
  <c r="BB47" i="25" a="1"/>
  <c r="BC47" i="25" a="1"/>
  <c r="BD47" i="25" a="1"/>
  <c r="BE47" i="25" a="1"/>
  <c r="BF47" i="25" a="1"/>
  <c r="BG47" i="25" a="1"/>
  <c r="BH47" i="25" a="1"/>
  <c r="BI47" i="25" a="1"/>
  <c r="BJ47" i="25" a="1"/>
  <c r="BK47" i="25" a="1"/>
  <c r="BL47" i="25" a="1"/>
  <c r="BM47" i="25" a="1"/>
  <c r="BN47" i="25" a="1"/>
  <c r="BO47" i="25" a="1"/>
  <c r="BP47" i="25" a="1"/>
  <c r="G47" i="25"/>
  <c r="H47" i="25"/>
  <c r="I47" i="25"/>
  <c r="J47" i="25"/>
  <c r="K47" i="25"/>
  <c r="L47" i="25"/>
  <c r="M47" i="25"/>
  <c r="N47" i="25"/>
  <c r="O47" i="25"/>
  <c r="P47" i="25"/>
  <c r="Q47" i="25"/>
  <c r="R47" i="25"/>
  <c r="S47" i="25"/>
  <c r="T47" i="25"/>
  <c r="U47" i="25"/>
  <c r="V47" i="25"/>
  <c r="W47" i="25"/>
  <c r="X47" i="25"/>
  <c r="Y47" i="25"/>
  <c r="Z47" i="25"/>
  <c r="AA47" i="25"/>
  <c r="AB47" i="25"/>
  <c r="AC47" i="25"/>
  <c r="AD47" i="25"/>
  <c r="AE47" i="25"/>
  <c r="AF47" i="25"/>
  <c r="AG47" i="25"/>
  <c r="AH47" i="25"/>
  <c r="AI47" i="25"/>
  <c r="AJ47" i="25"/>
  <c r="AK47" i="25"/>
  <c r="AL47" i="25"/>
  <c r="AM47" i="25"/>
  <c r="AN47" i="25"/>
  <c r="AO47" i="25"/>
  <c r="AP47" i="25"/>
  <c r="AQ47" i="25"/>
  <c r="AR47" i="25"/>
  <c r="AS47" i="25"/>
  <c r="AT47" i="25"/>
  <c r="AU47" i="25"/>
  <c r="AV47" i="25"/>
  <c r="AW47" i="25"/>
  <c r="AX47" i="25"/>
  <c r="AY47" i="25"/>
  <c r="AZ47" i="25"/>
  <c r="BA47" i="25"/>
  <c r="BB47" i="25"/>
  <c r="BC47" i="25"/>
  <c r="BD47" i="25"/>
  <c r="BE47" i="25"/>
  <c r="BF47" i="25"/>
  <c r="BG47" i="25"/>
  <c r="BH47" i="25"/>
  <c r="BI47" i="25"/>
  <c r="BJ47" i="25"/>
  <c r="BK47" i="25"/>
  <c r="BL47" i="25"/>
  <c r="BM47" i="25"/>
  <c r="BN47" i="25"/>
  <c r="BO47" i="25"/>
  <c r="BP47" i="25"/>
  <c r="AB23" i="25"/>
  <c r="E58" i="25" a="1"/>
  <c r="E58" i="25"/>
  <c r="F58" i="25" a="1"/>
  <c r="F58" i="25"/>
  <c r="G58" i="25" a="1"/>
  <c r="H58" i="25" a="1"/>
  <c r="I58" i="25" a="1"/>
  <c r="J58" i="25" a="1"/>
  <c r="K58" i="25" a="1"/>
  <c r="L58" i="25" a="1"/>
  <c r="M58" i="25" a="1"/>
  <c r="N58" i="25" a="1"/>
  <c r="O58" i="25" a="1"/>
  <c r="P58" i="25" a="1"/>
  <c r="Q58" i="25" a="1"/>
  <c r="R58" i="25" a="1"/>
  <c r="S58" i="25" a="1"/>
  <c r="T58" i="25" a="1"/>
  <c r="U58" i="25" a="1"/>
  <c r="V58" i="25" a="1"/>
  <c r="W58" i="25" a="1"/>
  <c r="X58" i="25" a="1"/>
  <c r="Y58" i="25" a="1"/>
  <c r="Z58" i="25" a="1"/>
  <c r="AA58" i="25" a="1"/>
  <c r="AB58" i="25" a="1"/>
  <c r="AC58" i="25" a="1"/>
  <c r="AD58" i="25" a="1"/>
  <c r="AE58" i="25" a="1"/>
  <c r="AF58" i="25" a="1"/>
  <c r="AG58" i="25" a="1"/>
  <c r="AH58" i="25" a="1"/>
  <c r="AI58" i="25" a="1"/>
  <c r="AJ58" i="25" a="1"/>
  <c r="AK58" i="25" a="1"/>
  <c r="AL58" i="25" a="1"/>
  <c r="AM58" i="25" a="1"/>
  <c r="AN58" i="25" a="1"/>
  <c r="AO58" i="25" a="1"/>
  <c r="AP58" i="25" a="1"/>
  <c r="AQ58" i="25" a="1"/>
  <c r="AR58" i="25" a="1"/>
  <c r="AS58" i="25" a="1"/>
  <c r="AT58" i="25" a="1"/>
  <c r="AU58" i="25" a="1"/>
  <c r="AV58" i="25" a="1"/>
  <c r="AW58" i="25" a="1"/>
  <c r="AX58" i="25" a="1"/>
  <c r="AY58" i="25" a="1"/>
  <c r="AZ58" i="25" a="1"/>
  <c r="BA58" i="25" a="1"/>
  <c r="BB58" i="25" a="1"/>
  <c r="BC58" i="25" a="1"/>
  <c r="BD58" i="25" a="1"/>
  <c r="BE58" i="25" a="1"/>
  <c r="BF58" i="25" a="1"/>
  <c r="BG58" i="25" a="1"/>
  <c r="BH58" i="25" a="1"/>
  <c r="BI58" i="25" a="1"/>
  <c r="BJ58" i="25" a="1"/>
  <c r="BK58" i="25" a="1"/>
  <c r="BL58" i="25" a="1"/>
  <c r="BM58" i="25" a="1"/>
  <c r="BN58" i="25" a="1"/>
  <c r="BO58" i="25" a="1"/>
  <c r="BP58" i="25" a="1"/>
  <c r="G58" i="25"/>
  <c r="H58" i="25"/>
  <c r="I58" i="25"/>
  <c r="J58" i="25"/>
  <c r="K58" i="25"/>
  <c r="L58" i="25"/>
  <c r="M58" i="25"/>
  <c r="N58" i="25"/>
  <c r="O58" i="25"/>
  <c r="P58" i="25"/>
  <c r="Q58" i="25"/>
  <c r="R58" i="25"/>
  <c r="S58" i="25"/>
  <c r="T58" i="25"/>
  <c r="U58" i="25"/>
  <c r="V58" i="25"/>
  <c r="W58" i="25"/>
  <c r="X58" i="25"/>
  <c r="Y58" i="25"/>
  <c r="Z58" i="25"/>
  <c r="AA58" i="25"/>
  <c r="AB58" i="25"/>
  <c r="AC58" i="25"/>
  <c r="AD58" i="25"/>
  <c r="AE58" i="25"/>
  <c r="AF58" i="25"/>
  <c r="AG58" i="25"/>
  <c r="AH58" i="25"/>
  <c r="AI58" i="25"/>
  <c r="AJ58" i="25"/>
  <c r="AK58" i="25"/>
  <c r="AL58" i="25"/>
  <c r="AM58" i="25"/>
  <c r="AN58" i="25"/>
  <c r="AO58" i="25"/>
  <c r="AP58" i="25"/>
  <c r="AQ58" i="25"/>
  <c r="AR58" i="25"/>
  <c r="AS58" i="25"/>
  <c r="AT58" i="25"/>
  <c r="AU58" i="25"/>
  <c r="AV58" i="25"/>
  <c r="AW58" i="25"/>
  <c r="AX58" i="25"/>
  <c r="AY58" i="25"/>
  <c r="AZ58" i="25"/>
  <c r="BA58" i="25"/>
  <c r="BB58" i="25"/>
  <c r="BC58" i="25"/>
  <c r="BD58" i="25"/>
  <c r="BE58" i="25"/>
  <c r="BF58" i="25"/>
  <c r="BG58" i="25"/>
  <c r="BH58" i="25"/>
  <c r="BI58" i="25"/>
  <c r="BJ58" i="25"/>
  <c r="BK58" i="25"/>
  <c r="BL58" i="25"/>
  <c r="BM58" i="25"/>
  <c r="BN58" i="25"/>
  <c r="BO58" i="25"/>
  <c r="BP58" i="25"/>
  <c r="AC23" i="25"/>
  <c r="AG23" i="25"/>
  <c r="AH23" i="25"/>
  <c r="Z24" i="25"/>
  <c r="E48" i="25" a="1"/>
  <c r="E48" i="25"/>
  <c r="F48" i="25" a="1"/>
  <c r="F48" i="25"/>
  <c r="G48" i="25" a="1"/>
  <c r="H48" i="25" a="1"/>
  <c r="I48" i="25" a="1"/>
  <c r="J48" i="25" a="1"/>
  <c r="K48" i="25" a="1"/>
  <c r="L48" i="25" a="1"/>
  <c r="M48" i="25" a="1"/>
  <c r="N48" i="25" a="1"/>
  <c r="O48" i="25" a="1"/>
  <c r="P48" i="25" a="1"/>
  <c r="Q48" i="25" a="1"/>
  <c r="R48" i="25" a="1"/>
  <c r="S48" i="25" a="1"/>
  <c r="T48" i="25" a="1"/>
  <c r="U48" i="25" a="1"/>
  <c r="V48" i="25" a="1"/>
  <c r="W48" i="25" a="1"/>
  <c r="X48" i="25" a="1"/>
  <c r="Y48" i="25" a="1"/>
  <c r="Z48" i="25" a="1"/>
  <c r="AA48" i="25" a="1"/>
  <c r="AB48" i="25" a="1"/>
  <c r="AC48" i="25" a="1"/>
  <c r="AD48" i="25" a="1"/>
  <c r="AE48" i="25" a="1"/>
  <c r="AF48" i="25" a="1"/>
  <c r="AG48" i="25" a="1"/>
  <c r="AH48" i="25" a="1"/>
  <c r="AI48" i="25" a="1"/>
  <c r="AJ48" i="25" a="1"/>
  <c r="AK48" i="25" a="1"/>
  <c r="AL48" i="25" a="1"/>
  <c r="AM48" i="25" a="1"/>
  <c r="AN48" i="25" a="1"/>
  <c r="AO48" i="25" a="1"/>
  <c r="AP48" i="25" a="1"/>
  <c r="AQ48" i="25" a="1"/>
  <c r="AR48" i="25" a="1"/>
  <c r="AS48" i="25" a="1"/>
  <c r="AT48" i="25" a="1"/>
  <c r="AU48" i="25" a="1"/>
  <c r="AV48" i="25" a="1"/>
  <c r="AW48" i="25" a="1"/>
  <c r="AX48" i="25" a="1"/>
  <c r="AY48" i="25" a="1"/>
  <c r="AZ48" i="25" a="1"/>
  <c r="BA48" i="25" a="1"/>
  <c r="BB48" i="25" a="1"/>
  <c r="BC48" i="25" a="1"/>
  <c r="BD48" i="25" a="1"/>
  <c r="BE48" i="25" a="1"/>
  <c r="BF48" i="25" a="1"/>
  <c r="BG48" i="25" a="1"/>
  <c r="BH48" i="25" a="1"/>
  <c r="BI48" i="25" a="1"/>
  <c r="BJ48" i="25" a="1"/>
  <c r="BK48" i="25" a="1"/>
  <c r="BL48" i="25" a="1"/>
  <c r="BM48" i="25" a="1"/>
  <c r="BN48" i="25" a="1"/>
  <c r="BO48" i="25" a="1"/>
  <c r="BP48" i="25" a="1"/>
  <c r="G48" i="25"/>
  <c r="H48" i="25"/>
  <c r="I48" i="25"/>
  <c r="J48" i="25"/>
  <c r="K48" i="25"/>
  <c r="L48" i="25"/>
  <c r="M48" i="25"/>
  <c r="N48" i="25"/>
  <c r="O48" i="25"/>
  <c r="P48" i="25"/>
  <c r="Q48" i="25"/>
  <c r="R48" i="25"/>
  <c r="S48" i="25"/>
  <c r="T48" i="25"/>
  <c r="U48" i="25"/>
  <c r="V48" i="25"/>
  <c r="W48" i="25"/>
  <c r="X48" i="25"/>
  <c r="Y48" i="25"/>
  <c r="Z48" i="25"/>
  <c r="AA48" i="25"/>
  <c r="AB48" i="25"/>
  <c r="AC48" i="25"/>
  <c r="AD48" i="25"/>
  <c r="AE48" i="25"/>
  <c r="AF48" i="25"/>
  <c r="AG48" i="25"/>
  <c r="AH48" i="25"/>
  <c r="AI48" i="25"/>
  <c r="AJ48" i="25"/>
  <c r="AK48" i="25"/>
  <c r="AL48" i="25"/>
  <c r="AM48" i="25"/>
  <c r="AN48" i="25"/>
  <c r="AO48" i="25"/>
  <c r="AP48" i="25"/>
  <c r="AQ48" i="25"/>
  <c r="AR48" i="25"/>
  <c r="AS48" i="25"/>
  <c r="AT48" i="25"/>
  <c r="AU48" i="25"/>
  <c r="AV48" i="25"/>
  <c r="AW48" i="25"/>
  <c r="AX48" i="25"/>
  <c r="AY48" i="25"/>
  <c r="AZ48" i="25"/>
  <c r="BA48" i="25"/>
  <c r="BB48" i="25"/>
  <c r="BC48" i="25"/>
  <c r="BD48" i="25"/>
  <c r="BE48" i="25"/>
  <c r="BF48" i="25"/>
  <c r="BG48" i="25"/>
  <c r="BH48" i="25"/>
  <c r="BI48" i="25"/>
  <c r="BJ48" i="25"/>
  <c r="BK48" i="25"/>
  <c r="BL48" i="25"/>
  <c r="BM48" i="25"/>
  <c r="BN48" i="25"/>
  <c r="BO48" i="25"/>
  <c r="BP48" i="25"/>
  <c r="AB24" i="25"/>
  <c r="E59" i="25" a="1"/>
  <c r="E59" i="25"/>
  <c r="F59" i="25" a="1"/>
  <c r="F59" i="25"/>
  <c r="G59" i="25" a="1"/>
  <c r="H59" i="25" a="1"/>
  <c r="I59" i="25" a="1"/>
  <c r="J59" i="25" a="1"/>
  <c r="K59" i="25" a="1"/>
  <c r="L59" i="25" a="1"/>
  <c r="M59" i="25" a="1"/>
  <c r="N59" i="25" a="1"/>
  <c r="O59" i="25" a="1"/>
  <c r="P59" i="25" a="1"/>
  <c r="Q59" i="25" a="1"/>
  <c r="R59" i="25" a="1"/>
  <c r="S59" i="25" a="1"/>
  <c r="T59" i="25" a="1"/>
  <c r="U59" i="25" a="1"/>
  <c r="V59" i="25" a="1"/>
  <c r="W59" i="25" a="1"/>
  <c r="X59" i="25" a="1"/>
  <c r="Y59" i="25" a="1"/>
  <c r="Z59" i="25" a="1"/>
  <c r="AA59" i="25" a="1"/>
  <c r="AB59" i="25" a="1"/>
  <c r="AC59" i="25" a="1"/>
  <c r="AD59" i="25" a="1"/>
  <c r="AE59" i="25" a="1"/>
  <c r="AF59" i="25" a="1"/>
  <c r="AG59" i="25" a="1"/>
  <c r="AH59" i="25" a="1"/>
  <c r="AI59" i="25" a="1"/>
  <c r="AJ59" i="25" a="1"/>
  <c r="AK59" i="25" a="1"/>
  <c r="AL59" i="25" a="1"/>
  <c r="AM59" i="25" a="1"/>
  <c r="AN59" i="25" a="1"/>
  <c r="AO59" i="25" a="1"/>
  <c r="AP59" i="25" a="1"/>
  <c r="AQ59" i="25" a="1"/>
  <c r="AR59" i="25" a="1"/>
  <c r="AS59" i="25" a="1"/>
  <c r="AT59" i="25" a="1"/>
  <c r="AU59" i="25" a="1"/>
  <c r="AV59" i="25" a="1"/>
  <c r="AW59" i="25" a="1"/>
  <c r="AX59" i="25" a="1"/>
  <c r="AY59" i="25" a="1"/>
  <c r="AZ59" i="25" a="1"/>
  <c r="BA59" i="25" a="1"/>
  <c r="BB59" i="25" a="1"/>
  <c r="BC59" i="25" a="1"/>
  <c r="BD59" i="25" a="1"/>
  <c r="BE59" i="25" a="1"/>
  <c r="BF59" i="25" a="1"/>
  <c r="BG59" i="25" a="1"/>
  <c r="BH59" i="25" a="1"/>
  <c r="BI59" i="25" a="1"/>
  <c r="BJ59" i="25" a="1"/>
  <c r="BK59" i="25" a="1"/>
  <c r="BL59" i="25" a="1"/>
  <c r="BM59" i="25" a="1"/>
  <c r="BN59" i="25" a="1"/>
  <c r="BO59" i="25" a="1"/>
  <c r="BP59" i="25" a="1"/>
  <c r="G59" i="25"/>
  <c r="H59" i="25"/>
  <c r="I59" i="25"/>
  <c r="J59" i="25"/>
  <c r="K59" i="25"/>
  <c r="L59" i="25"/>
  <c r="M59" i="25"/>
  <c r="N59" i="25"/>
  <c r="O59" i="25"/>
  <c r="P59" i="25"/>
  <c r="Q59" i="25"/>
  <c r="R59" i="25"/>
  <c r="S59" i="25"/>
  <c r="T59" i="25"/>
  <c r="U59" i="25"/>
  <c r="V59" i="25"/>
  <c r="W59" i="25"/>
  <c r="X59" i="25"/>
  <c r="Y59" i="25"/>
  <c r="Z59" i="25"/>
  <c r="AA59" i="25"/>
  <c r="AB59" i="25"/>
  <c r="AC59" i="25"/>
  <c r="AD59" i="25"/>
  <c r="AE59" i="25"/>
  <c r="AF59" i="25"/>
  <c r="AG59" i="25"/>
  <c r="AH59" i="25"/>
  <c r="AI59" i="25"/>
  <c r="AJ59" i="25"/>
  <c r="AK59" i="25"/>
  <c r="AL59" i="25"/>
  <c r="AM59" i="25"/>
  <c r="AN59" i="25"/>
  <c r="AO59" i="25"/>
  <c r="AP59" i="25"/>
  <c r="AQ59" i="25"/>
  <c r="AR59" i="25"/>
  <c r="AS59" i="25"/>
  <c r="AT59" i="25"/>
  <c r="AU59" i="25"/>
  <c r="AV59" i="25"/>
  <c r="AW59" i="25"/>
  <c r="AX59" i="25"/>
  <c r="AY59" i="25"/>
  <c r="AZ59" i="25"/>
  <c r="BA59" i="25"/>
  <c r="BB59" i="25"/>
  <c r="BC59" i="25"/>
  <c r="BD59" i="25"/>
  <c r="BE59" i="25"/>
  <c r="BF59" i="25"/>
  <c r="BG59" i="25"/>
  <c r="BH59" i="25"/>
  <c r="BI59" i="25"/>
  <c r="BJ59" i="25"/>
  <c r="BK59" i="25"/>
  <c r="BL59" i="25"/>
  <c r="BM59" i="25"/>
  <c r="BN59" i="25"/>
  <c r="BO59" i="25"/>
  <c r="BP59" i="25"/>
  <c r="AC24" i="25"/>
  <c r="AG24" i="25"/>
  <c r="AH24" i="25"/>
  <c r="Z25" i="25"/>
  <c r="E49" i="25" a="1"/>
  <c r="E49" i="25"/>
  <c r="F49" i="25" a="1"/>
  <c r="F49" i="25"/>
  <c r="G49" i="25" a="1"/>
  <c r="H49" i="25" a="1"/>
  <c r="I49" i="25" a="1"/>
  <c r="J49" i="25" a="1"/>
  <c r="K49" i="25" a="1"/>
  <c r="L49" i="25" a="1"/>
  <c r="M49" i="25" a="1"/>
  <c r="N49" i="25" a="1"/>
  <c r="O49" i="25" a="1"/>
  <c r="P49" i="25" a="1"/>
  <c r="Q49" i="25" a="1"/>
  <c r="R49" i="25" a="1"/>
  <c r="S49" i="25" a="1"/>
  <c r="T49" i="25" a="1"/>
  <c r="U49" i="25" a="1"/>
  <c r="V49" i="25" a="1"/>
  <c r="W49" i="25" a="1"/>
  <c r="X49" i="25" a="1"/>
  <c r="Y49" i="25" a="1"/>
  <c r="Z49" i="25" a="1"/>
  <c r="AA49" i="25" a="1"/>
  <c r="AB49" i="25" a="1"/>
  <c r="AC49" i="25" a="1"/>
  <c r="AD49" i="25" a="1"/>
  <c r="AE49" i="25" a="1"/>
  <c r="AF49" i="25" a="1"/>
  <c r="AG49" i="25" a="1"/>
  <c r="AH49" i="25" a="1"/>
  <c r="AI49" i="25" a="1"/>
  <c r="AJ49" i="25" a="1"/>
  <c r="AK49" i="25" a="1"/>
  <c r="AL49" i="25" a="1"/>
  <c r="AM49" i="25" a="1"/>
  <c r="AN49" i="25" a="1"/>
  <c r="AO49" i="25" a="1"/>
  <c r="AP49" i="25" a="1"/>
  <c r="AQ49" i="25" a="1"/>
  <c r="AR49" i="25" a="1"/>
  <c r="AS49" i="25" a="1"/>
  <c r="AT49" i="25" a="1"/>
  <c r="AU49" i="25" a="1"/>
  <c r="AV49" i="25" a="1"/>
  <c r="AW49" i="25" a="1"/>
  <c r="AX49" i="25" a="1"/>
  <c r="AY49" i="25" a="1"/>
  <c r="AZ49" i="25" a="1"/>
  <c r="BA49" i="25" a="1"/>
  <c r="BB49" i="25" a="1"/>
  <c r="BC49" i="25" a="1"/>
  <c r="BD49" i="25" a="1"/>
  <c r="BE49" i="25" a="1"/>
  <c r="BF49" i="25" a="1"/>
  <c r="BG49" i="25" a="1"/>
  <c r="BH49" i="25" a="1"/>
  <c r="BI49" i="25" a="1"/>
  <c r="BJ49" i="25" a="1"/>
  <c r="BK49" i="25" a="1"/>
  <c r="BL49" i="25" a="1"/>
  <c r="BM49" i="25" a="1"/>
  <c r="BN49" i="25" a="1"/>
  <c r="BO49" i="25" a="1"/>
  <c r="BP49" i="25" a="1"/>
  <c r="G49" i="25"/>
  <c r="H49" i="25"/>
  <c r="I49" i="25"/>
  <c r="J49" i="25"/>
  <c r="K49" i="25"/>
  <c r="L49" i="25"/>
  <c r="M49" i="25"/>
  <c r="N49" i="25"/>
  <c r="O49" i="25"/>
  <c r="P49" i="25"/>
  <c r="Q49" i="25"/>
  <c r="R49" i="25"/>
  <c r="S49" i="25"/>
  <c r="T49" i="25"/>
  <c r="U49" i="25"/>
  <c r="V49" i="25"/>
  <c r="W49" i="25"/>
  <c r="X49" i="25"/>
  <c r="Y49" i="25"/>
  <c r="Z49" i="25"/>
  <c r="AA49" i="25"/>
  <c r="AB49" i="25"/>
  <c r="AC49" i="25"/>
  <c r="AD49" i="25"/>
  <c r="AE49" i="25"/>
  <c r="AF49" i="25"/>
  <c r="AG49" i="25"/>
  <c r="AH49" i="25"/>
  <c r="AI49" i="25"/>
  <c r="AJ49" i="25"/>
  <c r="AK49" i="25"/>
  <c r="AL49" i="25"/>
  <c r="AM49" i="25"/>
  <c r="AN49" i="25"/>
  <c r="AO49" i="25"/>
  <c r="AP49" i="25"/>
  <c r="AQ49" i="25"/>
  <c r="AR49" i="25"/>
  <c r="AS49" i="25"/>
  <c r="AT49" i="25"/>
  <c r="AU49" i="25"/>
  <c r="AV49" i="25"/>
  <c r="AW49" i="25"/>
  <c r="AX49" i="25"/>
  <c r="AY49" i="25"/>
  <c r="AZ49" i="25"/>
  <c r="BA49" i="25"/>
  <c r="BB49" i="25"/>
  <c r="BC49" i="25"/>
  <c r="BD49" i="25"/>
  <c r="BE49" i="25"/>
  <c r="BF49" i="25"/>
  <c r="BG49" i="25"/>
  <c r="BH49" i="25"/>
  <c r="BI49" i="25"/>
  <c r="BJ49" i="25"/>
  <c r="BK49" i="25"/>
  <c r="BL49" i="25"/>
  <c r="BM49" i="25"/>
  <c r="BN49" i="25"/>
  <c r="BO49" i="25"/>
  <c r="BP49" i="25"/>
  <c r="AB25" i="25"/>
  <c r="E60" i="25" a="1"/>
  <c r="E60" i="25"/>
  <c r="F60" i="25" a="1"/>
  <c r="F60" i="25"/>
  <c r="G60" i="25" a="1"/>
  <c r="H60" i="25" a="1"/>
  <c r="I60" i="25" a="1"/>
  <c r="J60" i="25" a="1"/>
  <c r="K60" i="25" a="1"/>
  <c r="L60" i="25" a="1"/>
  <c r="M60" i="25" a="1"/>
  <c r="N60" i="25" a="1"/>
  <c r="O60" i="25" a="1"/>
  <c r="P60" i="25" a="1"/>
  <c r="Q60" i="25" a="1"/>
  <c r="R60" i="25" a="1"/>
  <c r="S60" i="25" a="1"/>
  <c r="T60" i="25" a="1"/>
  <c r="U60" i="25" a="1"/>
  <c r="V60" i="25" a="1"/>
  <c r="W60" i="25" a="1"/>
  <c r="X60" i="25" a="1"/>
  <c r="Y60" i="25" a="1"/>
  <c r="Z60" i="25" a="1"/>
  <c r="AA60" i="25" a="1"/>
  <c r="AB60" i="25" a="1"/>
  <c r="AC60" i="25" a="1"/>
  <c r="AD60" i="25" a="1"/>
  <c r="AE60" i="25" a="1"/>
  <c r="AF60" i="25" a="1"/>
  <c r="AG60" i="25" a="1"/>
  <c r="AH60" i="25" a="1"/>
  <c r="AI60" i="25" a="1"/>
  <c r="AJ60" i="25" a="1"/>
  <c r="AK60" i="25" a="1"/>
  <c r="AL60" i="25" a="1"/>
  <c r="AM60" i="25" a="1"/>
  <c r="AN60" i="25" a="1"/>
  <c r="AO60" i="25" a="1"/>
  <c r="AP60" i="25" a="1"/>
  <c r="AQ60" i="25" a="1"/>
  <c r="AR60" i="25" a="1"/>
  <c r="AS60" i="25" a="1"/>
  <c r="AT60" i="25" a="1"/>
  <c r="AU60" i="25" a="1"/>
  <c r="AV60" i="25" a="1"/>
  <c r="AW60" i="25" a="1"/>
  <c r="AX60" i="25" a="1"/>
  <c r="AY60" i="25" a="1"/>
  <c r="AZ60" i="25" a="1"/>
  <c r="BA60" i="25" a="1"/>
  <c r="BB60" i="25" a="1"/>
  <c r="BC60" i="25" a="1"/>
  <c r="BD60" i="25" a="1"/>
  <c r="BE60" i="25" a="1"/>
  <c r="BF60" i="25" a="1"/>
  <c r="BG60" i="25" a="1"/>
  <c r="BH60" i="25" a="1"/>
  <c r="BI60" i="25" a="1"/>
  <c r="BJ60" i="25" a="1"/>
  <c r="BK60" i="25" a="1"/>
  <c r="BL60" i="25" a="1"/>
  <c r="BM60" i="25" a="1"/>
  <c r="BN60" i="25" a="1"/>
  <c r="BO60" i="25" a="1"/>
  <c r="BP60" i="25" a="1"/>
  <c r="G60" i="25"/>
  <c r="H60" i="25"/>
  <c r="I60" i="25"/>
  <c r="J60" i="25"/>
  <c r="K60" i="25"/>
  <c r="L60" i="25"/>
  <c r="M60" i="25"/>
  <c r="N60" i="25"/>
  <c r="O60" i="25"/>
  <c r="P60" i="25"/>
  <c r="Q60" i="25"/>
  <c r="R60" i="25"/>
  <c r="S60" i="25"/>
  <c r="T60" i="25"/>
  <c r="U60" i="25"/>
  <c r="V60" i="25"/>
  <c r="W60" i="25"/>
  <c r="X60" i="25"/>
  <c r="Y60" i="25"/>
  <c r="Z60" i="25"/>
  <c r="AA60" i="25"/>
  <c r="AB60" i="25"/>
  <c r="AC60" i="25"/>
  <c r="AD60" i="25"/>
  <c r="AE60" i="25"/>
  <c r="AF60" i="25"/>
  <c r="AG60" i="25"/>
  <c r="AH60" i="25"/>
  <c r="AI60" i="25"/>
  <c r="AJ60" i="25"/>
  <c r="AK60" i="25"/>
  <c r="AL60" i="25"/>
  <c r="AM60" i="25"/>
  <c r="AN60" i="25"/>
  <c r="AO60" i="25"/>
  <c r="AP60" i="25"/>
  <c r="AQ60" i="25"/>
  <c r="AR60" i="25"/>
  <c r="AS60" i="25"/>
  <c r="AT60" i="25"/>
  <c r="AU60" i="25"/>
  <c r="AV60" i="25"/>
  <c r="AW60" i="25"/>
  <c r="AX60" i="25"/>
  <c r="AY60" i="25"/>
  <c r="AZ60" i="25"/>
  <c r="BA60" i="25"/>
  <c r="BB60" i="25"/>
  <c r="BC60" i="25"/>
  <c r="BD60" i="25"/>
  <c r="BE60" i="25"/>
  <c r="BF60" i="25"/>
  <c r="BG60" i="25"/>
  <c r="BH60" i="25"/>
  <c r="BI60" i="25"/>
  <c r="BJ60" i="25"/>
  <c r="BK60" i="25"/>
  <c r="BL60" i="25"/>
  <c r="BM60" i="25"/>
  <c r="BN60" i="25"/>
  <c r="BO60" i="25"/>
  <c r="BP60" i="25"/>
  <c r="AC25" i="25"/>
  <c r="AG25" i="25"/>
  <c r="AH25" i="25"/>
  <c r="E47" i="26" a="1"/>
  <c r="E47" i="26"/>
  <c r="F47" i="26" a="1"/>
  <c r="F47" i="26"/>
  <c r="G47" i="26" a="1"/>
  <c r="H47" i="26" a="1"/>
  <c r="I47" i="26" a="1"/>
  <c r="J47" i="26" a="1"/>
  <c r="K47" i="26" a="1"/>
  <c r="L47" i="26" a="1"/>
  <c r="M47" i="26" a="1"/>
  <c r="N47" i="26" a="1"/>
  <c r="O47" i="26" a="1"/>
  <c r="P47" i="26" a="1"/>
  <c r="Q47" i="26" a="1"/>
  <c r="R47" i="26" a="1"/>
  <c r="S47" i="26" a="1"/>
  <c r="T47" i="26" a="1"/>
  <c r="U47" i="26" a="1"/>
  <c r="V47" i="26" a="1"/>
  <c r="W47" i="26" a="1"/>
  <c r="X47" i="26" a="1"/>
  <c r="Y47" i="26" a="1"/>
  <c r="Z47" i="26" a="1"/>
  <c r="AA47" i="26" a="1"/>
  <c r="AB47" i="26" a="1"/>
  <c r="AC47" i="26" a="1"/>
  <c r="AD47" i="26" a="1"/>
  <c r="AE47" i="26" a="1"/>
  <c r="AF47" i="26" a="1"/>
  <c r="AG47" i="26" a="1"/>
  <c r="AH47" i="26" a="1"/>
  <c r="AI47" i="26" a="1"/>
  <c r="AJ47" i="26" a="1"/>
  <c r="AK47" i="26" a="1"/>
  <c r="AL47" i="26" a="1"/>
  <c r="AM47" i="26" a="1"/>
  <c r="AN47" i="26" a="1"/>
  <c r="AO47" i="26" a="1"/>
  <c r="AP47" i="26" a="1"/>
  <c r="AQ47" i="26" a="1"/>
  <c r="AR47" i="26" a="1"/>
  <c r="AS47" i="26" a="1"/>
  <c r="AT47" i="26" a="1"/>
  <c r="AU47" i="26" a="1"/>
  <c r="AV47" i="26" a="1"/>
  <c r="AW47" i="26" a="1"/>
  <c r="AX47" i="26" a="1"/>
  <c r="AY47" i="26" a="1"/>
  <c r="AZ47" i="26" a="1"/>
  <c r="BA47" i="26" a="1"/>
  <c r="BB47" i="26" a="1"/>
  <c r="BC47" i="26" a="1"/>
  <c r="BD47" i="26" a="1"/>
  <c r="BE47" i="26" a="1"/>
  <c r="BF47" i="26" a="1"/>
  <c r="BG47" i="26" a="1"/>
  <c r="BH47" i="26" a="1"/>
  <c r="BI47" i="26" a="1"/>
  <c r="BJ47" i="26" a="1"/>
  <c r="BK47" i="26" a="1"/>
  <c r="BL47" i="26" a="1"/>
  <c r="BM47" i="26" a="1"/>
  <c r="BN47" i="26" a="1"/>
  <c r="BO47" i="26" a="1"/>
  <c r="BP47" i="26" a="1"/>
  <c r="G47" i="26"/>
  <c r="H47" i="26"/>
  <c r="I47" i="26"/>
  <c r="J47" i="26"/>
  <c r="K47" i="26"/>
  <c r="L47" i="26"/>
  <c r="M47" i="26"/>
  <c r="N47" i="26"/>
  <c r="O47" i="26"/>
  <c r="P47" i="26"/>
  <c r="Q47" i="26"/>
  <c r="R47" i="26"/>
  <c r="S47" i="26"/>
  <c r="T47" i="26"/>
  <c r="U47" i="26"/>
  <c r="V47" i="26"/>
  <c r="W47" i="26"/>
  <c r="X47" i="26"/>
  <c r="Y47" i="26"/>
  <c r="Z47" i="26"/>
  <c r="AA47" i="26"/>
  <c r="AB47" i="26"/>
  <c r="AC47" i="26"/>
  <c r="AD47" i="26"/>
  <c r="AE47" i="26"/>
  <c r="AF47" i="26"/>
  <c r="AG47" i="26"/>
  <c r="AH47" i="26"/>
  <c r="AI47" i="26"/>
  <c r="AJ47" i="26"/>
  <c r="AK47" i="26"/>
  <c r="AL47" i="26"/>
  <c r="AM47" i="26"/>
  <c r="AN47" i="26"/>
  <c r="AO47" i="26"/>
  <c r="AP47" i="26"/>
  <c r="AQ47" i="26"/>
  <c r="AR47" i="26"/>
  <c r="AS47" i="26"/>
  <c r="AT47" i="26"/>
  <c r="AU47" i="26"/>
  <c r="AV47" i="26"/>
  <c r="AW47" i="26"/>
  <c r="AX47" i="26"/>
  <c r="AY47" i="26"/>
  <c r="AZ47" i="26"/>
  <c r="BA47" i="26"/>
  <c r="BB47" i="26"/>
  <c r="BC47" i="26"/>
  <c r="BD47" i="26"/>
  <c r="BE47" i="26"/>
  <c r="BF47" i="26"/>
  <c r="BG47" i="26"/>
  <c r="BH47" i="26"/>
  <c r="BI47" i="26"/>
  <c r="BJ47" i="26"/>
  <c r="BK47" i="26"/>
  <c r="BL47" i="26"/>
  <c r="BM47" i="26"/>
  <c r="BN47" i="26"/>
  <c r="BO47" i="26"/>
  <c r="BP47" i="26"/>
  <c r="AB23" i="26"/>
  <c r="E58" i="26" a="1"/>
  <c r="E58" i="26"/>
  <c r="F58" i="26" a="1"/>
  <c r="F58" i="26"/>
  <c r="G58" i="26" a="1"/>
  <c r="H58" i="26" a="1"/>
  <c r="I58" i="26" a="1"/>
  <c r="J58" i="26" a="1"/>
  <c r="K58" i="26" a="1"/>
  <c r="L58" i="26" a="1"/>
  <c r="M58" i="26" a="1"/>
  <c r="N58" i="26" a="1"/>
  <c r="O58" i="26" a="1"/>
  <c r="P58" i="26" a="1"/>
  <c r="Q58" i="26" a="1"/>
  <c r="R58" i="26" a="1"/>
  <c r="S58" i="26" a="1"/>
  <c r="T58" i="26" a="1"/>
  <c r="U58" i="26" a="1"/>
  <c r="V58" i="26" a="1"/>
  <c r="W58" i="26" a="1"/>
  <c r="X58" i="26" a="1"/>
  <c r="Y58" i="26" a="1"/>
  <c r="Z58" i="26" a="1"/>
  <c r="AA58" i="26" a="1"/>
  <c r="AB58" i="26" a="1"/>
  <c r="AC58" i="26" a="1"/>
  <c r="AD58" i="26" a="1"/>
  <c r="AE58" i="26" a="1"/>
  <c r="AF58" i="26" a="1"/>
  <c r="AG58" i="26" a="1"/>
  <c r="AH58" i="26" a="1"/>
  <c r="AI58" i="26" a="1"/>
  <c r="AJ58" i="26" a="1"/>
  <c r="AK58" i="26" a="1"/>
  <c r="AL58" i="26" a="1"/>
  <c r="AM58" i="26" a="1"/>
  <c r="AN58" i="26" a="1"/>
  <c r="AO58" i="26" a="1"/>
  <c r="AP58" i="26" a="1"/>
  <c r="AQ58" i="26" a="1"/>
  <c r="AR58" i="26" a="1"/>
  <c r="AS58" i="26" a="1"/>
  <c r="AT58" i="26" a="1"/>
  <c r="AU58" i="26" a="1"/>
  <c r="AV58" i="26" a="1"/>
  <c r="AW58" i="26" a="1"/>
  <c r="AX58" i="26" a="1"/>
  <c r="AY58" i="26" a="1"/>
  <c r="AZ58" i="26" a="1"/>
  <c r="BA58" i="26" a="1"/>
  <c r="BB58" i="26" a="1"/>
  <c r="BC58" i="26" a="1"/>
  <c r="BD58" i="26" a="1"/>
  <c r="BE58" i="26" a="1"/>
  <c r="BF58" i="26" a="1"/>
  <c r="BG58" i="26" a="1"/>
  <c r="BH58" i="26" a="1"/>
  <c r="BI58" i="26" a="1"/>
  <c r="BJ58" i="26" a="1"/>
  <c r="BK58" i="26" a="1"/>
  <c r="BL58" i="26" a="1"/>
  <c r="BM58" i="26" a="1"/>
  <c r="BN58" i="26" a="1"/>
  <c r="BO58" i="26" a="1"/>
  <c r="BP58" i="26" a="1"/>
  <c r="G58" i="26"/>
  <c r="H58" i="26"/>
  <c r="I58" i="26"/>
  <c r="J58" i="26"/>
  <c r="K58" i="26"/>
  <c r="L58" i="26"/>
  <c r="M58" i="26"/>
  <c r="N58" i="26"/>
  <c r="O58" i="26"/>
  <c r="P58" i="26"/>
  <c r="Q58" i="26"/>
  <c r="R58" i="26"/>
  <c r="S58" i="26"/>
  <c r="T58" i="26"/>
  <c r="U58" i="26"/>
  <c r="V58" i="26"/>
  <c r="W58" i="26"/>
  <c r="X58" i="26"/>
  <c r="Y58" i="26"/>
  <c r="Z58" i="26"/>
  <c r="AA58" i="26"/>
  <c r="AB58" i="26"/>
  <c r="AC58" i="26"/>
  <c r="AD58" i="26"/>
  <c r="AE58" i="26"/>
  <c r="AF58" i="26"/>
  <c r="AG58" i="26"/>
  <c r="AH58" i="26"/>
  <c r="AI58" i="26"/>
  <c r="AJ58" i="26"/>
  <c r="AK58" i="26"/>
  <c r="AL58" i="26"/>
  <c r="AM58" i="26"/>
  <c r="AN58" i="26"/>
  <c r="AO58" i="26"/>
  <c r="AP58" i="26"/>
  <c r="AQ58" i="26"/>
  <c r="AR58" i="26"/>
  <c r="AS58" i="26"/>
  <c r="AT58" i="26"/>
  <c r="AU58" i="26"/>
  <c r="AV58" i="26"/>
  <c r="AW58" i="26"/>
  <c r="AX58" i="26"/>
  <c r="AY58" i="26"/>
  <c r="AZ58" i="26"/>
  <c r="BA58" i="26"/>
  <c r="BB58" i="26"/>
  <c r="BC58" i="26"/>
  <c r="BD58" i="26"/>
  <c r="BE58" i="26"/>
  <c r="BF58" i="26"/>
  <c r="BG58" i="26"/>
  <c r="BH58" i="26"/>
  <c r="BI58" i="26"/>
  <c r="BJ58" i="26"/>
  <c r="BK58" i="26"/>
  <c r="BL58" i="26"/>
  <c r="BM58" i="26"/>
  <c r="BN58" i="26"/>
  <c r="BO58" i="26"/>
  <c r="BP58" i="26"/>
  <c r="AC23" i="26"/>
  <c r="E48" i="26" a="1"/>
  <c r="E48" i="26"/>
  <c r="F48" i="26" a="1"/>
  <c r="F48" i="26"/>
  <c r="G48" i="26" a="1"/>
  <c r="H48" i="26" a="1"/>
  <c r="I48" i="26" a="1"/>
  <c r="J48" i="26" a="1"/>
  <c r="K48" i="26" a="1"/>
  <c r="L48" i="26" a="1"/>
  <c r="M48" i="26" a="1"/>
  <c r="N48" i="26" a="1"/>
  <c r="O48" i="26" a="1"/>
  <c r="P48" i="26" a="1"/>
  <c r="Q48" i="26" a="1"/>
  <c r="R48" i="26" a="1"/>
  <c r="S48" i="26" a="1"/>
  <c r="T48" i="26" a="1"/>
  <c r="U48" i="26" a="1"/>
  <c r="V48" i="26" a="1"/>
  <c r="W48" i="26" a="1"/>
  <c r="X48" i="26" a="1"/>
  <c r="Y48" i="26" a="1"/>
  <c r="Z48" i="26" a="1"/>
  <c r="AA48" i="26" a="1"/>
  <c r="AB48" i="26" a="1"/>
  <c r="AC48" i="26" a="1"/>
  <c r="AD48" i="26" a="1"/>
  <c r="AE48" i="26" a="1"/>
  <c r="AF48" i="26" a="1"/>
  <c r="AG48" i="26" a="1"/>
  <c r="AH48" i="26" a="1"/>
  <c r="AI48" i="26" a="1"/>
  <c r="AJ48" i="26" a="1"/>
  <c r="AK48" i="26" a="1"/>
  <c r="AL48" i="26" a="1"/>
  <c r="AM48" i="26" a="1"/>
  <c r="AN48" i="26" a="1"/>
  <c r="AO48" i="26" a="1"/>
  <c r="AP48" i="26" a="1"/>
  <c r="AQ48" i="26" a="1"/>
  <c r="AR48" i="26" a="1"/>
  <c r="AS48" i="26" a="1"/>
  <c r="AT48" i="26" a="1"/>
  <c r="AU48" i="26" a="1"/>
  <c r="AV48" i="26" a="1"/>
  <c r="AW48" i="26" a="1"/>
  <c r="AX48" i="26" a="1"/>
  <c r="AY48" i="26" a="1"/>
  <c r="AZ48" i="26" a="1"/>
  <c r="BA48" i="26" a="1"/>
  <c r="BB48" i="26" a="1"/>
  <c r="BC48" i="26" a="1"/>
  <c r="BD48" i="26" a="1"/>
  <c r="BE48" i="26" a="1"/>
  <c r="BF48" i="26" a="1"/>
  <c r="BG48" i="26" a="1"/>
  <c r="BH48" i="26" a="1"/>
  <c r="BI48" i="26" a="1"/>
  <c r="BJ48" i="26" a="1"/>
  <c r="BK48" i="26" a="1"/>
  <c r="BL48" i="26" a="1"/>
  <c r="BM48" i="26" a="1"/>
  <c r="BN48" i="26" a="1"/>
  <c r="BO48" i="26" a="1"/>
  <c r="BP48" i="26" a="1"/>
  <c r="G48" i="26"/>
  <c r="H48" i="26"/>
  <c r="I48" i="26"/>
  <c r="J48" i="26"/>
  <c r="K48" i="26"/>
  <c r="L48" i="26"/>
  <c r="M48" i="26"/>
  <c r="N48" i="26"/>
  <c r="O48" i="26"/>
  <c r="P48" i="26"/>
  <c r="Q48" i="26"/>
  <c r="R48" i="26"/>
  <c r="S48" i="26"/>
  <c r="T48" i="26"/>
  <c r="U48" i="26"/>
  <c r="V48" i="26"/>
  <c r="W48" i="26"/>
  <c r="X48" i="26"/>
  <c r="Y48" i="26"/>
  <c r="Z48" i="26"/>
  <c r="AA48" i="26"/>
  <c r="AB48" i="26"/>
  <c r="AC48" i="26"/>
  <c r="AD48" i="26"/>
  <c r="AE48" i="26"/>
  <c r="AF48" i="26"/>
  <c r="AG48" i="26"/>
  <c r="AH48" i="26"/>
  <c r="AI48" i="26"/>
  <c r="AJ48" i="26"/>
  <c r="AK48" i="26"/>
  <c r="AL48" i="26"/>
  <c r="AM48" i="26"/>
  <c r="AN48" i="26"/>
  <c r="AO48" i="26"/>
  <c r="AP48" i="26"/>
  <c r="AQ48" i="26"/>
  <c r="AR48" i="26"/>
  <c r="AS48" i="26"/>
  <c r="AT48" i="26"/>
  <c r="AU48" i="26"/>
  <c r="AV48" i="26"/>
  <c r="AW48" i="26"/>
  <c r="AX48" i="26"/>
  <c r="AY48" i="26"/>
  <c r="AZ48" i="26"/>
  <c r="BA48" i="26"/>
  <c r="BB48" i="26"/>
  <c r="BC48" i="26"/>
  <c r="BD48" i="26"/>
  <c r="BE48" i="26"/>
  <c r="BF48" i="26"/>
  <c r="BG48" i="26"/>
  <c r="BH48" i="26"/>
  <c r="BI48" i="26"/>
  <c r="BJ48" i="26"/>
  <c r="BK48" i="26"/>
  <c r="BL48" i="26"/>
  <c r="BM48" i="26"/>
  <c r="BN48" i="26"/>
  <c r="BO48" i="26"/>
  <c r="BP48" i="26"/>
  <c r="AB24" i="26"/>
  <c r="E59" i="26" a="1"/>
  <c r="E59" i="26"/>
  <c r="F59" i="26" a="1"/>
  <c r="F59" i="26"/>
  <c r="G59" i="26" a="1"/>
  <c r="H59" i="26" a="1"/>
  <c r="I59" i="26" a="1"/>
  <c r="J59" i="26" a="1"/>
  <c r="K59" i="26" a="1"/>
  <c r="L59" i="26" a="1"/>
  <c r="M59" i="26" a="1"/>
  <c r="N59" i="26" a="1"/>
  <c r="O59" i="26" a="1"/>
  <c r="P59" i="26" a="1"/>
  <c r="Q59" i="26" a="1"/>
  <c r="R59" i="26" a="1"/>
  <c r="S59" i="26" a="1"/>
  <c r="T59" i="26" a="1"/>
  <c r="U59" i="26" a="1"/>
  <c r="V59" i="26" a="1"/>
  <c r="W59" i="26" a="1"/>
  <c r="X59" i="26" a="1"/>
  <c r="Y59" i="26" a="1"/>
  <c r="Z59" i="26" a="1"/>
  <c r="AA59" i="26" a="1"/>
  <c r="AB59" i="26" a="1"/>
  <c r="AC59" i="26" a="1"/>
  <c r="AD59" i="26" a="1"/>
  <c r="AE59" i="26" a="1"/>
  <c r="AF59" i="26" a="1"/>
  <c r="AG59" i="26" a="1"/>
  <c r="AH59" i="26" a="1"/>
  <c r="AI59" i="26" a="1"/>
  <c r="AJ59" i="26" a="1"/>
  <c r="AK59" i="26" a="1"/>
  <c r="AL59" i="26" a="1"/>
  <c r="AM59" i="26" a="1"/>
  <c r="AN59" i="26" a="1"/>
  <c r="AO59" i="26" a="1"/>
  <c r="AP59" i="26" a="1"/>
  <c r="AQ59" i="26" a="1"/>
  <c r="AR59" i="26" a="1"/>
  <c r="AS59" i="26" a="1"/>
  <c r="AT59" i="26" a="1"/>
  <c r="AU59" i="26" a="1"/>
  <c r="AV59" i="26" a="1"/>
  <c r="AW59" i="26" a="1"/>
  <c r="AX59" i="26" a="1"/>
  <c r="AY59" i="26" a="1"/>
  <c r="AZ59" i="26" a="1"/>
  <c r="BA59" i="26" a="1"/>
  <c r="BB59" i="26" a="1"/>
  <c r="BC59" i="26" a="1"/>
  <c r="BD59" i="26" a="1"/>
  <c r="BE59" i="26" a="1"/>
  <c r="BF59" i="26" a="1"/>
  <c r="BG59" i="26" a="1"/>
  <c r="BH59" i="26" a="1"/>
  <c r="BI59" i="26" a="1"/>
  <c r="BJ59" i="26" a="1"/>
  <c r="BK59" i="26" a="1"/>
  <c r="BL59" i="26" a="1"/>
  <c r="BM59" i="26" a="1"/>
  <c r="BN59" i="26" a="1"/>
  <c r="BO59" i="26" a="1"/>
  <c r="BP59" i="26" a="1"/>
  <c r="G59" i="26"/>
  <c r="H59" i="26"/>
  <c r="I59" i="26"/>
  <c r="J59" i="26"/>
  <c r="K59" i="26"/>
  <c r="L59" i="26"/>
  <c r="M59" i="26"/>
  <c r="N59" i="26"/>
  <c r="O59" i="26"/>
  <c r="P59" i="26"/>
  <c r="Q59" i="26"/>
  <c r="R59" i="26"/>
  <c r="S59" i="26"/>
  <c r="T59" i="26"/>
  <c r="U59" i="26"/>
  <c r="V59" i="26"/>
  <c r="W59" i="26"/>
  <c r="X59" i="26"/>
  <c r="Y59" i="26"/>
  <c r="Z59" i="26"/>
  <c r="AA59" i="26"/>
  <c r="AB59" i="26"/>
  <c r="AC59" i="26"/>
  <c r="AD59" i="26"/>
  <c r="AE59" i="26"/>
  <c r="AF59" i="26"/>
  <c r="AG59" i="26"/>
  <c r="AH59" i="26"/>
  <c r="AI59" i="26"/>
  <c r="AJ59" i="26"/>
  <c r="AK59" i="26"/>
  <c r="AL59" i="26"/>
  <c r="AM59" i="26"/>
  <c r="AN59" i="26"/>
  <c r="AO59" i="26"/>
  <c r="AP59" i="26"/>
  <c r="AQ59" i="26"/>
  <c r="AR59" i="26"/>
  <c r="AS59" i="26"/>
  <c r="AT59" i="26"/>
  <c r="AU59" i="26"/>
  <c r="AV59" i="26"/>
  <c r="AW59" i="26"/>
  <c r="AX59" i="26"/>
  <c r="AY59" i="26"/>
  <c r="AZ59" i="26"/>
  <c r="BA59" i="26"/>
  <c r="BB59" i="26"/>
  <c r="BC59" i="26"/>
  <c r="BD59" i="26"/>
  <c r="BE59" i="26"/>
  <c r="BF59" i="26"/>
  <c r="BG59" i="26"/>
  <c r="BH59" i="26"/>
  <c r="BI59" i="26"/>
  <c r="BJ59" i="26"/>
  <c r="BK59" i="26"/>
  <c r="BL59" i="26"/>
  <c r="BM59" i="26"/>
  <c r="BN59" i="26"/>
  <c r="BO59" i="26"/>
  <c r="BP59" i="26"/>
  <c r="AC24" i="26"/>
  <c r="E49" i="26" a="1"/>
  <c r="E49" i="26"/>
  <c r="F49" i="26" a="1"/>
  <c r="F49" i="26"/>
  <c r="G49" i="26" a="1"/>
  <c r="H49" i="26" a="1"/>
  <c r="I49" i="26" a="1"/>
  <c r="J49" i="26" a="1"/>
  <c r="K49" i="26" a="1"/>
  <c r="L49" i="26" a="1"/>
  <c r="M49" i="26" a="1"/>
  <c r="N49" i="26" a="1"/>
  <c r="O49" i="26" a="1"/>
  <c r="P49" i="26" a="1"/>
  <c r="Q49" i="26" a="1"/>
  <c r="R49" i="26" a="1"/>
  <c r="S49" i="26" a="1"/>
  <c r="T49" i="26" a="1"/>
  <c r="U49" i="26" a="1"/>
  <c r="V49" i="26" a="1"/>
  <c r="W49" i="26" a="1"/>
  <c r="X49" i="26" a="1"/>
  <c r="Y49" i="26" a="1"/>
  <c r="Z49" i="26" a="1"/>
  <c r="AA49" i="26" a="1"/>
  <c r="AB49" i="26" a="1"/>
  <c r="AC49" i="26" a="1"/>
  <c r="AD49" i="26" a="1"/>
  <c r="AE49" i="26" a="1"/>
  <c r="AF49" i="26" a="1"/>
  <c r="AG49" i="26" a="1"/>
  <c r="AH49" i="26" a="1"/>
  <c r="AI49" i="26" a="1"/>
  <c r="AJ49" i="26" a="1"/>
  <c r="AK49" i="26" a="1"/>
  <c r="AL49" i="26" a="1"/>
  <c r="AM49" i="26" a="1"/>
  <c r="AN49" i="26" a="1"/>
  <c r="AO49" i="26" a="1"/>
  <c r="AP49" i="26" a="1"/>
  <c r="AQ49" i="26" a="1"/>
  <c r="AR49" i="26" a="1"/>
  <c r="AS49" i="26" a="1"/>
  <c r="AT49" i="26" a="1"/>
  <c r="AU49" i="26" a="1"/>
  <c r="AV49" i="26" a="1"/>
  <c r="AW49" i="26" a="1"/>
  <c r="AX49" i="26" a="1"/>
  <c r="AY49" i="26" a="1"/>
  <c r="AZ49" i="26" a="1"/>
  <c r="BA49" i="26" a="1"/>
  <c r="BB49" i="26" a="1"/>
  <c r="BC49" i="26" a="1"/>
  <c r="BD49" i="26" a="1"/>
  <c r="BE49" i="26" a="1"/>
  <c r="BF49" i="26" a="1"/>
  <c r="BG49" i="26" a="1"/>
  <c r="BH49" i="26" a="1"/>
  <c r="BI49" i="26" a="1"/>
  <c r="BJ49" i="26" a="1"/>
  <c r="BK49" i="26" a="1"/>
  <c r="BL49" i="26" a="1"/>
  <c r="BM49" i="26" a="1"/>
  <c r="BN49" i="26" a="1"/>
  <c r="BO49" i="26" a="1"/>
  <c r="BP49" i="26" a="1"/>
  <c r="G49" i="26"/>
  <c r="H49" i="26"/>
  <c r="I49" i="26"/>
  <c r="J49" i="26"/>
  <c r="K49" i="26"/>
  <c r="L49" i="26"/>
  <c r="M49" i="26"/>
  <c r="N49" i="26"/>
  <c r="O49" i="26"/>
  <c r="P49" i="26"/>
  <c r="Q49" i="26"/>
  <c r="R49" i="26"/>
  <c r="S49" i="26"/>
  <c r="T49" i="26"/>
  <c r="U49" i="26"/>
  <c r="V49" i="26"/>
  <c r="W49" i="26"/>
  <c r="X49" i="26"/>
  <c r="Y49" i="26"/>
  <c r="Z49" i="26"/>
  <c r="AA49" i="26"/>
  <c r="AB49" i="26"/>
  <c r="AC49" i="26"/>
  <c r="AD49" i="26"/>
  <c r="AE49" i="26"/>
  <c r="AF49" i="26"/>
  <c r="AG49" i="26"/>
  <c r="AH49" i="26"/>
  <c r="AI49" i="26"/>
  <c r="AJ49" i="26"/>
  <c r="AK49" i="26"/>
  <c r="AL49" i="26"/>
  <c r="AM49" i="26"/>
  <c r="AN49" i="26"/>
  <c r="AO49" i="26"/>
  <c r="AP49" i="26"/>
  <c r="AQ49" i="26"/>
  <c r="AR49" i="26"/>
  <c r="AS49" i="26"/>
  <c r="AT49" i="26"/>
  <c r="AU49" i="26"/>
  <c r="AV49" i="26"/>
  <c r="AW49" i="26"/>
  <c r="AX49" i="26"/>
  <c r="AY49" i="26"/>
  <c r="AZ49" i="26"/>
  <c r="BA49" i="26"/>
  <c r="BB49" i="26"/>
  <c r="BC49" i="26"/>
  <c r="BD49" i="26"/>
  <c r="BE49" i="26"/>
  <c r="BF49" i="26"/>
  <c r="BG49" i="26"/>
  <c r="BH49" i="26"/>
  <c r="BI49" i="26"/>
  <c r="BJ49" i="26"/>
  <c r="BK49" i="26"/>
  <c r="BL49" i="26"/>
  <c r="BM49" i="26"/>
  <c r="BN49" i="26"/>
  <c r="BO49" i="26"/>
  <c r="BP49" i="26"/>
  <c r="AB25" i="26"/>
  <c r="E60" i="26" a="1"/>
  <c r="E60" i="26"/>
  <c r="F60" i="26" a="1"/>
  <c r="F60" i="26"/>
  <c r="G60" i="26" a="1"/>
  <c r="H60" i="26" a="1"/>
  <c r="I60" i="26" a="1"/>
  <c r="J60" i="26" a="1"/>
  <c r="K60" i="26" a="1"/>
  <c r="L60" i="26" a="1"/>
  <c r="M60" i="26" a="1"/>
  <c r="N60" i="26" a="1"/>
  <c r="O60" i="26" a="1"/>
  <c r="P60" i="26" a="1"/>
  <c r="Q60" i="26" a="1"/>
  <c r="R60" i="26" a="1"/>
  <c r="S60" i="26" a="1"/>
  <c r="T60" i="26" a="1"/>
  <c r="U60" i="26" a="1"/>
  <c r="V60" i="26" a="1"/>
  <c r="W60" i="26" a="1"/>
  <c r="X60" i="26" a="1"/>
  <c r="Y60" i="26" a="1"/>
  <c r="Z60" i="26" a="1"/>
  <c r="AA60" i="26" a="1"/>
  <c r="AB60" i="26" a="1"/>
  <c r="AC60" i="26" a="1"/>
  <c r="AD60" i="26" a="1"/>
  <c r="AE60" i="26" a="1"/>
  <c r="AF60" i="26" a="1"/>
  <c r="AG60" i="26" a="1"/>
  <c r="AH60" i="26" a="1"/>
  <c r="AI60" i="26" a="1"/>
  <c r="AJ60" i="26" a="1"/>
  <c r="AK60" i="26" a="1"/>
  <c r="AL60" i="26" a="1"/>
  <c r="AM60" i="26" a="1"/>
  <c r="AN60" i="26" a="1"/>
  <c r="AO60" i="26" a="1"/>
  <c r="AP60" i="26" a="1"/>
  <c r="AQ60" i="26" a="1"/>
  <c r="AR60" i="26" a="1"/>
  <c r="AS60" i="26" a="1"/>
  <c r="AT60" i="26" a="1"/>
  <c r="AU60" i="26" a="1"/>
  <c r="AV60" i="26" a="1"/>
  <c r="AW60" i="26" a="1"/>
  <c r="AX60" i="26" a="1"/>
  <c r="AY60" i="26" a="1"/>
  <c r="AZ60" i="26" a="1"/>
  <c r="BA60" i="26" a="1"/>
  <c r="BB60" i="26" a="1"/>
  <c r="BC60" i="26" a="1"/>
  <c r="BD60" i="26" a="1"/>
  <c r="BE60" i="26" a="1"/>
  <c r="BF60" i="26" a="1"/>
  <c r="BG60" i="26" a="1"/>
  <c r="BH60" i="26" a="1"/>
  <c r="BI60" i="26" a="1"/>
  <c r="BJ60" i="26" a="1"/>
  <c r="BK60" i="26" a="1"/>
  <c r="BL60" i="26" a="1"/>
  <c r="BM60" i="26" a="1"/>
  <c r="BN60" i="26" a="1"/>
  <c r="BO60" i="26" a="1"/>
  <c r="BP60" i="26" a="1"/>
  <c r="G60" i="26"/>
  <c r="H60" i="26"/>
  <c r="I60" i="26"/>
  <c r="J60" i="26"/>
  <c r="K60" i="26"/>
  <c r="L60" i="26"/>
  <c r="M60" i="26"/>
  <c r="N60" i="26"/>
  <c r="O60" i="26"/>
  <c r="P60" i="26"/>
  <c r="Q60" i="26"/>
  <c r="R60" i="26"/>
  <c r="S60" i="26"/>
  <c r="T60" i="26"/>
  <c r="U60" i="26"/>
  <c r="V60" i="26"/>
  <c r="W60" i="26"/>
  <c r="X60" i="26"/>
  <c r="Y60" i="26"/>
  <c r="Z60" i="26"/>
  <c r="AA60" i="26"/>
  <c r="AB60" i="26"/>
  <c r="AC60" i="26"/>
  <c r="AD60" i="26"/>
  <c r="AE60" i="26"/>
  <c r="AF60" i="26"/>
  <c r="AG60" i="26"/>
  <c r="AH60" i="26"/>
  <c r="AI60" i="26"/>
  <c r="AJ60" i="26"/>
  <c r="AK60" i="26"/>
  <c r="AL60" i="26"/>
  <c r="AM60" i="26"/>
  <c r="AN60" i="26"/>
  <c r="AO60" i="26"/>
  <c r="AP60" i="26"/>
  <c r="AQ60" i="26"/>
  <c r="AR60" i="26"/>
  <c r="AS60" i="26"/>
  <c r="AT60" i="26"/>
  <c r="AU60" i="26"/>
  <c r="AV60" i="26"/>
  <c r="AW60" i="26"/>
  <c r="AX60" i="26"/>
  <c r="AY60" i="26"/>
  <c r="AZ60" i="26"/>
  <c r="BA60" i="26"/>
  <c r="BB60" i="26"/>
  <c r="BC60" i="26"/>
  <c r="BD60" i="26"/>
  <c r="BE60" i="26"/>
  <c r="BF60" i="26"/>
  <c r="BG60" i="26"/>
  <c r="BH60" i="26"/>
  <c r="BI60" i="26"/>
  <c r="BJ60" i="26"/>
  <c r="BK60" i="26"/>
  <c r="BL60" i="26"/>
  <c r="BM60" i="26"/>
  <c r="BN60" i="26"/>
  <c r="BO60" i="26"/>
  <c r="BP60" i="26"/>
  <c r="AC25" i="26"/>
  <c r="AG17" i="27"/>
  <c r="AH17" i="27"/>
  <c r="AG18" i="27"/>
  <c r="AH18" i="27"/>
  <c r="AG19" i="27"/>
  <c r="AH19" i="27"/>
  <c r="Z20" i="27"/>
  <c r="AG20" i="27"/>
  <c r="AH20" i="27"/>
  <c r="Z21" i="27"/>
  <c r="AG21" i="27"/>
  <c r="AH21" i="27"/>
  <c r="Z22" i="27"/>
  <c r="AG22" i="27"/>
  <c r="AH22" i="27"/>
  <c r="Z23" i="27"/>
  <c r="E47" i="27" a="1"/>
  <c r="E47" i="27"/>
  <c r="F47" i="27" a="1"/>
  <c r="F47" i="27"/>
  <c r="G47" i="27" a="1"/>
  <c r="H47" i="27" a="1"/>
  <c r="I47" i="27" a="1"/>
  <c r="J47" i="27" a="1"/>
  <c r="K47" i="27" a="1"/>
  <c r="L47" i="27" a="1"/>
  <c r="M47" i="27" a="1"/>
  <c r="N47" i="27" a="1"/>
  <c r="O47" i="27" a="1"/>
  <c r="P47" i="27" a="1"/>
  <c r="Q47" i="27" a="1"/>
  <c r="R47" i="27" a="1"/>
  <c r="S47" i="27" a="1"/>
  <c r="T47" i="27" a="1"/>
  <c r="U47" i="27" a="1"/>
  <c r="V47" i="27" a="1"/>
  <c r="W47" i="27" a="1"/>
  <c r="X47" i="27" a="1"/>
  <c r="Y47" i="27" a="1"/>
  <c r="Z47" i="27" a="1"/>
  <c r="AA47" i="27" a="1"/>
  <c r="AB47" i="27" a="1"/>
  <c r="AC47" i="27" a="1"/>
  <c r="AD47" i="27" a="1"/>
  <c r="AE47" i="27" a="1"/>
  <c r="AF47" i="27" a="1"/>
  <c r="AG47" i="27" a="1"/>
  <c r="AH47" i="27" a="1"/>
  <c r="AI47" i="27" a="1"/>
  <c r="AJ47" i="27" a="1"/>
  <c r="AK47" i="27" a="1"/>
  <c r="AL47" i="27" a="1"/>
  <c r="AM47" i="27" a="1"/>
  <c r="AN47" i="27" a="1"/>
  <c r="AO47" i="27" a="1"/>
  <c r="AP47" i="27" a="1"/>
  <c r="AQ47" i="27" a="1"/>
  <c r="AR47" i="27" a="1"/>
  <c r="AS47" i="27" a="1"/>
  <c r="AT47" i="27" a="1"/>
  <c r="AU47" i="27" a="1"/>
  <c r="AV47" i="27" a="1"/>
  <c r="AW47" i="27" a="1"/>
  <c r="AX47" i="27" a="1"/>
  <c r="AY47" i="27" a="1"/>
  <c r="AZ47" i="27" a="1"/>
  <c r="BA47" i="27" a="1"/>
  <c r="BB47" i="27" a="1"/>
  <c r="BC47" i="27" a="1"/>
  <c r="BD47" i="27" a="1"/>
  <c r="BE47" i="27" a="1"/>
  <c r="BF47" i="27" a="1"/>
  <c r="BG47" i="27" a="1"/>
  <c r="BH47" i="27" a="1"/>
  <c r="BI47" i="27" a="1"/>
  <c r="BJ47" i="27" a="1"/>
  <c r="BK47" i="27" a="1"/>
  <c r="BL47" i="27" a="1"/>
  <c r="BM47" i="27" a="1"/>
  <c r="BN47" i="27" a="1"/>
  <c r="BO47" i="27" a="1"/>
  <c r="BP47" i="27" a="1"/>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AG47" i="27"/>
  <c r="AH47" i="27"/>
  <c r="AI47" i="27"/>
  <c r="AJ47" i="27"/>
  <c r="AK47" i="27"/>
  <c r="AL47" i="27"/>
  <c r="AM47" i="27"/>
  <c r="AN47" i="27"/>
  <c r="AO47" i="27"/>
  <c r="AP47" i="27"/>
  <c r="AQ47" i="27"/>
  <c r="AR47" i="27"/>
  <c r="AS47" i="27"/>
  <c r="AT47" i="27"/>
  <c r="AU47" i="27"/>
  <c r="AV47" i="27"/>
  <c r="AW47" i="27"/>
  <c r="AX47" i="27"/>
  <c r="AY47" i="27"/>
  <c r="AZ47" i="27"/>
  <c r="BA47" i="27"/>
  <c r="BB47" i="27"/>
  <c r="BC47" i="27"/>
  <c r="BD47" i="27"/>
  <c r="BE47" i="27"/>
  <c r="BF47" i="27"/>
  <c r="BG47" i="27"/>
  <c r="BH47" i="27"/>
  <c r="BI47" i="27"/>
  <c r="BJ47" i="27"/>
  <c r="BK47" i="27"/>
  <c r="BL47" i="27"/>
  <c r="BM47" i="27"/>
  <c r="BN47" i="27"/>
  <c r="BO47" i="27"/>
  <c r="BP47" i="27"/>
  <c r="AB23" i="27"/>
  <c r="E58" i="27" a="1"/>
  <c r="E58" i="27"/>
  <c r="F58" i="27" a="1"/>
  <c r="F58" i="27"/>
  <c r="G58" i="27" a="1"/>
  <c r="H58" i="27" a="1"/>
  <c r="I58" i="27" a="1"/>
  <c r="J58" i="27" a="1"/>
  <c r="K58" i="27" a="1"/>
  <c r="L58" i="27" a="1"/>
  <c r="M58" i="27" a="1"/>
  <c r="N58" i="27" a="1"/>
  <c r="O58" i="27" a="1"/>
  <c r="P58" i="27" a="1"/>
  <c r="Q58" i="27" a="1"/>
  <c r="R58" i="27" a="1"/>
  <c r="S58" i="27" a="1"/>
  <c r="T58" i="27" a="1"/>
  <c r="U58" i="27" a="1"/>
  <c r="V58" i="27" a="1"/>
  <c r="W58" i="27" a="1"/>
  <c r="X58" i="27" a="1"/>
  <c r="Y58" i="27" a="1"/>
  <c r="Z58" i="27" a="1"/>
  <c r="AA58" i="27" a="1"/>
  <c r="AB58" i="27" a="1"/>
  <c r="AC58" i="27" a="1"/>
  <c r="AD58" i="27" a="1"/>
  <c r="AE58" i="27" a="1"/>
  <c r="AF58" i="27" a="1"/>
  <c r="AG58" i="27" a="1"/>
  <c r="AH58" i="27" a="1"/>
  <c r="AI58" i="27" a="1"/>
  <c r="AJ58" i="27" a="1"/>
  <c r="AK58" i="27" a="1"/>
  <c r="AL58" i="27" a="1"/>
  <c r="AM58" i="27" a="1"/>
  <c r="AN58" i="27" a="1"/>
  <c r="AO58" i="27" a="1"/>
  <c r="AP58" i="27" a="1"/>
  <c r="AQ58" i="27" a="1"/>
  <c r="AR58" i="27" a="1"/>
  <c r="AS58" i="27" a="1"/>
  <c r="AT58" i="27" a="1"/>
  <c r="AU58" i="27" a="1"/>
  <c r="AV58" i="27" a="1"/>
  <c r="AW58" i="27" a="1"/>
  <c r="AX58" i="27" a="1"/>
  <c r="AY58" i="27" a="1"/>
  <c r="AZ58" i="27" a="1"/>
  <c r="BA58" i="27" a="1"/>
  <c r="BB58" i="27" a="1"/>
  <c r="BC58" i="27" a="1"/>
  <c r="BD58" i="27" a="1"/>
  <c r="BE58" i="27" a="1"/>
  <c r="BF58" i="27" a="1"/>
  <c r="BG58" i="27" a="1"/>
  <c r="BH58" i="27" a="1"/>
  <c r="BI58" i="27" a="1"/>
  <c r="BJ58" i="27" a="1"/>
  <c r="BK58" i="27" a="1"/>
  <c r="BL58" i="27" a="1"/>
  <c r="BM58" i="27" a="1"/>
  <c r="BN58" i="27" a="1"/>
  <c r="BO58" i="27" a="1"/>
  <c r="BP58" i="27" a="1"/>
  <c r="G58" i="27"/>
  <c r="H58" i="27"/>
  <c r="I58" i="27"/>
  <c r="J58" i="27"/>
  <c r="K58" i="27"/>
  <c r="L58" i="27"/>
  <c r="M58" i="27"/>
  <c r="N58" i="27"/>
  <c r="O58" i="27"/>
  <c r="P58" i="27"/>
  <c r="Q58" i="27"/>
  <c r="R58" i="27"/>
  <c r="S58" i="27"/>
  <c r="T58" i="27"/>
  <c r="U58" i="27"/>
  <c r="V58" i="27"/>
  <c r="W58" i="27"/>
  <c r="X58" i="27"/>
  <c r="Y58" i="27"/>
  <c r="Z58" i="27"/>
  <c r="AA58" i="27"/>
  <c r="AB58" i="27"/>
  <c r="AC58" i="27"/>
  <c r="AD58" i="27"/>
  <c r="AE58" i="27"/>
  <c r="AF58" i="27"/>
  <c r="AG58" i="27"/>
  <c r="AH58" i="27"/>
  <c r="AI58" i="27"/>
  <c r="AJ58" i="27"/>
  <c r="AK58" i="27"/>
  <c r="AL58" i="27"/>
  <c r="AM58" i="27"/>
  <c r="AN58" i="27"/>
  <c r="AO58" i="27"/>
  <c r="AP58" i="27"/>
  <c r="AQ58" i="27"/>
  <c r="AR58" i="27"/>
  <c r="AS58" i="27"/>
  <c r="AT58" i="27"/>
  <c r="AU58" i="27"/>
  <c r="AV58" i="27"/>
  <c r="AW58" i="27"/>
  <c r="AX58" i="27"/>
  <c r="AY58" i="27"/>
  <c r="AZ58" i="27"/>
  <c r="BA58" i="27"/>
  <c r="BB58" i="27"/>
  <c r="BC58" i="27"/>
  <c r="BD58" i="27"/>
  <c r="BE58" i="27"/>
  <c r="BF58" i="27"/>
  <c r="BG58" i="27"/>
  <c r="BH58" i="27"/>
  <c r="BI58" i="27"/>
  <c r="BJ58" i="27"/>
  <c r="BK58" i="27"/>
  <c r="BL58" i="27"/>
  <c r="BM58" i="27"/>
  <c r="BN58" i="27"/>
  <c r="BO58" i="27"/>
  <c r="BP58" i="27"/>
  <c r="AC23" i="27"/>
  <c r="AG23" i="27"/>
  <c r="AH23" i="27"/>
  <c r="Z24" i="27"/>
  <c r="E48" i="27" a="1"/>
  <c r="E48" i="27"/>
  <c r="F48" i="27" a="1"/>
  <c r="F48" i="27"/>
  <c r="G48" i="27" a="1"/>
  <c r="H48" i="27" a="1"/>
  <c r="I48" i="27" a="1"/>
  <c r="J48" i="27" a="1"/>
  <c r="K48" i="27" a="1"/>
  <c r="L48" i="27" a="1"/>
  <c r="M48" i="27" a="1"/>
  <c r="N48" i="27" a="1"/>
  <c r="O48" i="27" a="1"/>
  <c r="P48" i="27" a="1"/>
  <c r="Q48" i="27" a="1"/>
  <c r="R48" i="27" a="1"/>
  <c r="S48" i="27" a="1"/>
  <c r="T48" i="27" a="1"/>
  <c r="U48" i="27" a="1"/>
  <c r="V48" i="27" a="1"/>
  <c r="W48" i="27" a="1"/>
  <c r="X48" i="27" a="1"/>
  <c r="Y48" i="27" a="1"/>
  <c r="Z48" i="27" a="1"/>
  <c r="AA48" i="27" a="1"/>
  <c r="AB48" i="27" a="1"/>
  <c r="AC48" i="27" a="1"/>
  <c r="AD48" i="27" a="1"/>
  <c r="AE48" i="27" a="1"/>
  <c r="AF48" i="27" a="1"/>
  <c r="AG48" i="27" a="1"/>
  <c r="AH48" i="27" a="1"/>
  <c r="AI48" i="27" a="1"/>
  <c r="AJ48" i="27" a="1"/>
  <c r="AK48" i="27" a="1"/>
  <c r="AL48" i="27" a="1"/>
  <c r="AM48" i="27" a="1"/>
  <c r="AN48" i="27" a="1"/>
  <c r="AO48" i="27" a="1"/>
  <c r="AP48" i="27" a="1"/>
  <c r="AQ48" i="27" a="1"/>
  <c r="AR48" i="27" a="1"/>
  <c r="AS48" i="27" a="1"/>
  <c r="AT48" i="27" a="1"/>
  <c r="AU48" i="27" a="1"/>
  <c r="AV48" i="27" a="1"/>
  <c r="AW48" i="27" a="1"/>
  <c r="AX48" i="27" a="1"/>
  <c r="AY48" i="27" a="1"/>
  <c r="AZ48" i="27" a="1"/>
  <c r="BA48" i="27" a="1"/>
  <c r="BB48" i="27" a="1"/>
  <c r="BC48" i="27" a="1"/>
  <c r="BD48" i="27" a="1"/>
  <c r="BE48" i="27" a="1"/>
  <c r="BF48" i="27" a="1"/>
  <c r="BG48" i="27" a="1"/>
  <c r="BH48" i="27" a="1"/>
  <c r="BI48" i="27" a="1"/>
  <c r="BJ48" i="27" a="1"/>
  <c r="BK48" i="27" a="1"/>
  <c r="BL48" i="27" a="1"/>
  <c r="BM48" i="27" a="1"/>
  <c r="BN48" i="27" a="1"/>
  <c r="BO48" i="27" a="1"/>
  <c r="BP48" i="27" a="1"/>
  <c r="G48" i="27"/>
  <c r="H48" i="27"/>
  <c r="I48" i="27"/>
  <c r="J48" i="27"/>
  <c r="K48" i="27"/>
  <c r="L48" i="27"/>
  <c r="M48" i="27"/>
  <c r="N48" i="27"/>
  <c r="O48" i="27"/>
  <c r="P48" i="27"/>
  <c r="Q48" i="27"/>
  <c r="R48" i="27"/>
  <c r="S48" i="27"/>
  <c r="T48" i="27"/>
  <c r="U48" i="27"/>
  <c r="V48" i="27"/>
  <c r="W48" i="27"/>
  <c r="X48" i="27"/>
  <c r="Y48" i="27"/>
  <c r="Z48" i="27"/>
  <c r="AA48" i="27"/>
  <c r="AB48" i="27"/>
  <c r="AC48" i="27"/>
  <c r="AD48" i="27"/>
  <c r="AE48" i="27"/>
  <c r="AF48" i="27"/>
  <c r="AG48" i="27"/>
  <c r="AH48" i="27"/>
  <c r="AI48" i="27"/>
  <c r="AJ48" i="27"/>
  <c r="AK48" i="27"/>
  <c r="AL48" i="27"/>
  <c r="AM48" i="27"/>
  <c r="AN48" i="27"/>
  <c r="AO48" i="27"/>
  <c r="AP48" i="27"/>
  <c r="AQ48" i="27"/>
  <c r="AR48" i="27"/>
  <c r="AS48" i="27"/>
  <c r="AT48" i="27"/>
  <c r="AU48" i="27"/>
  <c r="AV48" i="27"/>
  <c r="AW48" i="27"/>
  <c r="AX48" i="27"/>
  <c r="AY48" i="27"/>
  <c r="AZ48" i="27"/>
  <c r="BA48" i="27"/>
  <c r="BB48" i="27"/>
  <c r="BC48" i="27"/>
  <c r="BD48" i="27"/>
  <c r="BE48" i="27"/>
  <c r="BF48" i="27"/>
  <c r="BG48" i="27"/>
  <c r="BH48" i="27"/>
  <c r="BI48" i="27"/>
  <c r="BJ48" i="27"/>
  <c r="BK48" i="27"/>
  <c r="BL48" i="27"/>
  <c r="BM48" i="27"/>
  <c r="BN48" i="27"/>
  <c r="BO48" i="27"/>
  <c r="BP48" i="27"/>
  <c r="AB24" i="27"/>
  <c r="E59" i="27" a="1"/>
  <c r="E59" i="27"/>
  <c r="F59" i="27" a="1"/>
  <c r="F59" i="27"/>
  <c r="G59" i="27" a="1"/>
  <c r="H59" i="27" a="1"/>
  <c r="I59" i="27" a="1"/>
  <c r="J59" i="27" a="1"/>
  <c r="K59" i="27" a="1"/>
  <c r="L59" i="27" a="1"/>
  <c r="M59" i="27" a="1"/>
  <c r="N59" i="27" a="1"/>
  <c r="O59" i="27" a="1"/>
  <c r="P59" i="27" a="1"/>
  <c r="Q59" i="27" a="1"/>
  <c r="R59" i="27" a="1"/>
  <c r="S59" i="27" a="1"/>
  <c r="T59" i="27" a="1"/>
  <c r="U59" i="27" a="1"/>
  <c r="V59" i="27" a="1"/>
  <c r="W59" i="27" a="1"/>
  <c r="X59" i="27" a="1"/>
  <c r="Y59" i="27" a="1"/>
  <c r="Z59" i="27" a="1"/>
  <c r="AA59" i="27" a="1"/>
  <c r="AB59" i="27" a="1"/>
  <c r="AC59" i="27" a="1"/>
  <c r="AD59" i="27" a="1"/>
  <c r="AE59" i="27" a="1"/>
  <c r="AF59" i="27" a="1"/>
  <c r="AG59" i="27" a="1"/>
  <c r="AH59" i="27" a="1"/>
  <c r="AI59" i="27" a="1"/>
  <c r="AJ59" i="27" a="1"/>
  <c r="AK59" i="27" a="1"/>
  <c r="AL59" i="27" a="1"/>
  <c r="AM59" i="27" a="1"/>
  <c r="AN59" i="27" a="1"/>
  <c r="AO59" i="27" a="1"/>
  <c r="AP59" i="27" a="1"/>
  <c r="AQ59" i="27" a="1"/>
  <c r="AR59" i="27" a="1"/>
  <c r="AS59" i="27" a="1"/>
  <c r="AT59" i="27" a="1"/>
  <c r="AU59" i="27" a="1"/>
  <c r="AV59" i="27" a="1"/>
  <c r="AW59" i="27" a="1"/>
  <c r="AX59" i="27" a="1"/>
  <c r="AY59" i="27" a="1"/>
  <c r="AZ59" i="27" a="1"/>
  <c r="BA59" i="27" a="1"/>
  <c r="BB59" i="27" a="1"/>
  <c r="BC59" i="27" a="1"/>
  <c r="BD59" i="27" a="1"/>
  <c r="BE59" i="27" a="1"/>
  <c r="BF59" i="27" a="1"/>
  <c r="BG59" i="27" a="1"/>
  <c r="BH59" i="27" a="1"/>
  <c r="BI59" i="27" a="1"/>
  <c r="BJ59" i="27" a="1"/>
  <c r="BK59" i="27" a="1"/>
  <c r="BL59" i="27" a="1"/>
  <c r="BM59" i="27" a="1"/>
  <c r="BN59" i="27" a="1"/>
  <c r="BO59" i="27" a="1"/>
  <c r="BP59" i="27" a="1"/>
  <c r="G59" i="27"/>
  <c r="H59" i="27"/>
  <c r="I59" i="27"/>
  <c r="J59" i="27"/>
  <c r="K59" i="27"/>
  <c r="L59" i="27"/>
  <c r="M59" i="27"/>
  <c r="N59" i="27"/>
  <c r="O59" i="27"/>
  <c r="P59" i="27"/>
  <c r="Q59" i="27"/>
  <c r="R59" i="27"/>
  <c r="S59" i="27"/>
  <c r="T59" i="27"/>
  <c r="U59" i="27"/>
  <c r="V59" i="27"/>
  <c r="W59" i="27"/>
  <c r="X59" i="27"/>
  <c r="Y59" i="27"/>
  <c r="Z59" i="27"/>
  <c r="AA59" i="27"/>
  <c r="AB59" i="27"/>
  <c r="AC59" i="27"/>
  <c r="AD59" i="27"/>
  <c r="AE59" i="27"/>
  <c r="AF59" i="27"/>
  <c r="AG59" i="27"/>
  <c r="AH59" i="27"/>
  <c r="AI59" i="27"/>
  <c r="AJ59" i="27"/>
  <c r="AK59" i="27"/>
  <c r="AL59" i="27"/>
  <c r="AM59" i="27"/>
  <c r="AN59" i="27"/>
  <c r="AO59" i="27"/>
  <c r="AP59" i="27"/>
  <c r="AQ59" i="27"/>
  <c r="AR59" i="27"/>
  <c r="AS59" i="27"/>
  <c r="AT59" i="27"/>
  <c r="AU59" i="27"/>
  <c r="AV59" i="27"/>
  <c r="AW59" i="27"/>
  <c r="AX59" i="27"/>
  <c r="AY59" i="27"/>
  <c r="AZ59" i="27"/>
  <c r="BA59" i="27"/>
  <c r="BB59" i="27"/>
  <c r="BC59" i="27"/>
  <c r="BD59" i="27"/>
  <c r="BE59" i="27"/>
  <c r="BF59" i="27"/>
  <c r="BG59" i="27"/>
  <c r="BH59" i="27"/>
  <c r="BI59" i="27"/>
  <c r="BJ59" i="27"/>
  <c r="BK59" i="27"/>
  <c r="BL59" i="27"/>
  <c r="BM59" i="27"/>
  <c r="BN59" i="27"/>
  <c r="BO59" i="27"/>
  <c r="BP59" i="27"/>
  <c r="AC24" i="27"/>
  <c r="AG24" i="27"/>
  <c r="AH24" i="27"/>
  <c r="Z25" i="27"/>
  <c r="E49" i="27" a="1"/>
  <c r="E49" i="27"/>
  <c r="F49" i="27" a="1"/>
  <c r="F49" i="27"/>
  <c r="G49" i="27" a="1"/>
  <c r="H49" i="27" a="1"/>
  <c r="I49" i="27" a="1"/>
  <c r="J49" i="27" a="1"/>
  <c r="K49" i="27" a="1"/>
  <c r="L49" i="27" a="1"/>
  <c r="M49" i="27" a="1"/>
  <c r="N49" i="27" a="1"/>
  <c r="O49" i="27" a="1"/>
  <c r="P49" i="27" a="1"/>
  <c r="Q49" i="27" a="1"/>
  <c r="R49" i="27" a="1"/>
  <c r="S49" i="27" a="1"/>
  <c r="T49" i="27" a="1"/>
  <c r="U49" i="27" a="1"/>
  <c r="V49" i="27" a="1"/>
  <c r="W49" i="27" a="1"/>
  <c r="X49" i="27" a="1"/>
  <c r="Y49" i="27" a="1"/>
  <c r="Z49" i="27" a="1"/>
  <c r="AA49" i="27" a="1"/>
  <c r="AB49" i="27" a="1"/>
  <c r="AC49" i="27" a="1"/>
  <c r="AD49" i="27" a="1"/>
  <c r="AE49" i="27" a="1"/>
  <c r="AF49" i="27" a="1"/>
  <c r="AG49" i="27" a="1"/>
  <c r="AH49" i="27" a="1"/>
  <c r="AI49" i="27" a="1"/>
  <c r="AJ49" i="27" a="1"/>
  <c r="AK49" i="27" a="1"/>
  <c r="AL49" i="27" a="1"/>
  <c r="AM49" i="27" a="1"/>
  <c r="AN49" i="27" a="1"/>
  <c r="AO49" i="27" a="1"/>
  <c r="AP49" i="27" a="1"/>
  <c r="AQ49" i="27" a="1"/>
  <c r="AR49" i="27" a="1"/>
  <c r="AS49" i="27" a="1"/>
  <c r="AT49" i="27" a="1"/>
  <c r="AU49" i="27" a="1"/>
  <c r="AV49" i="27" a="1"/>
  <c r="AW49" i="27" a="1"/>
  <c r="AX49" i="27" a="1"/>
  <c r="AY49" i="27" a="1"/>
  <c r="AZ49" i="27" a="1"/>
  <c r="BA49" i="27" a="1"/>
  <c r="BB49" i="27" a="1"/>
  <c r="BC49" i="27" a="1"/>
  <c r="BD49" i="27" a="1"/>
  <c r="BE49" i="27" a="1"/>
  <c r="BF49" i="27" a="1"/>
  <c r="BG49" i="27" a="1"/>
  <c r="BH49" i="27" a="1"/>
  <c r="BI49" i="27" a="1"/>
  <c r="BJ49" i="27" a="1"/>
  <c r="BK49" i="27" a="1"/>
  <c r="BL49" i="27" a="1"/>
  <c r="BM49" i="27" a="1"/>
  <c r="BN49" i="27" a="1"/>
  <c r="BO49" i="27" a="1"/>
  <c r="BP49" i="27" a="1"/>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BP49" i="27"/>
  <c r="AB25" i="27"/>
  <c r="E60" i="27" a="1"/>
  <c r="E60" i="27"/>
  <c r="F60" i="27" a="1"/>
  <c r="F60" i="27"/>
  <c r="G60" i="27" a="1"/>
  <c r="H60" i="27" a="1"/>
  <c r="I60" i="27" a="1"/>
  <c r="J60" i="27" a="1"/>
  <c r="K60" i="27" a="1"/>
  <c r="L60" i="27" a="1"/>
  <c r="M60" i="27" a="1"/>
  <c r="N60" i="27" a="1"/>
  <c r="O60" i="27" a="1"/>
  <c r="P60" i="27" a="1"/>
  <c r="Q60" i="27" a="1"/>
  <c r="R60" i="27" a="1"/>
  <c r="S60" i="27" a="1"/>
  <c r="T60" i="27" a="1"/>
  <c r="U60" i="27" a="1"/>
  <c r="V60" i="27" a="1"/>
  <c r="W60" i="27" a="1"/>
  <c r="X60" i="27" a="1"/>
  <c r="Y60" i="27" a="1"/>
  <c r="Z60" i="27" a="1"/>
  <c r="AA60" i="27" a="1"/>
  <c r="AB60" i="27" a="1"/>
  <c r="AC60" i="27" a="1"/>
  <c r="AD60" i="27" a="1"/>
  <c r="AE60" i="27" a="1"/>
  <c r="AF60" i="27" a="1"/>
  <c r="AG60" i="27" a="1"/>
  <c r="AH60" i="27" a="1"/>
  <c r="AI60" i="27" a="1"/>
  <c r="AJ60" i="27" a="1"/>
  <c r="AK60" i="27" a="1"/>
  <c r="AL60" i="27" a="1"/>
  <c r="AM60" i="27" a="1"/>
  <c r="AN60" i="27" a="1"/>
  <c r="AO60" i="27" a="1"/>
  <c r="AP60" i="27" a="1"/>
  <c r="AQ60" i="27" a="1"/>
  <c r="AR60" i="27" a="1"/>
  <c r="AS60" i="27" a="1"/>
  <c r="AT60" i="27" a="1"/>
  <c r="AU60" i="27" a="1"/>
  <c r="AV60" i="27" a="1"/>
  <c r="AW60" i="27" a="1"/>
  <c r="AX60" i="27" a="1"/>
  <c r="AY60" i="27" a="1"/>
  <c r="AZ60" i="27" a="1"/>
  <c r="BA60" i="27" a="1"/>
  <c r="BB60" i="27" a="1"/>
  <c r="BC60" i="27" a="1"/>
  <c r="BD60" i="27" a="1"/>
  <c r="BE60" i="27" a="1"/>
  <c r="BF60" i="27" a="1"/>
  <c r="BG60" i="27" a="1"/>
  <c r="BH60" i="27" a="1"/>
  <c r="BI60" i="27" a="1"/>
  <c r="BJ60" i="27" a="1"/>
  <c r="BK60" i="27" a="1"/>
  <c r="BL60" i="27" a="1"/>
  <c r="BM60" i="27" a="1"/>
  <c r="BN60" i="27" a="1"/>
  <c r="BO60" i="27" a="1"/>
  <c r="BP60" i="27" a="1"/>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AG60" i="27"/>
  <c r="AH60" i="27"/>
  <c r="AI60" i="27"/>
  <c r="AJ60" i="27"/>
  <c r="AK60" i="27"/>
  <c r="AL60" i="27"/>
  <c r="AM60" i="27"/>
  <c r="AN60" i="27"/>
  <c r="AO60" i="27"/>
  <c r="AP60" i="27"/>
  <c r="AQ60" i="27"/>
  <c r="AR60" i="27"/>
  <c r="AS60" i="27"/>
  <c r="AT60" i="27"/>
  <c r="AU60" i="27"/>
  <c r="AV60" i="27"/>
  <c r="AW60" i="27"/>
  <c r="AX60" i="27"/>
  <c r="AY60" i="27"/>
  <c r="AZ60" i="27"/>
  <c r="BA60" i="27"/>
  <c r="BB60" i="27"/>
  <c r="BC60" i="27"/>
  <c r="BD60" i="27"/>
  <c r="BE60" i="27"/>
  <c r="BF60" i="27"/>
  <c r="BG60" i="27"/>
  <c r="BH60" i="27"/>
  <c r="BI60" i="27"/>
  <c r="BJ60" i="27"/>
  <c r="BK60" i="27"/>
  <c r="BL60" i="27"/>
  <c r="BM60" i="27"/>
  <c r="BN60" i="27"/>
  <c r="BO60" i="27"/>
  <c r="BP60" i="27"/>
  <c r="AC25" i="27"/>
  <c r="AG25" i="27"/>
  <c r="AH25" i="27"/>
  <c r="AG17" i="28"/>
  <c r="AH17" i="28"/>
  <c r="AG18" i="28"/>
  <c r="AH18" i="28"/>
  <c r="AG19" i="28"/>
  <c r="AH19" i="28"/>
  <c r="Z20" i="28"/>
  <c r="AG20" i="28"/>
  <c r="AH20" i="28"/>
  <c r="Z21" i="28"/>
  <c r="AG21" i="28"/>
  <c r="AH21" i="28"/>
  <c r="Z22" i="28"/>
  <c r="AG22" i="28"/>
  <c r="AH22" i="28"/>
  <c r="Z23" i="28"/>
  <c r="E47" i="28" a="1"/>
  <c r="E47" i="28"/>
  <c r="F47" i="28" a="1"/>
  <c r="F47" i="28"/>
  <c r="G47" i="28" a="1"/>
  <c r="H47" i="28" a="1"/>
  <c r="I47" i="28" a="1"/>
  <c r="J47" i="28" a="1"/>
  <c r="K47" i="28" a="1"/>
  <c r="L47" i="28" a="1"/>
  <c r="M47" i="28" a="1"/>
  <c r="N47" i="28" a="1"/>
  <c r="O47" i="28" a="1"/>
  <c r="P47" i="28" a="1"/>
  <c r="Q47" i="28" a="1"/>
  <c r="R47" i="28" a="1"/>
  <c r="S47" i="28" a="1"/>
  <c r="T47" i="28" a="1"/>
  <c r="U47" i="28" a="1"/>
  <c r="V47" i="28" a="1"/>
  <c r="W47" i="28" a="1"/>
  <c r="X47" i="28" a="1"/>
  <c r="Y47" i="28" a="1"/>
  <c r="Z47" i="28" a="1"/>
  <c r="AA47" i="28" a="1"/>
  <c r="AB47" i="28" a="1"/>
  <c r="AC47" i="28" a="1"/>
  <c r="AD47" i="28" a="1"/>
  <c r="AE47" i="28" a="1"/>
  <c r="AF47" i="28" a="1"/>
  <c r="AG47" i="28" a="1"/>
  <c r="AH47" i="28" a="1"/>
  <c r="AI47" i="28" a="1"/>
  <c r="AJ47" i="28" a="1"/>
  <c r="AK47" i="28" a="1"/>
  <c r="AL47" i="28" a="1"/>
  <c r="AM47" i="28" a="1"/>
  <c r="AN47" i="28" a="1"/>
  <c r="AO47" i="28" a="1"/>
  <c r="AP47" i="28" a="1"/>
  <c r="AQ47" i="28" a="1"/>
  <c r="AR47" i="28" a="1"/>
  <c r="AS47" i="28" a="1"/>
  <c r="AT47" i="28" a="1"/>
  <c r="AU47" i="28" a="1"/>
  <c r="AV47" i="28" a="1"/>
  <c r="AW47" i="28" a="1"/>
  <c r="AX47" i="28" a="1"/>
  <c r="AY47" i="28" a="1"/>
  <c r="AZ47" i="28" a="1"/>
  <c r="BA47" i="28" a="1"/>
  <c r="BB47" i="28" a="1"/>
  <c r="BC47" i="28" a="1"/>
  <c r="BD47" i="28" a="1"/>
  <c r="BE47" i="28" a="1"/>
  <c r="BF47" i="28" a="1"/>
  <c r="BG47" i="28" a="1"/>
  <c r="BH47" i="28" a="1"/>
  <c r="BI47" i="28" a="1"/>
  <c r="BJ47" i="28" a="1"/>
  <c r="BK47" i="28" a="1"/>
  <c r="BL47" i="28" a="1"/>
  <c r="BM47" i="28" a="1"/>
  <c r="BN47" i="28" a="1"/>
  <c r="BO47" i="28" a="1"/>
  <c r="BP47" i="28" a="1"/>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J47" i="28"/>
  <c r="BK47" i="28"/>
  <c r="BL47" i="28"/>
  <c r="BM47" i="28"/>
  <c r="BN47" i="28"/>
  <c r="BO47" i="28"/>
  <c r="BP47" i="28"/>
  <c r="AB23" i="28"/>
  <c r="E58" i="28" a="1"/>
  <c r="E58" i="28"/>
  <c r="F58" i="28" a="1"/>
  <c r="F58" i="28"/>
  <c r="G58" i="28" a="1"/>
  <c r="H58" i="28" a="1"/>
  <c r="I58" i="28" a="1"/>
  <c r="J58" i="28" a="1"/>
  <c r="K58" i="28" a="1"/>
  <c r="L58" i="28" a="1"/>
  <c r="M58" i="28" a="1"/>
  <c r="N58" i="28" a="1"/>
  <c r="O58" i="28" a="1"/>
  <c r="P58" i="28" a="1"/>
  <c r="Q58" i="28" a="1"/>
  <c r="R58" i="28" a="1"/>
  <c r="S58" i="28" a="1"/>
  <c r="T58" i="28" a="1"/>
  <c r="U58" i="28" a="1"/>
  <c r="V58" i="28" a="1"/>
  <c r="W58" i="28" a="1"/>
  <c r="X58" i="28" a="1"/>
  <c r="Y58" i="28" a="1"/>
  <c r="Z58" i="28" a="1"/>
  <c r="AA58" i="28" a="1"/>
  <c r="AB58" i="28" a="1"/>
  <c r="AC58" i="28" a="1"/>
  <c r="AD58" i="28" a="1"/>
  <c r="AE58" i="28" a="1"/>
  <c r="AF58" i="28" a="1"/>
  <c r="AG58" i="28" a="1"/>
  <c r="AH58" i="28" a="1"/>
  <c r="AI58" i="28" a="1"/>
  <c r="AJ58" i="28" a="1"/>
  <c r="AK58" i="28" a="1"/>
  <c r="AL58" i="28" a="1"/>
  <c r="AM58" i="28" a="1"/>
  <c r="AN58" i="28" a="1"/>
  <c r="AO58" i="28" a="1"/>
  <c r="AP58" i="28" a="1"/>
  <c r="AQ58" i="28" a="1"/>
  <c r="AR58" i="28" a="1"/>
  <c r="AS58" i="28" a="1"/>
  <c r="AT58" i="28" a="1"/>
  <c r="AU58" i="28" a="1"/>
  <c r="AV58" i="28" a="1"/>
  <c r="AW58" i="28" a="1"/>
  <c r="AX58" i="28" a="1"/>
  <c r="AY58" i="28" a="1"/>
  <c r="AZ58" i="28" a="1"/>
  <c r="BA58" i="28" a="1"/>
  <c r="BB58" i="28" a="1"/>
  <c r="BC58" i="28" a="1"/>
  <c r="BD58" i="28" a="1"/>
  <c r="BE58" i="28" a="1"/>
  <c r="BF58" i="28" a="1"/>
  <c r="BG58" i="28" a="1"/>
  <c r="BH58" i="28" a="1"/>
  <c r="BI58" i="28" a="1"/>
  <c r="BJ58" i="28" a="1"/>
  <c r="BK58" i="28" a="1"/>
  <c r="BL58" i="28" a="1"/>
  <c r="BM58" i="28" a="1"/>
  <c r="BN58" i="28" a="1"/>
  <c r="BO58" i="28" a="1"/>
  <c r="BP58" i="28" a="1"/>
  <c r="G58" i="28"/>
  <c r="H58" i="28"/>
  <c r="I58" i="28"/>
  <c r="J58" i="28"/>
  <c r="K58" i="28"/>
  <c r="L58" i="28"/>
  <c r="M58" i="28"/>
  <c r="N58" i="28"/>
  <c r="O58" i="28"/>
  <c r="P58" i="28"/>
  <c r="Q58" i="28"/>
  <c r="R58" i="28"/>
  <c r="S58" i="28"/>
  <c r="T58" i="28"/>
  <c r="U58" i="28"/>
  <c r="V58" i="28"/>
  <c r="W58" i="28"/>
  <c r="X58" i="28"/>
  <c r="Y58" i="28"/>
  <c r="Z58" i="28"/>
  <c r="AA58" i="28"/>
  <c r="AB58" i="28"/>
  <c r="AC58" i="28"/>
  <c r="AD58" i="28"/>
  <c r="AE58" i="28"/>
  <c r="AF58" i="28"/>
  <c r="AG58" i="28"/>
  <c r="AH58" i="28"/>
  <c r="AI58" i="28"/>
  <c r="AJ58" i="28"/>
  <c r="AK58" i="28"/>
  <c r="AL58" i="28"/>
  <c r="AM58" i="28"/>
  <c r="AN58" i="28"/>
  <c r="AO58" i="28"/>
  <c r="AP58" i="28"/>
  <c r="AQ58" i="28"/>
  <c r="AR58" i="28"/>
  <c r="AS58" i="28"/>
  <c r="AT58" i="28"/>
  <c r="AU58" i="28"/>
  <c r="AV58" i="28"/>
  <c r="AW58" i="28"/>
  <c r="AX58" i="28"/>
  <c r="AY58" i="28"/>
  <c r="AZ58" i="28"/>
  <c r="BA58" i="28"/>
  <c r="BB58" i="28"/>
  <c r="BC58" i="28"/>
  <c r="BD58" i="28"/>
  <c r="BE58" i="28"/>
  <c r="BF58" i="28"/>
  <c r="BG58" i="28"/>
  <c r="BH58" i="28"/>
  <c r="BI58" i="28"/>
  <c r="BJ58" i="28"/>
  <c r="BK58" i="28"/>
  <c r="BL58" i="28"/>
  <c r="BM58" i="28"/>
  <c r="BN58" i="28"/>
  <c r="BO58" i="28"/>
  <c r="BP58" i="28"/>
  <c r="AC23" i="28"/>
  <c r="AG23" i="28"/>
  <c r="AH23" i="28"/>
  <c r="Z24" i="28"/>
  <c r="E48" i="28" a="1"/>
  <c r="E48" i="28"/>
  <c r="F48" i="28" a="1"/>
  <c r="F48" i="28"/>
  <c r="G48" i="28" a="1"/>
  <c r="H48" i="28" a="1"/>
  <c r="I48" i="28" a="1"/>
  <c r="J48" i="28" a="1"/>
  <c r="K48" i="28" a="1"/>
  <c r="L48" i="28" a="1"/>
  <c r="M48" i="28" a="1"/>
  <c r="N48" i="28" a="1"/>
  <c r="O48" i="28" a="1"/>
  <c r="P48" i="28" a="1"/>
  <c r="Q48" i="28" a="1"/>
  <c r="R48" i="28" a="1"/>
  <c r="S48" i="28" a="1"/>
  <c r="T48" i="28" a="1"/>
  <c r="U48" i="28" a="1"/>
  <c r="V48" i="28" a="1"/>
  <c r="W48" i="28" a="1"/>
  <c r="X48" i="28" a="1"/>
  <c r="Y48" i="28" a="1"/>
  <c r="Z48" i="28" a="1"/>
  <c r="AA48" i="28" a="1"/>
  <c r="AB48" i="28" a="1"/>
  <c r="AC48" i="28" a="1"/>
  <c r="AD48" i="28" a="1"/>
  <c r="AE48" i="28" a="1"/>
  <c r="AF48" i="28" a="1"/>
  <c r="AG48" i="28" a="1"/>
  <c r="AH48" i="28" a="1"/>
  <c r="AI48" i="28" a="1"/>
  <c r="AJ48" i="28" a="1"/>
  <c r="AK48" i="28" a="1"/>
  <c r="AL48" i="28" a="1"/>
  <c r="AM48" i="28" a="1"/>
  <c r="AN48" i="28" a="1"/>
  <c r="AO48" i="28" a="1"/>
  <c r="AP48" i="28" a="1"/>
  <c r="AQ48" i="28" a="1"/>
  <c r="AR48" i="28" a="1"/>
  <c r="AS48" i="28" a="1"/>
  <c r="AT48" i="28" a="1"/>
  <c r="AU48" i="28" a="1"/>
  <c r="AV48" i="28" a="1"/>
  <c r="AW48" i="28" a="1"/>
  <c r="AX48" i="28" a="1"/>
  <c r="AY48" i="28" a="1"/>
  <c r="AZ48" i="28" a="1"/>
  <c r="BA48" i="28" a="1"/>
  <c r="BB48" i="28" a="1"/>
  <c r="BC48" i="28" a="1"/>
  <c r="BD48" i="28" a="1"/>
  <c r="BE48" i="28" a="1"/>
  <c r="BF48" i="28" a="1"/>
  <c r="BG48" i="28" a="1"/>
  <c r="BH48" i="28" a="1"/>
  <c r="BI48" i="28" a="1"/>
  <c r="BJ48" i="28" a="1"/>
  <c r="BK48" i="28" a="1"/>
  <c r="BL48" i="28" a="1"/>
  <c r="BM48" i="28" a="1"/>
  <c r="BN48" i="28" a="1"/>
  <c r="BO48" i="28" a="1"/>
  <c r="BP48" i="28" a="1"/>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Y48" i="28"/>
  <c r="AZ48" i="28"/>
  <c r="BA48" i="28"/>
  <c r="BB48" i="28"/>
  <c r="BC48" i="28"/>
  <c r="BD48" i="28"/>
  <c r="BE48" i="28"/>
  <c r="BF48" i="28"/>
  <c r="BG48" i="28"/>
  <c r="BH48" i="28"/>
  <c r="BI48" i="28"/>
  <c r="BJ48" i="28"/>
  <c r="BK48" i="28"/>
  <c r="BL48" i="28"/>
  <c r="BM48" i="28"/>
  <c r="BN48" i="28"/>
  <c r="BO48" i="28"/>
  <c r="BP48" i="28"/>
  <c r="AB24" i="28"/>
  <c r="E59" i="28" a="1"/>
  <c r="E59" i="28"/>
  <c r="F59" i="28" a="1"/>
  <c r="F59" i="28"/>
  <c r="G59" i="28" a="1"/>
  <c r="H59" i="28" a="1"/>
  <c r="I59" i="28" a="1"/>
  <c r="J59" i="28" a="1"/>
  <c r="K59" i="28" a="1"/>
  <c r="L59" i="28" a="1"/>
  <c r="M59" i="28" a="1"/>
  <c r="N59" i="28" a="1"/>
  <c r="O59" i="28" a="1"/>
  <c r="P59" i="28" a="1"/>
  <c r="Q59" i="28" a="1"/>
  <c r="R59" i="28" a="1"/>
  <c r="S59" i="28" a="1"/>
  <c r="T59" i="28" a="1"/>
  <c r="U59" i="28" a="1"/>
  <c r="V59" i="28" a="1"/>
  <c r="W59" i="28" a="1"/>
  <c r="X59" i="28" a="1"/>
  <c r="Y59" i="28" a="1"/>
  <c r="Z59" i="28" a="1"/>
  <c r="AA59" i="28" a="1"/>
  <c r="AB59" i="28" a="1"/>
  <c r="AC59" i="28" a="1"/>
  <c r="AD59" i="28" a="1"/>
  <c r="AE59" i="28" a="1"/>
  <c r="AF59" i="28" a="1"/>
  <c r="AG59" i="28" a="1"/>
  <c r="AH59" i="28" a="1"/>
  <c r="AI59" i="28" a="1"/>
  <c r="AJ59" i="28" a="1"/>
  <c r="AK59" i="28" a="1"/>
  <c r="AL59" i="28" a="1"/>
  <c r="AM59" i="28" a="1"/>
  <c r="AN59" i="28" a="1"/>
  <c r="AO59" i="28" a="1"/>
  <c r="AP59" i="28" a="1"/>
  <c r="AQ59" i="28" a="1"/>
  <c r="AR59" i="28" a="1"/>
  <c r="AS59" i="28" a="1"/>
  <c r="AT59" i="28" a="1"/>
  <c r="AU59" i="28" a="1"/>
  <c r="AV59" i="28" a="1"/>
  <c r="AW59" i="28" a="1"/>
  <c r="AX59" i="28" a="1"/>
  <c r="AY59" i="28" a="1"/>
  <c r="AZ59" i="28" a="1"/>
  <c r="BA59" i="28" a="1"/>
  <c r="BB59" i="28" a="1"/>
  <c r="BC59" i="28" a="1"/>
  <c r="BD59" i="28" a="1"/>
  <c r="BE59" i="28" a="1"/>
  <c r="BF59" i="28" a="1"/>
  <c r="BG59" i="28" a="1"/>
  <c r="BH59" i="28" a="1"/>
  <c r="BI59" i="28" a="1"/>
  <c r="BJ59" i="28" a="1"/>
  <c r="BK59" i="28" a="1"/>
  <c r="BL59" i="28" a="1"/>
  <c r="BM59" i="28" a="1"/>
  <c r="BN59" i="28" a="1"/>
  <c r="BO59" i="28" a="1"/>
  <c r="BP59" i="28" a="1"/>
  <c r="G59" i="28"/>
  <c r="H59" i="28"/>
  <c r="I59" i="28"/>
  <c r="J59" i="28"/>
  <c r="K59" i="28"/>
  <c r="L59" i="28"/>
  <c r="M59" i="28"/>
  <c r="N59" i="28"/>
  <c r="O59" i="28"/>
  <c r="P59" i="28"/>
  <c r="Q59" i="28"/>
  <c r="R59" i="28"/>
  <c r="S59" i="28"/>
  <c r="T59" i="28"/>
  <c r="U59" i="28"/>
  <c r="V59" i="28"/>
  <c r="W59" i="28"/>
  <c r="X59" i="28"/>
  <c r="Y59" i="28"/>
  <c r="Z59" i="28"/>
  <c r="AA59" i="28"/>
  <c r="AB59" i="28"/>
  <c r="AC59" i="28"/>
  <c r="AD59" i="28"/>
  <c r="AE59" i="28"/>
  <c r="AF59" i="28"/>
  <c r="AG59" i="28"/>
  <c r="AH59" i="28"/>
  <c r="AI59" i="28"/>
  <c r="AJ59" i="28"/>
  <c r="AK59" i="28"/>
  <c r="AL59" i="28"/>
  <c r="AM59" i="28"/>
  <c r="AN59" i="28"/>
  <c r="AO59" i="28"/>
  <c r="AP59" i="28"/>
  <c r="AQ59" i="28"/>
  <c r="AR59" i="28"/>
  <c r="AS59" i="28"/>
  <c r="AT59" i="28"/>
  <c r="AU59" i="28"/>
  <c r="AV59" i="28"/>
  <c r="AW59" i="28"/>
  <c r="AX59" i="28"/>
  <c r="AY59" i="28"/>
  <c r="AZ59" i="28"/>
  <c r="BA59" i="28"/>
  <c r="BB59" i="28"/>
  <c r="BC59" i="28"/>
  <c r="BD59" i="28"/>
  <c r="BE59" i="28"/>
  <c r="BF59" i="28"/>
  <c r="BG59" i="28"/>
  <c r="BH59" i="28"/>
  <c r="BI59" i="28"/>
  <c r="BJ59" i="28"/>
  <c r="BK59" i="28"/>
  <c r="BL59" i="28"/>
  <c r="BM59" i="28"/>
  <c r="BN59" i="28"/>
  <c r="BO59" i="28"/>
  <c r="BP59" i="28"/>
  <c r="AC24" i="28"/>
  <c r="AG24" i="28"/>
  <c r="AH24" i="28"/>
  <c r="Z25" i="28"/>
  <c r="E49" i="28" a="1"/>
  <c r="E49" i="28"/>
  <c r="F49" i="28" a="1"/>
  <c r="F49" i="28"/>
  <c r="G49" i="28" a="1"/>
  <c r="H49" i="28" a="1"/>
  <c r="I49" i="28" a="1"/>
  <c r="J49" i="28" a="1"/>
  <c r="K49" i="28" a="1"/>
  <c r="L49" i="28" a="1"/>
  <c r="M49" i="28" a="1"/>
  <c r="N49" i="28" a="1"/>
  <c r="O49" i="28" a="1"/>
  <c r="P49" i="28" a="1"/>
  <c r="Q49" i="28" a="1"/>
  <c r="R49" i="28" a="1"/>
  <c r="S49" i="28" a="1"/>
  <c r="T49" i="28" a="1"/>
  <c r="U49" i="28" a="1"/>
  <c r="V49" i="28" a="1"/>
  <c r="W49" i="28" a="1"/>
  <c r="X49" i="28" a="1"/>
  <c r="Y49" i="28" a="1"/>
  <c r="Z49" i="28" a="1"/>
  <c r="AA49" i="28" a="1"/>
  <c r="AB49" i="28" a="1"/>
  <c r="AC49" i="28" a="1"/>
  <c r="AD49" i="28" a="1"/>
  <c r="AE49" i="28" a="1"/>
  <c r="AF49" i="28" a="1"/>
  <c r="AG49" i="28" a="1"/>
  <c r="AH49" i="28" a="1"/>
  <c r="AI49" i="28" a="1"/>
  <c r="AJ49" i="28" a="1"/>
  <c r="AK49" i="28" a="1"/>
  <c r="AL49" i="28" a="1"/>
  <c r="AM49" i="28" a="1"/>
  <c r="AN49" i="28" a="1"/>
  <c r="AO49" i="28" a="1"/>
  <c r="AP49" i="28" a="1"/>
  <c r="AQ49" i="28" a="1"/>
  <c r="AR49" i="28" a="1"/>
  <c r="AS49" i="28" a="1"/>
  <c r="AT49" i="28" a="1"/>
  <c r="AU49" i="28" a="1"/>
  <c r="AV49" i="28" a="1"/>
  <c r="AW49" i="28" a="1"/>
  <c r="AX49" i="28" a="1"/>
  <c r="AY49" i="28" a="1"/>
  <c r="AZ49" i="28" a="1"/>
  <c r="BA49" i="28" a="1"/>
  <c r="BB49" i="28" a="1"/>
  <c r="BC49" i="28" a="1"/>
  <c r="BD49" i="28" a="1"/>
  <c r="BE49" i="28" a="1"/>
  <c r="BF49" i="28" a="1"/>
  <c r="BG49" i="28" a="1"/>
  <c r="BH49" i="28" a="1"/>
  <c r="BI49" i="28" a="1"/>
  <c r="BJ49" i="28" a="1"/>
  <c r="BK49" i="28" a="1"/>
  <c r="BL49" i="28" a="1"/>
  <c r="BM49" i="28" a="1"/>
  <c r="BN49" i="28" a="1"/>
  <c r="BO49" i="28" a="1"/>
  <c r="BP49" i="28" a="1"/>
  <c r="G49" i="28"/>
  <c r="H49" i="28"/>
  <c r="I49"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S49" i="28"/>
  <c r="AT49" i="28"/>
  <c r="AU49" i="28"/>
  <c r="AV49" i="28"/>
  <c r="AW49" i="28"/>
  <c r="AX49" i="28"/>
  <c r="AY49" i="28"/>
  <c r="AZ49" i="28"/>
  <c r="BA49" i="28"/>
  <c r="BB49" i="28"/>
  <c r="BC49" i="28"/>
  <c r="BD49" i="28"/>
  <c r="BE49" i="28"/>
  <c r="BF49" i="28"/>
  <c r="BG49" i="28"/>
  <c r="BH49" i="28"/>
  <c r="BI49" i="28"/>
  <c r="BJ49" i="28"/>
  <c r="BK49" i="28"/>
  <c r="BL49" i="28"/>
  <c r="BM49" i="28"/>
  <c r="BN49" i="28"/>
  <c r="BO49" i="28"/>
  <c r="BP49" i="28"/>
  <c r="AB25" i="28"/>
  <c r="E60" i="28" a="1"/>
  <c r="E60" i="28"/>
  <c r="F60" i="28" a="1"/>
  <c r="F60" i="28"/>
  <c r="G60" i="28" a="1"/>
  <c r="H60" i="28" a="1"/>
  <c r="I60" i="28" a="1"/>
  <c r="J60" i="28" a="1"/>
  <c r="K60" i="28" a="1"/>
  <c r="L60" i="28" a="1"/>
  <c r="M60" i="28" a="1"/>
  <c r="N60" i="28" a="1"/>
  <c r="O60" i="28" a="1"/>
  <c r="P60" i="28" a="1"/>
  <c r="Q60" i="28" a="1"/>
  <c r="R60" i="28" a="1"/>
  <c r="S60" i="28" a="1"/>
  <c r="T60" i="28" a="1"/>
  <c r="U60" i="28" a="1"/>
  <c r="V60" i="28" a="1"/>
  <c r="W60" i="28" a="1"/>
  <c r="X60" i="28" a="1"/>
  <c r="Y60" i="28" a="1"/>
  <c r="Z60" i="28" a="1"/>
  <c r="AA60" i="28" a="1"/>
  <c r="AB60" i="28" a="1"/>
  <c r="AC60" i="28" a="1"/>
  <c r="AD60" i="28" a="1"/>
  <c r="AE60" i="28" a="1"/>
  <c r="AF60" i="28" a="1"/>
  <c r="AG60" i="28" a="1"/>
  <c r="AH60" i="28" a="1"/>
  <c r="AI60" i="28" a="1"/>
  <c r="AJ60" i="28" a="1"/>
  <c r="AK60" i="28" a="1"/>
  <c r="AL60" i="28" a="1"/>
  <c r="AM60" i="28" a="1"/>
  <c r="AN60" i="28" a="1"/>
  <c r="AO60" i="28" a="1"/>
  <c r="AP60" i="28" a="1"/>
  <c r="AQ60" i="28" a="1"/>
  <c r="AR60" i="28" a="1"/>
  <c r="AS60" i="28" a="1"/>
  <c r="AT60" i="28" a="1"/>
  <c r="AU60" i="28" a="1"/>
  <c r="AV60" i="28" a="1"/>
  <c r="AW60" i="28" a="1"/>
  <c r="AX60" i="28" a="1"/>
  <c r="AY60" i="28" a="1"/>
  <c r="AZ60" i="28" a="1"/>
  <c r="BA60" i="28" a="1"/>
  <c r="BB60" i="28" a="1"/>
  <c r="BC60" i="28" a="1"/>
  <c r="BD60" i="28" a="1"/>
  <c r="BE60" i="28" a="1"/>
  <c r="BF60" i="28" a="1"/>
  <c r="BG60" i="28" a="1"/>
  <c r="BH60" i="28" a="1"/>
  <c r="BI60" i="28" a="1"/>
  <c r="BJ60" i="28" a="1"/>
  <c r="BK60" i="28" a="1"/>
  <c r="BL60" i="28" a="1"/>
  <c r="BM60" i="28" a="1"/>
  <c r="BN60" i="28" a="1"/>
  <c r="BO60" i="28" a="1"/>
  <c r="BP60" i="28" a="1"/>
  <c r="G60" i="28"/>
  <c r="H60" i="28"/>
  <c r="I60" i="28"/>
  <c r="J60" i="28"/>
  <c r="K60" i="28"/>
  <c r="L60" i="28"/>
  <c r="M60" i="28"/>
  <c r="N60" i="28"/>
  <c r="O60" i="28"/>
  <c r="P60" i="28"/>
  <c r="Q60" i="28"/>
  <c r="R60" i="28"/>
  <c r="S60" i="28"/>
  <c r="T60" i="28"/>
  <c r="U60" i="28"/>
  <c r="V60" i="28"/>
  <c r="W60" i="28"/>
  <c r="X60" i="28"/>
  <c r="Y60" i="28"/>
  <c r="Z60" i="28"/>
  <c r="AA60" i="28"/>
  <c r="AB60" i="28"/>
  <c r="AC60" i="28"/>
  <c r="AD60" i="28"/>
  <c r="AE60" i="28"/>
  <c r="AF60" i="28"/>
  <c r="AG60" i="28"/>
  <c r="AH60" i="28"/>
  <c r="AI60" i="28"/>
  <c r="AJ60" i="28"/>
  <c r="AK60" i="28"/>
  <c r="AL60" i="28"/>
  <c r="AM60" i="28"/>
  <c r="AN60" i="28"/>
  <c r="AO60" i="28"/>
  <c r="AP60" i="28"/>
  <c r="AQ60" i="28"/>
  <c r="AR60" i="28"/>
  <c r="AS60" i="28"/>
  <c r="AT60" i="28"/>
  <c r="AU60" i="28"/>
  <c r="AV60" i="28"/>
  <c r="AW60" i="28"/>
  <c r="AX60" i="28"/>
  <c r="AY60" i="28"/>
  <c r="AZ60" i="28"/>
  <c r="BA60" i="28"/>
  <c r="BB60" i="28"/>
  <c r="BC60" i="28"/>
  <c r="BD60" i="28"/>
  <c r="BE60" i="28"/>
  <c r="BF60" i="28"/>
  <c r="BG60" i="28"/>
  <c r="BH60" i="28"/>
  <c r="BI60" i="28"/>
  <c r="BJ60" i="28"/>
  <c r="BK60" i="28"/>
  <c r="BL60" i="28"/>
  <c r="BM60" i="28"/>
  <c r="BN60" i="28"/>
  <c r="BO60" i="28"/>
  <c r="BP60" i="28"/>
  <c r="AC25" i="28"/>
  <c r="AG25" i="28"/>
  <c r="AH25" i="28"/>
  <c r="AG17" i="29"/>
  <c r="AH17" i="29"/>
  <c r="AG18" i="29"/>
  <c r="AH18" i="29"/>
  <c r="AG19" i="29"/>
  <c r="AH19" i="29"/>
  <c r="Z20" i="29"/>
  <c r="AG20" i="29"/>
  <c r="AH20" i="29"/>
  <c r="Z21" i="29"/>
  <c r="AG21" i="29"/>
  <c r="AH21" i="29"/>
  <c r="Z22" i="29"/>
  <c r="AG22" i="29"/>
  <c r="AH22" i="29"/>
  <c r="Z23" i="29"/>
  <c r="E47" i="29" a="1"/>
  <c r="E47" i="29"/>
  <c r="F47" i="29" a="1"/>
  <c r="F47" i="29"/>
  <c r="G47" i="29" a="1"/>
  <c r="H47" i="29" a="1"/>
  <c r="I47" i="29" a="1"/>
  <c r="J47" i="29" a="1"/>
  <c r="K47" i="29" a="1"/>
  <c r="L47" i="29" a="1"/>
  <c r="M47" i="29" a="1"/>
  <c r="N47" i="29" a="1"/>
  <c r="O47" i="29" a="1"/>
  <c r="P47" i="29" a="1"/>
  <c r="Q47" i="29" a="1"/>
  <c r="R47" i="29" a="1"/>
  <c r="S47" i="29" a="1"/>
  <c r="T47" i="29" a="1"/>
  <c r="U47" i="29" a="1"/>
  <c r="V47" i="29" a="1"/>
  <c r="W47" i="29" a="1"/>
  <c r="X47" i="29" a="1"/>
  <c r="Y47" i="29" a="1"/>
  <c r="Z47" i="29" a="1"/>
  <c r="AA47" i="29" a="1"/>
  <c r="AB47" i="29" a="1"/>
  <c r="AC47" i="29" a="1"/>
  <c r="AD47" i="29" a="1"/>
  <c r="AE47" i="29" a="1"/>
  <c r="AF47" i="29" a="1"/>
  <c r="AG47" i="29" a="1"/>
  <c r="AH47" i="29" a="1"/>
  <c r="AI47" i="29" a="1"/>
  <c r="AJ47" i="29" a="1"/>
  <c r="AK47" i="29" a="1"/>
  <c r="AL47" i="29" a="1"/>
  <c r="AM47" i="29" a="1"/>
  <c r="AN47" i="29" a="1"/>
  <c r="AO47" i="29" a="1"/>
  <c r="AP47" i="29" a="1"/>
  <c r="AQ47" i="29" a="1"/>
  <c r="AR47" i="29" a="1"/>
  <c r="AS47" i="29" a="1"/>
  <c r="AT47" i="29" a="1"/>
  <c r="AU47" i="29" a="1"/>
  <c r="AV47" i="29" a="1"/>
  <c r="AW47" i="29" a="1"/>
  <c r="AX47" i="29" a="1"/>
  <c r="AY47" i="29" a="1"/>
  <c r="AZ47" i="29" a="1"/>
  <c r="BA47" i="29" a="1"/>
  <c r="BB47" i="29" a="1"/>
  <c r="BC47" i="29" a="1"/>
  <c r="BD47" i="29" a="1"/>
  <c r="BE47" i="29" a="1"/>
  <c r="BF47" i="29" a="1"/>
  <c r="BG47" i="29" a="1"/>
  <c r="BH47" i="29" a="1"/>
  <c r="BI47" i="29" a="1"/>
  <c r="BJ47" i="29" a="1"/>
  <c r="BK47" i="29" a="1"/>
  <c r="BL47" i="29" a="1"/>
  <c r="BM47" i="29" a="1"/>
  <c r="BN47" i="29" a="1"/>
  <c r="BO47" i="29" a="1"/>
  <c r="BP47" i="29" a="1"/>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AB23" i="29"/>
  <c r="E58" i="29" a="1"/>
  <c r="E58" i="29"/>
  <c r="F58" i="29" a="1"/>
  <c r="F58" i="29"/>
  <c r="G58" i="29" a="1"/>
  <c r="H58" i="29" a="1"/>
  <c r="I58" i="29" a="1"/>
  <c r="J58" i="29" a="1"/>
  <c r="K58" i="29" a="1"/>
  <c r="L58" i="29" a="1"/>
  <c r="M58" i="29" a="1"/>
  <c r="N58" i="29" a="1"/>
  <c r="O58" i="29" a="1"/>
  <c r="P58" i="29" a="1"/>
  <c r="Q58" i="29" a="1"/>
  <c r="R58" i="29" a="1"/>
  <c r="S58" i="29" a="1"/>
  <c r="T58" i="29" a="1"/>
  <c r="U58" i="29" a="1"/>
  <c r="V58" i="29" a="1"/>
  <c r="W58" i="29" a="1"/>
  <c r="X58" i="29" a="1"/>
  <c r="Y58" i="29" a="1"/>
  <c r="Z58" i="29" a="1"/>
  <c r="AA58" i="29" a="1"/>
  <c r="AB58" i="29" a="1"/>
  <c r="AC58" i="29" a="1"/>
  <c r="AD58" i="29" a="1"/>
  <c r="AE58" i="29" a="1"/>
  <c r="AF58" i="29" a="1"/>
  <c r="AG58" i="29" a="1"/>
  <c r="AH58" i="29" a="1"/>
  <c r="AI58" i="29" a="1"/>
  <c r="AJ58" i="29" a="1"/>
  <c r="AK58" i="29" a="1"/>
  <c r="AL58" i="29" a="1"/>
  <c r="AM58" i="29" a="1"/>
  <c r="AN58" i="29" a="1"/>
  <c r="AO58" i="29" a="1"/>
  <c r="AP58" i="29" a="1"/>
  <c r="AQ58" i="29" a="1"/>
  <c r="AR58" i="29" a="1"/>
  <c r="AS58" i="29" a="1"/>
  <c r="AT58" i="29" a="1"/>
  <c r="AU58" i="29" a="1"/>
  <c r="AV58" i="29" a="1"/>
  <c r="AW58" i="29" a="1"/>
  <c r="AX58" i="29" a="1"/>
  <c r="AY58" i="29" a="1"/>
  <c r="AZ58" i="29" a="1"/>
  <c r="BA58" i="29" a="1"/>
  <c r="BB58" i="29" a="1"/>
  <c r="BC58" i="29" a="1"/>
  <c r="BD58" i="29" a="1"/>
  <c r="BE58" i="29" a="1"/>
  <c r="BF58" i="29" a="1"/>
  <c r="BG58" i="29" a="1"/>
  <c r="BH58" i="29" a="1"/>
  <c r="BI58" i="29" a="1"/>
  <c r="BJ58" i="29" a="1"/>
  <c r="BK58" i="29" a="1"/>
  <c r="BL58" i="29" a="1"/>
  <c r="BM58" i="29" a="1"/>
  <c r="BN58" i="29" a="1"/>
  <c r="BO58" i="29" a="1"/>
  <c r="BP58" i="29" a="1"/>
  <c r="G58" i="29"/>
  <c r="H58" i="29"/>
  <c r="I58" i="29"/>
  <c r="J58" i="29"/>
  <c r="K58" i="29"/>
  <c r="L58"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AC23" i="29"/>
  <c r="AG23" i="29"/>
  <c r="AH23" i="29"/>
  <c r="Z24" i="29"/>
  <c r="E48" i="29" a="1"/>
  <c r="E48" i="29"/>
  <c r="F48" i="29" a="1"/>
  <c r="F48" i="29"/>
  <c r="G48" i="29" a="1"/>
  <c r="H48" i="29" a="1"/>
  <c r="I48" i="29" a="1"/>
  <c r="J48" i="29" a="1"/>
  <c r="K48" i="29" a="1"/>
  <c r="L48" i="29" a="1"/>
  <c r="M48" i="29" a="1"/>
  <c r="N48" i="29" a="1"/>
  <c r="O48" i="29" a="1"/>
  <c r="P48" i="29" a="1"/>
  <c r="Q48" i="29" a="1"/>
  <c r="R48" i="29" a="1"/>
  <c r="S48" i="29" a="1"/>
  <c r="T48" i="29" a="1"/>
  <c r="U48" i="29" a="1"/>
  <c r="V48" i="29" a="1"/>
  <c r="W48" i="29" a="1"/>
  <c r="X48" i="29" a="1"/>
  <c r="Y48" i="29" a="1"/>
  <c r="Z48" i="29" a="1"/>
  <c r="AA48" i="29" a="1"/>
  <c r="AB48" i="29" a="1"/>
  <c r="AC48" i="29" a="1"/>
  <c r="AD48" i="29" a="1"/>
  <c r="AE48" i="29" a="1"/>
  <c r="AF48" i="29" a="1"/>
  <c r="AG48" i="29" a="1"/>
  <c r="AH48" i="29" a="1"/>
  <c r="AI48" i="29" a="1"/>
  <c r="AJ48" i="29" a="1"/>
  <c r="AK48" i="29" a="1"/>
  <c r="AL48" i="29" a="1"/>
  <c r="AM48" i="29" a="1"/>
  <c r="AN48" i="29" a="1"/>
  <c r="AO48" i="29" a="1"/>
  <c r="AP48" i="29" a="1"/>
  <c r="AQ48" i="29" a="1"/>
  <c r="AR48" i="29" a="1"/>
  <c r="AS48" i="29" a="1"/>
  <c r="AT48" i="29" a="1"/>
  <c r="AU48" i="29" a="1"/>
  <c r="AV48" i="29" a="1"/>
  <c r="AW48" i="29" a="1"/>
  <c r="AX48" i="29" a="1"/>
  <c r="AY48" i="29" a="1"/>
  <c r="AZ48" i="29" a="1"/>
  <c r="BA48" i="29" a="1"/>
  <c r="BB48" i="29" a="1"/>
  <c r="BC48" i="29" a="1"/>
  <c r="BD48" i="29" a="1"/>
  <c r="BE48" i="29" a="1"/>
  <c r="BF48" i="29" a="1"/>
  <c r="BG48" i="29" a="1"/>
  <c r="BH48" i="29" a="1"/>
  <c r="BI48" i="29" a="1"/>
  <c r="BJ48" i="29" a="1"/>
  <c r="BK48" i="29" a="1"/>
  <c r="BL48" i="29" a="1"/>
  <c r="BM48" i="29" a="1"/>
  <c r="BN48" i="29" a="1"/>
  <c r="BO48" i="29" a="1"/>
  <c r="BP48" i="29" a="1"/>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AB24" i="29"/>
  <c r="E59" i="29" a="1"/>
  <c r="E59" i="29"/>
  <c r="F59" i="29" a="1"/>
  <c r="F59" i="29"/>
  <c r="G59" i="29" a="1"/>
  <c r="H59" i="29" a="1"/>
  <c r="I59" i="29" a="1"/>
  <c r="J59" i="29" a="1"/>
  <c r="K59" i="29" a="1"/>
  <c r="L59" i="29" a="1"/>
  <c r="M59" i="29" a="1"/>
  <c r="N59" i="29" a="1"/>
  <c r="O59" i="29" a="1"/>
  <c r="P59" i="29" a="1"/>
  <c r="Q59" i="29" a="1"/>
  <c r="R59" i="29" a="1"/>
  <c r="S59" i="29" a="1"/>
  <c r="T59" i="29" a="1"/>
  <c r="U59" i="29" a="1"/>
  <c r="V59" i="29" a="1"/>
  <c r="W59" i="29" a="1"/>
  <c r="X59" i="29" a="1"/>
  <c r="Y59" i="29" a="1"/>
  <c r="Z59" i="29" a="1"/>
  <c r="AA59" i="29" a="1"/>
  <c r="AB59" i="29" a="1"/>
  <c r="AC59" i="29" a="1"/>
  <c r="AD59" i="29" a="1"/>
  <c r="AE59" i="29" a="1"/>
  <c r="AF59" i="29" a="1"/>
  <c r="AG59" i="29" a="1"/>
  <c r="AH59" i="29" a="1"/>
  <c r="AI59" i="29" a="1"/>
  <c r="AJ59" i="29" a="1"/>
  <c r="AK59" i="29" a="1"/>
  <c r="AL59" i="29" a="1"/>
  <c r="AM59" i="29" a="1"/>
  <c r="AN59" i="29" a="1"/>
  <c r="AO59" i="29" a="1"/>
  <c r="AP59" i="29" a="1"/>
  <c r="AQ59" i="29" a="1"/>
  <c r="AR59" i="29" a="1"/>
  <c r="AS59" i="29" a="1"/>
  <c r="AT59" i="29" a="1"/>
  <c r="AU59" i="29" a="1"/>
  <c r="AV59" i="29" a="1"/>
  <c r="AW59" i="29" a="1"/>
  <c r="AX59" i="29" a="1"/>
  <c r="AY59" i="29" a="1"/>
  <c r="AZ59" i="29" a="1"/>
  <c r="BA59" i="29" a="1"/>
  <c r="BB59" i="29" a="1"/>
  <c r="BC59" i="29" a="1"/>
  <c r="BD59" i="29" a="1"/>
  <c r="BE59" i="29" a="1"/>
  <c r="BF59" i="29" a="1"/>
  <c r="BG59" i="29" a="1"/>
  <c r="BH59" i="29" a="1"/>
  <c r="BI59" i="29" a="1"/>
  <c r="BJ59" i="29" a="1"/>
  <c r="BK59" i="29" a="1"/>
  <c r="BL59" i="29" a="1"/>
  <c r="BM59" i="29" a="1"/>
  <c r="BN59" i="29" a="1"/>
  <c r="BO59" i="29" a="1"/>
  <c r="BP59" i="29" a="1"/>
  <c r="G59" i="29"/>
  <c r="H59" i="29"/>
  <c r="I59" i="29"/>
  <c r="J59" i="29"/>
  <c r="K59" i="29"/>
  <c r="L59" i="29"/>
  <c r="M59" i="29"/>
  <c r="N59" i="29"/>
  <c r="O59" i="29"/>
  <c r="P59" i="29"/>
  <c r="Q59" i="29"/>
  <c r="R59" i="29"/>
  <c r="S59" i="29"/>
  <c r="T59" i="29"/>
  <c r="U59" i="29"/>
  <c r="V59" i="29"/>
  <c r="W59" i="29"/>
  <c r="X59" i="29"/>
  <c r="Y59" i="29"/>
  <c r="Z59" i="29"/>
  <c r="AA59" i="29"/>
  <c r="AB59" i="29"/>
  <c r="AC59" i="29"/>
  <c r="AD59" i="29"/>
  <c r="AE59" i="29"/>
  <c r="AF59" i="29"/>
  <c r="AG59" i="29"/>
  <c r="AH59" i="29"/>
  <c r="AI59" i="29"/>
  <c r="AJ59" i="29"/>
  <c r="AK59" i="29"/>
  <c r="AL59" i="29"/>
  <c r="AM59" i="29"/>
  <c r="AN59" i="29"/>
  <c r="AO59" i="29"/>
  <c r="AP59" i="29"/>
  <c r="AQ59" i="29"/>
  <c r="AR59" i="29"/>
  <c r="AS59" i="29"/>
  <c r="AT59" i="29"/>
  <c r="AU59" i="29"/>
  <c r="AV59" i="29"/>
  <c r="AW59" i="29"/>
  <c r="AX59" i="29"/>
  <c r="AY59" i="29"/>
  <c r="AZ59" i="29"/>
  <c r="BA59" i="29"/>
  <c r="BB59" i="29"/>
  <c r="BC59" i="29"/>
  <c r="BD59" i="29"/>
  <c r="BE59" i="29"/>
  <c r="BF59" i="29"/>
  <c r="BG59" i="29"/>
  <c r="BH59" i="29"/>
  <c r="BI59" i="29"/>
  <c r="BJ59" i="29"/>
  <c r="BK59" i="29"/>
  <c r="BL59" i="29"/>
  <c r="BM59" i="29"/>
  <c r="BN59" i="29"/>
  <c r="BO59" i="29"/>
  <c r="BP59" i="29"/>
  <c r="AC24" i="29"/>
  <c r="AG24" i="29"/>
  <c r="AH24" i="29"/>
  <c r="Z25" i="29"/>
  <c r="E49" i="29" a="1"/>
  <c r="E49" i="29"/>
  <c r="F49" i="29" a="1"/>
  <c r="F49" i="29"/>
  <c r="G49" i="29" a="1"/>
  <c r="H49" i="29" a="1"/>
  <c r="I49" i="29" a="1"/>
  <c r="J49" i="29" a="1"/>
  <c r="K49" i="29" a="1"/>
  <c r="L49" i="29" a="1"/>
  <c r="M49" i="29" a="1"/>
  <c r="N49" i="29" a="1"/>
  <c r="O49" i="29" a="1"/>
  <c r="P49" i="29" a="1"/>
  <c r="Q49" i="29" a="1"/>
  <c r="R49" i="29" a="1"/>
  <c r="S49" i="29" a="1"/>
  <c r="T49" i="29" a="1"/>
  <c r="U49" i="29" a="1"/>
  <c r="V49" i="29" a="1"/>
  <c r="W49" i="29" a="1"/>
  <c r="X49" i="29" a="1"/>
  <c r="Y49" i="29" a="1"/>
  <c r="Z49" i="29" a="1"/>
  <c r="AA49" i="29" a="1"/>
  <c r="AB49" i="29" a="1"/>
  <c r="AC49" i="29" a="1"/>
  <c r="AD49" i="29" a="1"/>
  <c r="AE49" i="29" a="1"/>
  <c r="AF49" i="29" a="1"/>
  <c r="AG49" i="29" a="1"/>
  <c r="AH49" i="29" a="1"/>
  <c r="AI49" i="29" a="1"/>
  <c r="AJ49" i="29" a="1"/>
  <c r="AK49" i="29" a="1"/>
  <c r="AL49" i="29" a="1"/>
  <c r="AM49" i="29" a="1"/>
  <c r="AN49" i="29" a="1"/>
  <c r="AO49" i="29" a="1"/>
  <c r="AP49" i="29" a="1"/>
  <c r="AQ49" i="29" a="1"/>
  <c r="AR49" i="29" a="1"/>
  <c r="AS49" i="29" a="1"/>
  <c r="AT49" i="29" a="1"/>
  <c r="AU49" i="29" a="1"/>
  <c r="AV49" i="29" a="1"/>
  <c r="AW49" i="29" a="1"/>
  <c r="AX49" i="29" a="1"/>
  <c r="AY49" i="29" a="1"/>
  <c r="AZ49" i="29" a="1"/>
  <c r="BA49" i="29" a="1"/>
  <c r="BB49" i="29" a="1"/>
  <c r="BC49" i="29" a="1"/>
  <c r="BD49" i="29" a="1"/>
  <c r="BE49" i="29" a="1"/>
  <c r="BF49" i="29" a="1"/>
  <c r="BG49" i="29" a="1"/>
  <c r="BH49" i="29" a="1"/>
  <c r="BI49" i="29" a="1"/>
  <c r="BJ49" i="29" a="1"/>
  <c r="BK49" i="29" a="1"/>
  <c r="BL49" i="29" a="1"/>
  <c r="BM49" i="29" a="1"/>
  <c r="BN49" i="29" a="1"/>
  <c r="BO49" i="29" a="1"/>
  <c r="BP49" i="29" a="1"/>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AB25" i="29"/>
  <c r="E60" i="29" a="1"/>
  <c r="E60" i="29"/>
  <c r="F60" i="29" a="1"/>
  <c r="F60" i="29"/>
  <c r="G60" i="29" a="1"/>
  <c r="H60" i="29" a="1"/>
  <c r="I60" i="29" a="1"/>
  <c r="J60" i="29" a="1"/>
  <c r="K60" i="29" a="1"/>
  <c r="L60" i="29" a="1"/>
  <c r="M60" i="29" a="1"/>
  <c r="N60" i="29" a="1"/>
  <c r="O60" i="29" a="1"/>
  <c r="P60" i="29" a="1"/>
  <c r="Q60" i="29" a="1"/>
  <c r="R60" i="29" a="1"/>
  <c r="S60" i="29" a="1"/>
  <c r="T60" i="29" a="1"/>
  <c r="U60" i="29" a="1"/>
  <c r="V60" i="29" a="1"/>
  <c r="W60" i="29" a="1"/>
  <c r="X60" i="29" a="1"/>
  <c r="Y60" i="29" a="1"/>
  <c r="Z60" i="29" a="1"/>
  <c r="AA60" i="29" a="1"/>
  <c r="AB60" i="29" a="1"/>
  <c r="AC60" i="29" a="1"/>
  <c r="AD60" i="29" a="1"/>
  <c r="AE60" i="29" a="1"/>
  <c r="AF60" i="29" a="1"/>
  <c r="AG60" i="29" a="1"/>
  <c r="AH60" i="29" a="1"/>
  <c r="AI60" i="29" a="1"/>
  <c r="AJ60" i="29" a="1"/>
  <c r="AK60" i="29" a="1"/>
  <c r="AL60" i="29" a="1"/>
  <c r="AM60" i="29" a="1"/>
  <c r="AN60" i="29" a="1"/>
  <c r="AO60" i="29" a="1"/>
  <c r="AP60" i="29" a="1"/>
  <c r="AQ60" i="29" a="1"/>
  <c r="AR60" i="29" a="1"/>
  <c r="AS60" i="29" a="1"/>
  <c r="AT60" i="29" a="1"/>
  <c r="AU60" i="29" a="1"/>
  <c r="AV60" i="29" a="1"/>
  <c r="AW60" i="29" a="1"/>
  <c r="AX60" i="29" a="1"/>
  <c r="AY60" i="29" a="1"/>
  <c r="AZ60" i="29" a="1"/>
  <c r="BA60" i="29" a="1"/>
  <c r="BB60" i="29" a="1"/>
  <c r="BC60" i="29" a="1"/>
  <c r="BD60" i="29" a="1"/>
  <c r="BE60" i="29" a="1"/>
  <c r="BF60" i="29" a="1"/>
  <c r="BG60" i="29" a="1"/>
  <c r="BH60" i="29" a="1"/>
  <c r="BI60" i="29" a="1"/>
  <c r="BJ60" i="29" a="1"/>
  <c r="BK60" i="29" a="1"/>
  <c r="BL60" i="29" a="1"/>
  <c r="BM60" i="29" a="1"/>
  <c r="BN60" i="29" a="1"/>
  <c r="BO60" i="29" a="1"/>
  <c r="BP60" i="29" a="1"/>
  <c r="G60" i="29"/>
  <c r="H60" i="29"/>
  <c r="I60" i="29"/>
  <c r="J60" i="29"/>
  <c r="K60" i="29"/>
  <c r="L60" i="29"/>
  <c r="M60" i="29"/>
  <c r="N60" i="29"/>
  <c r="O60" i="29"/>
  <c r="P60" i="29"/>
  <c r="Q60" i="29"/>
  <c r="R60" i="29"/>
  <c r="S60" i="29"/>
  <c r="T60" i="29"/>
  <c r="U60" i="29"/>
  <c r="V60" i="29"/>
  <c r="W60" i="29"/>
  <c r="X60" i="29"/>
  <c r="Y60" i="29"/>
  <c r="Z60" i="29"/>
  <c r="AA60" i="29"/>
  <c r="AB60" i="29"/>
  <c r="AC60" i="29"/>
  <c r="AD60" i="29"/>
  <c r="AE60" i="29"/>
  <c r="AF60" i="29"/>
  <c r="AG60" i="29"/>
  <c r="AH60" i="29"/>
  <c r="AI60" i="29"/>
  <c r="AJ60" i="29"/>
  <c r="AK60" i="29"/>
  <c r="AL60" i="29"/>
  <c r="AM60" i="29"/>
  <c r="AN60" i="29"/>
  <c r="AO60" i="29"/>
  <c r="AP60" i="29"/>
  <c r="AQ60" i="29"/>
  <c r="AR60" i="29"/>
  <c r="AS60" i="29"/>
  <c r="AT60" i="29"/>
  <c r="AU60" i="29"/>
  <c r="AV60" i="29"/>
  <c r="AW60" i="29"/>
  <c r="AX60" i="29"/>
  <c r="AY60" i="29"/>
  <c r="AZ60" i="29"/>
  <c r="BA60" i="29"/>
  <c r="BB60" i="29"/>
  <c r="BC60" i="29"/>
  <c r="BD60" i="29"/>
  <c r="BE60" i="29"/>
  <c r="BF60" i="29"/>
  <c r="BG60" i="29"/>
  <c r="BH60" i="29"/>
  <c r="BI60" i="29"/>
  <c r="BJ60" i="29"/>
  <c r="BK60" i="29"/>
  <c r="BL60" i="29"/>
  <c r="BM60" i="29"/>
  <c r="BN60" i="29"/>
  <c r="BO60" i="29"/>
  <c r="BP60" i="29"/>
  <c r="AC25" i="29"/>
  <c r="AG25" i="29"/>
  <c r="AH25" i="29"/>
  <c r="AG17" i="30"/>
  <c r="AH17" i="30"/>
  <c r="AG18" i="30"/>
  <c r="AH18" i="30"/>
  <c r="AG19" i="30"/>
  <c r="AH19" i="30"/>
  <c r="Z20" i="30"/>
  <c r="AG20" i="30"/>
  <c r="AH20" i="30"/>
  <c r="Z21" i="30"/>
  <c r="AG21" i="30"/>
  <c r="AH21" i="30"/>
  <c r="Z22" i="30"/>
  <c r="AG22" i="30"/>
  <c r="AH22" i="30"/>
  <c r="Z23" i="30"/>
  <c r="E47" i="30" a="1"/>
  <c r="E47" i="30"/>
  <c r="F47" i="30" a="1"/>
  <c r="F47" i="30"/>
  <c r="G47" i="30" a="1"/>
  <c r="H47" i="30" a="1"/>
  <c r="I47" i="30" a="1"/>
  <c r="J47" i="30" a="1"/>
  <c r="K47" i="30" a="1"/>
  <c r="L47" i="30" a="1"/>
  <c r="M47" i="30" a="1"/>
  <c r="N47" i="30" a="1"/>
  <c r="O47" i="30" a="1"/>
  <c r="P47" i="30" a="1"/>
  <c r="Q47" i="30" a="1"/>
  <c r="R47" i="30" a="1"/>
  <c r="S47" i="30" a="1"/>
  <c r="T47" i="30" a="1"/>
  <c r="U47" i="30" a="1"/>
  <c r="V47" i="30" a="1"/>
  <c r="W47" i="30" a="1"/>
  <c r="X47" i="30" a="1"/>
  <c r="Y47" i="30" a="1"/>
  <c r="Z47" i="30" a="1"/>
  <c r="AA47" i="30" a="1"/>
  <c r="AB47" i="30" a="1"/>
  <c r="AC47" i="30" a="1"/>
  <c r="AD47" i="30" a="1"/>
  <c r="AE47" i="30" a="1"/>
  <c r="AF47" i="30" a="1"/>
  <c r="AG47" i="30" a="1"/>
  <c r="AH47" i="30" a="1"/>
  <c r="AI47" i="30" a="1"/>
  <c r="AJ47" i="30" a="1"/>
  <c r="AK47" i="30" a="1"/>
  <c r="AL47" i="30" a="1"/>
  <c r="AM47" i="30" a="1"/>
  <c r="AN47" i="30" a="1"/>
  <c r="AO47" i="30" a="1"/>
  <c r="AP47" i="30" a="1"/>
  <c r="AQ47" i="30" a="1"/>
  <c r="AR47" i="30" a="1"/>
  <c r="AS47" i="30" a="1"/>
  <c r="AT47" i="30" a="1"/>
  <c r="AU47" i="30" a="1"/>
  <c r="AV47" i="30" a="1"/>
  <c r="AW47" i="30" a="1"/>
  <c r="AX47" i="30" a="1"/>
  <c r="AY47" i="30" a="1"/>
  <c r="AZ47" i="30" a="1"/>
  <c r="BA47" i="30" a="1"/>
  <c r="BB47" i="30" a="1"/>
  <c r="BC47" i="30" a="1"/>
  <c r="BD47" i="30" a="1"/>
  <c r="BE47" i="30" a="1"/>
  <c r="BF47" i="30" a="1"/>
  <c r="BG47" i="30" a="1"/>
  <c r="BH47" i="30" a="1"/>
  <c r="BI47" i="30" a="1"/>
  <c r="BJ47" i="30" a="1"/>
  <c r="BK47" i="30" a="1"/>
  <c r="BL47" i="30" a="1"/>
  <c r="BM47" i="30" a="1"/>
  <c r="BN47" i="30" a="1"/>
  <c r="BO47" i="30" a="1"/>
  <c r="BP47" i="30" a="1"/>
  <c r="G47" i="30"/>
  <c r="H47" i="30"/>
  <c r="I47"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AB23" i="30"/>
  <c r="E58" i="30" a="1"/>
  <c r="E58" i="30"/>
  <c r="F58" i="30" a="1"/>
  <c r="F58" i="30"/>
  <c r="G58" i="30" a="1"/>
  <c r="H58" i="30" a="1"/>
  <c r="I58" i="30" a="1"/>
  <c r="J58" i="30" a="1"/>
  <c r="K58" i="30" a="1"/>
  <c r="L58" i="30" a="1"/>
  <c r="M58" i="30" a="1"/>
  <c r="N58" i="30" a="1"/>
  <c r="O58" i="30" a="1"/>
  <c r="P58" i="30" a="1"/>
  <c r="Q58" i="30" a="1"/>
  <c r="R58" i="30" a="1"/>
  <c r="S58" i="30" a="1"/>
  <c r="T58" i="30" a="1"/>
  <c r="U58" i="30" a="1"/>
  <c r="V58" i="30" a="1"/>
  <c r="W58" i="30" a="1"/>
  <c r="X58" i="30" a="1"/>
  <c r="Y58" i="30" a="1"/>
  <c r="Z58" i="30" a="1"/>
  <c r="AA58" i="30" a="1"/>
  <c r="AB58" i="30" a="1"/>
  <c r="AC58" i="30" a="1"/>
  <c r="AD58" i="30" a="1"/>
  <c r="AE58" i="30" a="1"/>
  <c r="AF58" i="30" a="1"/>
  <c r="AG58" i="30" a="1"/>
  <c r="AH58" i="30" a="1"/>
  <c r="AI58" i="30" a="1"/>
  <c r="AJ58" i="30" a="1"/>
  <c r="AK58" i="30" a="1"/>
  <c r="AL58" i="30" a="1"/>
  <c r="AM58" i="30" a="1"/>
  <c r="AN58" i="30" a="1"/>
  <c r="AO58" i="30" a="1"/>
  <c r="AP58" i="30" a="1"/>
  <c r="AQ58" i="30" a="1"/>
  <c r="AR58" i="30" a="1"/>
  <c r="AS58" i="30" a="1"/>
  <c r="AT58" i="30" a="1"/>
  <c r="AU58" i="30" a="1"/>
  <c r="AV58" i="30" a="1"/>
  <c r="AW58" i="30" a="1"/>
  <c r="AX58" i="30" a="1"/>
  <c r="AY58" i="30" a="1"/>
  <c r="AZ58" i="30" a="1"/>
  <c r="BA58" i="30" a="1"/>
  <c r="BB58" i="30" a="1"/>
  <c r="BC58" i="30" a="1"/>
  <c r="BD58" i="30" a="1"/>
  <c r="BE58" i="30" a="1"/>
  <c r="BF58" i="30" a="1"/>
  <c r="BG58" i="30" a="1"/>
  <c r="BH58" i="30" a="1"/>
  <c r="BI58" i="30" a="1"/>
  <c r="BJ58" i="30" a="1"/>
  <c r="BK58" i="30" a="1"/>
  <c r="BL58" i="30" a="1"/>
  <c r="BM58" i="30" a="1"/>
  <c r="BN58" i="30" a="1"/>
  <c r="BO58" i="30" a="1"/>
  <c r="BP58" i="30" a="1"/>
  <c r="G58" i="30"/>
  <c r="H58" i="30"/>
  <c r="I58" i="30"/>
  <c r="J58" i="30"/>
  <c r="K58" i="30"/>
  <c r="L58" i="30"/>
  <c r="M58" i="30"/>
  <c r="N58" i="30"/>
  <c r="O58" i="30"/>
  <c r="P58" i="30"/>
  <c r="Q58" i="30"/>
  <c r="R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BK58" i="30"/>
  <c r="BL58" i="30"/>
  <c r="BM58" i="30"/>
  <c r="BN58" i="30"/>
  <c r="BO58" i="30"/>
  <c r="BP58" i="30"/>
  <c r="AC23" i="30"/>
  <c r="AG23" i="30"/>
  <c r="AH23" i="30"/>
  <c r="Z24" i="30"/>
  <c r="E48" i="30" a="1"/>
  <c r="E48" i="30"/>
  <c r="F48" i="30" a="1"/>
  <c r="F48" i="30"/>
  <c r="G48" i="30" a="1"/>
  <c r="H48" i="30" a="1"/>
  <c r="I48" i="30" a="1"/>
  <c r="J48" i="30" a="1"/>
  <c r="K48" i="30" a="1"/>
  <c r="L48" i="30" a="1"/>
  <c r="M48" i="30" a="1"/>
  <c r="N48" i="30" a="1"/>
  <c r="O48" i="30" a="1"/>
  <c r="P48" i="30" a="1"/>
  <c r="Q48" i="30" a="1"/>
  <c r="R48" i="30" a="1"/>
  <c r="S48" i="30" a="1"/>
  <c r="T48" i="30" a="1"/>
  <c r="U48" i="30" a="1"/>
  <c r="V48" i="30" a="1"/>
  <c r="W48" i="30" a="1"/>
  <c r="X48" i="30" a="1"/>
  <c r="Y48" i="30" a="1"/>
  <c r="Z48" i="30" a="1"/>
  <c r="AA48" i="30" a="1"/>
  <c r="AB48" i="30" a="1"/>
  <c r="AC48" i="30" a="1"/>
  <c r="AD48" i="30" a="1"/>
  <c r="AE48" i="30" a="1"/>
  <c r="AF48" i="30" a="1"/>
  <c r="AG48" i="30" a="1"/>
  <c r="AH48" i="30" a="1"/>
  <c r="AI48" i="30" a="1"/>
  <c r="AJ48" i="30" a="1"/>
  <c r="AK48" i="30" a="1"/>
  <c r="AL48" i="30" a="1"/>
  <c r="AM48" i="30" a="1"/>
  <c r="AN48" i="30" a="1"/>
  <c r="AO48" i="30" a="1"/>
  <c r="AP48" i="30" a="1"/>
  <c r="AQ48" i="30" a="1"/>
  <c r="AR48" i="30" a="1"/>
  <c r="AS48" i="30" a="1"/>
  <c r="AT48" i="30" a="1"/>
  <c r="AU48" i="30" a="1"/>
  <c r="AV48" i="30" a="1"/>
  <c r="AW48" i="30" a="1"/>
  <c r="AX48" i="30" a="1"/>
  <c r="AY48" i="30" a="1"/>
  <c r="AZ48" i="30" a="1"/>
  <c r="BA48" i="30" a="1"/>
  <c r="BB48" i="30" a="1"/>
  <c r="BC48" i="30" a="1"/>
  <c r="BD48" i="30" a="1"/>
  <c r="BE48" i="30" a="1"/>
  <c r="BF48" i="30" a="1"/>
  <c r="BG48" i="30" a="1"/>
  <c r="BH48" i="30" a="1"/>
  <c r="BI48" i="30" a="1"/>
  <c r="BJ48" i="30" a="1"/>
  <c r="BK48" i="30" a="1"/>
  <c r="BL48" i="30" a="1"/>
  <c r="BM48" i="30" a="1"/>
  <c r="BN48" i="30" a="1"/>
  <c r="BO48" i="30" a="1"/>
  <c r="BP48" i="30" a="1"/>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AB24" i="30"/>
  <c r="E59" i="30" a="1"/>
  <c r="E59" i="30"/>
  <c r="F59" i="30" a="1"/>
  <c r="F59" i="30"/>
  <c r="G59" i="30" a="1"/>
  <c r="H59" i="30" a="1"/>
  <c r="I59" i="30" a="1"/>
  <c r="J59" i="30" a="1"/>
  <c r="K59" i="30" a="1"/>
  <c r="L59" i="30" a="1"/>
  <c r="M59" i="30" a="1"/>
  <c r="N59" i="30" a="1"/>
  <c r="O59" i="30" a="1"/>
  <c r="P59" i="30" a="1"/>
  <c r="Q59" i="30" a="1"/>
  <c r="R59" i="30" a="1"/>
  <c r="S59" i="30" a="1"/>
  <c r="T59" i="30" a="1"/>
  <c r="U59" i="30" a="1"/>
  <c r="V59" i="30" a="1"/>
  <c r="W59" i="30" a="1"/>
  <c r="X59" i="30" a="1"/>
  <c r="Y59" i="30" a="1"/>
  <c r="Z59" i="30" a="1"/>
  <c r="AA59" i="30" a="1"/>
  <c r="AB59" i="30" a="1"/>
  <c r="AC59" i="30" a="1"/>
  <c r="AD59" i="30" a="1"/>
  <c r="AE59" i="30" a="1"/>
  <c r="AF59" i="30" a="1"/>
  <c r="AG59" i="30" a="1"/>
  <c r="AH59" i="30" a="1"/>
  <c r="AI59" i="30" a="1"/>
  <c r="AJ59" i="30" a="1"/>
  <c r="AK59" i="30" a="1"/>
  <c r="AL59" i="30" a="1"/>
  <c r="AM59" i="30" a="1"/>
  <c r="AN59" i="30" a="1"/>
  <c r="AO59" i="30" a="1"/>
  <c r="AP59" i="30" a="1"/>
  <c r="AQ59" i="30" a="1"/>
  <c r="AR59" i="30" a="1"/>
  <c r="AS59" i="30" a="1"/>
  <c r="AT59" i="30" a="1"/>
  <c r="AU59" i="30" a="1"/>
  <c r="AV59" i="30" a="1"/>
  <c r="AW59" i="30" a="1"/>
  <c r="AX59" i="30" a="1"/>
  <c r="AY59" i="30" a="1"/>
  <c r="AZ59" i="30" a="1"/>
  <c r="BA59" i="30" a="1"/>
  <c r="BB59" i="30" a="1"/>
  <c r="BC59" i="30" a="1"/>
  <c r="BD59" i="30" a="1"/>
  <c r="BE59" i="30" a="1"/>
  <c r="BF59" i="30" a="1"/>
  <c r="BG59" i="30" a="1"/>
  <c r="BH59" i="30" a="1"/>
  <c r="BI59" i="30" a="1"/>
  <c r="BJ59" i="30" a="1"/>
  <c r="BK59" i="30" a="1"/>
  <c r="BL59" i="30" a="1"/>
  <c r="BM59" i="30" a="1"/>
  <c r="BN59" i="30" a="1"/>
  <c r="BO59" i="30" a="1"/>
  <c r="BP59" i="30" a="1"/>
  <c r="G59" i="30"/>
  <c r="H59" i="30"/>
  <c r="I59" i="30"/>
  <c r="J59" i="30"/>
  <c r="K59" i="30"/>
  <c r="L59" i="30"/>
  <c r="M59" i="30"/>
  <c r="N59" i="30"/>
  <c r="O59" i="30"/>
  <c r="P59" i="30"/>
  <c r="Q59" i="30"/>
  <c r="R59" i="30"/>
  <c r="S59" i="30"/>
  <c r="T59" i="30"/>
  <c r="U59" i="30"/>
  <c r="V59" i="30"/>
  <c r="W59" i="30"/>
  <c r="X59" i="30"/>
  <c r="Y59" i="30"/>
  <c r="Z59" i="30"/>
  <c r="AA59" i="30"/>
  <c r="AB59" i="30"/>
  <c r="AC59" i="30"/>
  <c r="AD59" i="30"/>
  <c r="AE59" i="30"/>
  <c r="AF59" i="30"/>
  <c r="AG59" i="30"/>
  <c r="AH59" i="30"/>
  <c r="AI59" i="30"/>
  <c r="AJ59" i="30"/>
  <c r="AK59" i="30"/>
  <c r="AL59" i="30"/>
  <c r="AM59" i="30"/>
  <c r="AN59" i="30"/>
  <c r="AO59" i="30"/>
  <c r="AP59" i="30"/>
  <c r="AQ59" i="30"/>
  <c r="AR59" i="30"/>
  <c r="AS59" i="30"/>
  <c r="AT59" i="30"/>
  <c r="AU59" i="30"/>
  <c r="AV59" i="30"/>
  <c r="AW59" i="30"/>
  <c r="AX59" i="30"/>
  <c r="AY59" i="30"/>
  <c r="AZ59" i="30"/>
  <c r="BA59" i="30"/>
  <c r="BB59" i="30"/>
  <c r="BC59" i="30"/>
  <c r="BD59" i="30"/>
  <c r="BE59" i="30"/>
  <c r="BF59" i="30"/>
  <c r="BG59" i="30"/>
  <c r="BH59" i="30"/>
  <c r="BI59" i="30"/>
  <c r="BJ59" i="30"/>
  <c r="BK59" i="30"/>
  <c r="BL59" i="30"/>
  <c r="BM59" i="30"/>
  <c r="BN59" i="30"/>
  <c r="BO59" i="30"/>
  <c r="BP59" i="30"/>
  <c r="AC24" i="30"/>
  <c r="AG24" i="30"/>
  <c r="AH24" i="30"/>
  <c r="Z25" i="30"/>
  <c r="E49" i="30" a="1"/>
  <c r="E49" i="30"/>
  <c r="F49" i="30" a="1"/>
  <c r="F49" i="30"/>
  <c r="G49" i="30" a="1"/>
  <c r="H49" i="30" a="1"/>
  <c r="I49" i="30" a="1"/>
  <c r="J49" i="30" a="1"/>
  <c r="K49" i="30" a="1"/>
  <c r="L49" i="30" a="1"/>
  <c r="M49" i="30" a="1"/>
  <c r="N49" i="30" a="1"/>
  <c r="O49" i="30" a="1"/>
  <c r="P49" i="30" a="1"/>
  <c r="Q49" i="30" a="1"/>
  <c r="R49" i="30" a="1"/>
  <c r="S49" i="30" a="1"/>
  <c r="T49" i="30" a="1"/>
  <c r="U49" i="30" a="1"/>
  <c r="V49" i="30" a="1"/>
  <c r="W49" i="30" a="1"/>
  <c r="X49" i="30" a="1"/>
  <c r="Y49" i="30" a="1"/>
  <c r="Z49" i="30" a="1"/>
  <c r="AA49" i="30" a="1"/>
  <c r="AB49" i="30" a="1"/>
  <c r="AC49" i="30" a="1"/>
  <c r="AD49" i="30" a="1"/>
  <c r="AE49" i="30" a="1"/>
  <c r="AF49" i="30" a="1"/>
  <c r="AG49" i="30" a="1"/>
  <c r="AH49" i="30" a="1"/>
  <c r="AI49" i="30" a="1"/>
  <c r="AJ49" i="30" a="1"/>
  <c r="AK49" i="30" a="1"/>
  <c r="AL49" i="30" a="1"/>
  <c r="AM49" i="30" a="1"/>
  <c r="AN49" i="30" a="1"/>
  <c r="AO49" i="30" a="1"/>
  <c r="AP49" i="30" a="1"/>
  <c r="AQ49" i="30" a="1"/>
  <c r="AR49" i="30" a="1"/>
  <c r="AS49" i="30" a="1"/>
  <c r="AT49" i="30" a="1"/>
  <c r="AU49" i="30" a="1"/>
  <c r="AV49" i="30" a="1"/>
  <c r="AW49" i="30" a="1"/>
  <c r="AX49" i="30" a="1"/>
  <c r="AY49" i="30" a="1"/>
  <c r="AZ49" i="30" a="1"/>
  <c r="BA49" i="30" a="1"/>
  <c r="BB49" i="30" a="1"/>
  <c r="BC49" i="30" a="1"/>
  <c r="BD49" i="30" a="1"/>
  <c r="BE49" i="30" a="1"/>
  <c r="BF49" i="30" a="1"/>
  <c r="BG49" i="30" a="1"/>
  <c r="BH49" i="30" a="1"/>
  <c r="BI49" i="30" a="1"/>
  <c r="BJ49" i="30" a="1"/>
  <c r="BK49" i="30" a="1"/>
  <c r="BL49" i="30" a="1"/>
  <c r="BM49" i="30" a="1"/>
  <c r="BN49" i="30" a="1"/>
  <c r="BO49" i="30" a="1"/>
  <c r="BP49" i="30" a="1"/>
  <c r="G49" i="30"/>
  <c r="H49" i="30"/>
  <c r="I49" i="30"/>
  <c r="J49" i="30"/>
  <c r="K49" i="30"/>
  <c r="L49"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AB25" i="30"/>
  <c r="E60" i="30" a="1"/>
  <c r="E60" i="30"/>
  <c r="F60" i="30" a="1"/>
  <c r="F60" i="30"/>
  <c r="G60" i="30" a="1"/>
  <c r="H60" i="30" a="1"/>
  <c r="I60" i="30" a="1"/>
  <c r="J60" i="30" a="1"/>
  <c r="K60" i="30" a="1"/>
  <c r="L60" i="30" a="1"/>
  <c r="M60" i="30" a="1"/>
  <c r="N60" i="30" a="1"/>
  <c r="O60" i="30" a="1"/>
  <c r="P60" i="30" a="1"/>
  <c r="Q60" i="30" a="1"/>
  <c r="R60" i="30" a="1"/>
  <c r="S60" i="30" a="1"/>
  <c r="T60" i="30" a="1"/>
  <c r="U60" i="30" a="1"/>
  <c r="V60" i="30" a="1"/>
  <c r="W60" i="30" a="1"/>
  <c r="X60" i="30" a="1"/>
  <c r="Y60" i="30" a="1"/>
  <c r="Z60" i="30" a="1"/>
  <c r="AA60" i="30" a="1"/>
  <c r="AB60" i="30" a="1"/>
  <c r="AC60" i="30" a="1"/>
  <c r="AD60" i="30" a="1"/>
  <c r="AE60" i="30" a="1"/>
  <c r="AF60" i="30" a="1"/>
  <c r="AG60" i="30" a="1"/>
  <c r="AH60" i="30" a="1"/>
  <c r="AI60" i="30" a="1"/>
  <c r="AJ60" i="30" a="1"/>
  <c r="AK60" i="30" a="1"/>
  <c r="AL60" i="30" a="1"/>
  <c r="AM60" i="30" a="1"/>
  <c r="AN60" i="30" a="1"/>
  <c r="AO60" i="30" a="1"/>
  <c r="AP60" i="30" a="1"/>
  <c r="AQ60" i="30" a="1"/>
  <c r="AR60" i="30" a="1"/>
  <c r="AS60" i="30" a="1"/>
  <c r="AT60" i="30" a="1"/>
  <c r="AU60" i="30" a="1"/>
  <c r="AV60" i="30" a="1"/>
  <c r="AW60" i="30" a="1"/>
  <c r="AX60" i="30" a="1"/>
  <c r="AY60" i="30" a="1"/>
  <c r="AZ60" i="30" a="1"/>
  <c r="BA60" i="30" a="1"/>
  <c r="BB60" i="30" a="1"/>
  <c r="BC60" i="30" a="1"/>
  <c r="BD60" i="30" a="1"/>
  <c r="BE60" i="30" a="1"/>
  <c r="BF60" i="30" a="1"/>
  <c r="BG60" i="30" a="1"/>
  <c r="BH60" i="30" a="1"/>
  <c r="BI60" i="30" a="1"/>
  <c r="BJ60" i="30" a="1"/>
  <c r="BK60" i="30" a="1"/>
  <c r="BL60" i="30" a="1"/>
  <c r="BM60" i="30" a="1"/>
  <c r="BN60" i="30" a="1"/>
  <c r="BO60" i="30" a="1"/>
  <c r="BP60" i="30" a="1"/>
  <c r="G60" i="30"/>
  <c r="H60" i="30"/>
  <c r="I60" i="30"/>
  <c r="J60" i="30"/>
  <c r="K60" i="30"/>
  <c r="L60" i="30"/>
  <c r="M60" i="30"/>
  <c r="N60" i="30"/>
  <c r="O60" i="30"/>
  <c r="P60" i="30"/>
  <c r="Q60" i="30"/>
  <c r="R60" i="30"/>
  <c r="S60" i="30"/>
  <c r="T60" i="30"/>
  <c r="U60" i="30"/>
  <c r="V60" i="30"/>
  <c r="W60" i="30"/>
  <c r="X60" i="30"/>
  <c r="Y60" i="30"/>
  <c r="Z60" i="30"/>
  <c r="AA60" i="30"/>
  <c r="AB60" i="30"/>
  <c r="AC60" i="30"/>
  <c r="AD60" i="30"/>
  <c r="AE60" i="30"/>
  <c r="AF60" i="30"/>
  <c r="AG60" i="30"/>
  <c r="AH60" i="30"/>
  <c r="AI60" i="30"/>
  <c r="AJ60" i="30"/>
  <c r="AK60" i="30"/>
  <c r="AL60" i="30"/>
  <c r="AM60" i="30"/>
  <c r="AN60" i="30"/>
  <c r="AO60" i="30"/>
  <c r="AP60" i="30"/>
  <c r="AQ60" i="30"/>
  <c r="AR60" i="30"/>
  <c r="AS60" i="30"/>
  <c r="AT60" i="30"/>
  <c r="AU60" i="30"/>
  <c r="AV60" i="30"/>
  <c r="AW60" i="30"/>
  <c r="AX60" i="30"/>
  <c r="AY60" i="30"/>
  <c r="AZ60" i="30"/>
  <c r="BA60" i="30"/>
  <c r="BB60" i="30"/>
  <c r="BC60" i="30"/>
  <c r="BD60" i="30"/>
  <c r="BE60" i="30"/>
  <c r="BF60" i="30"/>
  <c r="BG60" i="30"/>
  <c r="BH60" i="30"/>
  <c r="BI60" i="30"/>
  <c r="BJ60" i="30"/>
  <c r="BK60" i="30"/>
  <c r="BL60" i="30"/>
  <c r="BM60" i="30"/>
  <c r="BN60" i="30"/>
  <c r="BO60" i="30"/>
  <c r="BP60" i="30"/>
  <c r="AC25" i="30"/>
  <c r="AG25" i="30"/>
  <c r="AH25" i="30"/>
  <c r="AG17" i="31"/>
  <c r="AH17" i="31"/>
  <c r="AG18" i="31"/>
  <c r="AH18" i="31"/>
  <c r="AG19" i="31"/>
  <c r="AH19" i="31"/>
  <c r="Z20" i="31"/>
  <c r="AG20" i="31"/>
  <c r="AH20" i="31"/>
  <c r="Z21" i="31"/>
  <c r="AG21" i="31"/>
  <c r="AH21" i="31"/>
  <c r="Z22" i="31"/>
  <c r="AG22" i="31"/>
  <c r="AH22" i="31"/>
  <c r="Z23" i="31"/>
  <c r="E47" i="31" a="1"/>
  <c r="E47" i="31"/>
  <c r="F47" i="31" a="1"/>
  <c r="F47" i="31"/>
  <c r="G47" i="31" a="1"/>
  <c r="H47" i="31" a="1"/>
  <c r="I47" i="31" a="1"/>
  <c r="J47" i="31" a="1"/>
  <c r="K47" i="31" a="1"/>
  <c r="L47" i="31" a="1"/>
  <c r="M47" i="31" a="1"/>
  <c r="N47" i="31" a="1"/>
  <c r="O47" i="31" a="1"/>
  <c r="P47" i="31" a="1"/>
  <c r="Q47" i="31" a="1"/>
  <c r="R47" i="31" a="1"/>
  <c r="S47" i="31" a="1"/>
  <c r="T47" i="31" a="1"/>
  <c r="U47" i="31" a="1"/>
  <c r="V47" i="31" a="1"/>
  <c r="W47" i="31" a="1"/>
  <c r="X47" i="31" a="1"/>
  <c r="Y47" i="31" a="1"/>
  <c r="Z47" i="31" a="1"/>
  <c r="AA47" i="31" a="1"/>
  <c r="AB47" i="31" a="1"/>
  <c r="AC47" i="31" a="1"/>
  <c r="AD47" i="31" a="1"/>
  <c r="AE47" i="31" a="1"/>
  <c r="AF47" i="31" a="1"/>
  <c r="AG47" i="31" a="1"/>
  <c r="AH47" i="31" a="1"/>
  <c r="AI47" i="31" a="1"/>
  <c r="AJ47" i="31" a="1"/>
  <c r="AK47" i="31" a="1"/>
  <c r="AL47" i="31" a="1"/>
  <c r="AM47" i="31" a="1"/>
  <c r="AN47" i="31" a="1"/>
  <c r="AO47" i="31" a="1"/>
  <c r="AP47" i="31" a="1"/>
  <c r="AQ47" i="31" a="1"/>
  <c r="AR47" i="31" a="1"/>
  <c r="AS47" i="31" a="1"/>
  <c r="AT47" i="31" a="1"/>
  <c r="AU47" i="31" a="1"/>
  <c r="AV47" i="31" a="1"/>
  <c r="AW47" i="31" a="1"/>
  <c r="AX47" i="31" a="1"/>
  <c r="AY47" i="31" a="1"/>
  <c r="AZ47" i="31" a="1"/>
  <c r="BA47" i="31" a="1"/>
  <c r="BB47" i="31" a="1"/>
  <c r="BC47" i="31" a="1"/>
  <c r="BD47" i="31" a="1"/>
  <c r="BE47" i="31" a="1"/>
  <c r="BF47" i="31" a="1"/>
  <c r="BG47" i="31" a="1"/>
  <c r="BH47" i="31" a="1"/>
  <c r="BI47" i="31" a="1"/>
  <c r="BJ47" i="31" a="1"/>
  <c r="BK47" i="31" a="1"/>
  <c r="BL47" i="31" a="1"/>
  <c r="BM47" i="31" a="1"/>
  <c r="BN47" i="31" a="1"/>
  <c r="BO47" i="31" a="1"/>
  <c r="BP47" i="31" a="1"/>
  <c r="G47" i="31"/>
  <c r="H47" i="31"/>
  <c r="I47" i="31"/>
  <c r="J47" i="31"/>
  <c r="K47" i="31"/>
  <c r="L47" i="31"/>
  <c r="M47" i="31"/>
  <c r="N47" i="31"/>
  <c r="O47" i="31"/>
  <c r="P47" i="31"/>
  <c r="Q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AB23" i="31"/>
  <c r="E58" i="31" a="1"/>
  <c r="E58" i="31"/>
  <c r="F58" i="31" a="1"/>
  <c r="F58" i="31"/>
  <c r="G58" i="31" a="1"/>
  <c r="H58" i="31" a="1"/>
  <c r="I58" i="31" a="1"/>
  <c r="J58" i="31" a="1"/>
  <c r="K58" i="31" a="1"/>
  <c r="L58" i="31" a="1"/>
  <c r="M58" i="31" a="1"/>
  <c r="N58" i="31" a="1"/>
  <c r="O58" i="31" a="1"/>
  <c r="P58" i="31" a="1"/>
  <c r="Q58" i="31" a="1"/>
  <c r="R58" i="31" a="1"/>
  <c r="S58" i="31" a="1"/>
  <c r="T58" i="31" a="1"/>
  <c r="U58" i="31" a="1"/>
  <c r="V58" i="31" a="1"/>
  <c r="W58" i="31" a="1"/>
  <c r="X58" i="31" a="1"/>
  <c r="Y58" i="31" a="1"/>
  <c r="Z58" i="31" a="1"/>
  <c r="AA58" i="31" a="1"/>
  <c r="AB58" i="31" a="1"/>
  <c r="AC58" i="31" a="1"/>
  <c r="AD58" i="31" a="1"/>
  <c r="AE58" i="31" a="1"/>
  <c r="AF58" i="31" a="1"/>
  <c r="AG58" i="31" a="1"/>
  <c r="AH58" i="31" a="1"/>
  <c r="AI58" i="31" a="1"/>
  <c r="AJ58" i="31" a="1"/>
  <c r="AK58" i="31" a="1"/>
  <c r="AL58" i="31" a="1"/>
  <c r="AM58" i="31" a="1"/>
  <c r="AN58" i="31" a="1"/>
  <c r="AO58" i="31" a="1"/>
  <c r="AP58" i="31" a="1"/>
  <c r="AQ58" i="31" a="1"/>
  <c r="AR58" i="31" a="1"/>
  <c r="AS58" i="31" a="1"/>
  <c r="AT58" i="31" a="1"/>
  <c r="AU58" i="31" a="1"/>
  <c r="AV58" i="31" a="1"/>
  <c r="AW58" i="31" a="1"/>
  <c r="AX58" i="31" a="1"/>
  <c r="AY58" i="31" a="1"/>
  <c r="AZ58" i="31" a="1"/>
  <c r="BA58" i="31" a="1"/>
  <c r="BB58" i="31" a="1"/>
  <c r="BC58" i="31" a="1"/>
  <c r="BD58" i="31" a="1"/>
  <c r="BE58" i="31" a="1"/>
  <c r="BF58" i="31" a="1"/>
  <c r="BG58" i="31" a="1"/>
  <c r="BH58" i="31" a="1"/>
  <c r="BI58" i="31" a="1"/>
  <c r="BJ58" i="31" a="1"/>
  <c r="BK58" i="31" a="1"/>
  <c r="BL58" i="31" a="1"/>
  <c r="BM58" i="31" a="1"/>
  <c r="BN58" i="31" a="1"/>
  <c r="BO58" i="31" a="1"/>
  <c r="BP58" i="31" a="1"/>
  <c r="G58" i="31"/>
  <c r="H58" i="31"/>
  <c r="I58" i="31"/>
  <c r="J58" i="31"/>
  <c r="K58" i="31"/>
  <c r="L58" i="31"/>
  <c r="M58" i="31"/>
  <c r="N58" i="31"/>
  <c r="O58" i="31"/>
  <c r="P58" i="31"/>
  <c r="Q58" i="31"/>
  <c r="R58" i="31"/>
  <c r="S58" i="31"/>
  <c r="T58" i="31"/>
  <c r="U58" i="31"/>
  <c r="V58" i="31"/>
  <c r="W58" i="31"/>
  <c r="X58" i="31"/>
  <c r="Y58" i="31"/>
  <c r="Z58" i="31"/>
  <c r="AA58" i="31"/>
  <c r="AB58" i="31"/>
  <c r="AC58" i="31"/>
  <c r="AD58" i="31"/>
  <c r="AE58" i="31"/>
  <c r="AF58" i="31"/>
  <c r="AG58" i="31"/>
  <c r="AH58" i="31"/>
  <c r="AI58" i="31"/>
  <c r="AJ58" i="31"/>
  <c r="AK58" i="31"/>
  <c r="AL58" i="31"/>
  <c r="AM58" i="31"/>
  <c r="AN58" i="31"/>
  <c r="AO58" i="31"/>
  <c r="AP58" i="31"/>
  <c r="AQ58" i="31"/>
  <c r="AR58" i="31"/>
  <c r="AS58" i="31"/>
  <c r="AT58" i="31"/>
  <c r="AU58" i="31"/>
  <c r="AV58" i="31"/>
  <c r="AW58" i="31"/>
  <c r="AX58" i="31"/>
  <c r="AY58" i="31"/>
  <c r="AZ58" i="31"/>
  <c r="BA58" i="31"/>
  <c r="BB58" i="31"/>
  <c r="BC58" i="31"/>
  <c r="BD58" i="31"/>
  <c r="BE58" i="31"/>
  <c r="BF58" i="31"/>
  <c r="BG58" i="31"/>
  <c r="BH58" i="31"/>
  <c r="BI58" i="31"/>
  <c r="BJ58" i="31"/>
  <c r="BK58" i="31"/>
  <c r="BL58" i="31"/>
  <c r="BM58" i="31"/>
  <c r="BN58" i="31"/>
  <c r="BO58" i="31"/>
  <c r="BP58" i="31"/>
  <c r="AC23" i="31"/>
  <c r="AG23" i="31"/>
  <c r="AH23" i="31"/>
  <c r="Z24" i="31"/>
  <c r="E48" i="31" a="1"/>
  <c r="E48" i="31"/>
  <c r="F48" i="31" a="1"/>
  <c r="F48" i="31"/>
  <c r="G48" i="31" a="1"/>
  <c r="H48" i="31" a="1"/>
  <c r="I48" i="31" a="1"/>
  <c r="J48" i="31" a="1"/>
  <c r="K48" i="31" a="1"/>
  <c r="L48" i="31" a="1"/>
  <c r="M48" i="31" a="1"/>
  <c r="N48" i="31" a="1"/>
  <c r="O48" i="31" a="1"/>
  <c r="P48" i="31" a="1"/>
  <c r="Q48" i="31" a="1"/>
  <c r="R48" i="31" a="1"/>
  <c r="S48" i="31" a="1"/>
  <c r="T48" i="31" a="1"/>
  <c r="U48" i="31" a="1"/>
  <c r="V48" i="31" a="1"/>
  <c r="W48" i="31" a="1"/>
  <c r="X48" i="31" a="1"/>
  <c r="Y48" i="31" a="1"/>
  <c r="Z48" i="31" a="1"/>
  <c r="AA48" i="31" a="1"/>
  <c r="AB48" i="31" a="1"/>
  <c r="AC48" i="31" a="1"/>
  <c r="AD48" i="31" a="1"/>
  <c r="AE48" i="31" a="1"/>
  <c r="AF48" i="31" a="1"/>
  <c r="AG48" i="31" a="1"/>
  <c r="AH48" i="31" a="1"/>
  <c r="AI48" i="31" a="1"/>
  <c r="AJ48" i="31" a="1"/>
  <c r="AK48" i="31" a="1"/>
  <c r="AL48" i="31" a="1"/>
  <c r="AM48" i="31" a="1"/>
  <c r="AN48" i="31" a="1"/>
  <c r="AO48" i="31" a="1"/>
  <c r="AP48" i="31" a="1"/>
  <c r="AQ48" i="31" a="1"/>
  <c r="AR48" i="31" a="1"/>
  <c r="AS48" i="31" a="1"/>
  <c r="AT48" i="31" a="1"/>
  <c r="AU48" i="31" a="1"/>
  <c r="AV48" i="31" a="1"/>
  <c r="AW48" i="31" a="1"/>
  <c r="AX48" i="31" a="1"/>
  <c r="AY48" i="31" a="1"/>
  <c r="AZ48" i="31" a="1"/>
  <c r="BA48" i="31" a="1"/>
  <c r="BB48" i="31" a="1"/>
  <c r="BC48" i="31" a="1"/>
  <c r="BD48" i="31" a="1"/>
  <c r="BE48" i="31" a="1"/>
  <c r="BF48" i="31" a="1"/>
  <c r="BG48" i="31" a="1"/>
  <c r="BH48" i="31" a="1"/>
  <c r="BI48" i="31" a="1"/>
  <c r="BJ48" i="31" a="1"/>
  <c r="BK48" i="31" a="1"/>
  <c r="BL48" i="31" a="1"/>
  <c r="BM48" i="31" a="1"/>
  <c r="BN48" i="31" a="1"/>
  <c r="BO48" i="31" a="1"/>
  <c r="BP48" i="31" a="1"/>
  <c r="G48" i="31"/>
  <c r="H48" i="31"/>
  <c r="I48" i="31"/>
  <c r="J48" i="31"/>
  <c r="K48" i="31"/>
  <c r="L48" i="31"/>
  <c r="M48" i="31"/>
  <c r="N48" i="31"/>
  <c r="O48" i="31"/>
  <c r="P48" i="31"/>
  <c r="Q48" i="31"/>
  <c r="R48" i="31"/>
  <c r="S48" i="31"/>
  <c r="T48" i="31"/>
  <c r="U48" i="31"/>
  <c r="V48" i="31"/>
  <c r="W48" i="31"/>
  <c r="X48" i="31"/>
  <c r="Y48" i="31"/>
  <c r="Z48" i="31"/>
  <c r="AA48" i="31"/>
  <c r="AB48" i="31"/>
  <c r="AC48" i="31"/>
  <c r="AD48" i="31"/>
  <c r="AE48" i="31"/>
  <c r="AF48" i="31"/>
  <c r="AG48" i="31"/>
  <c r="AH48" i="31"/>
  <c r="AI48" i="31"/>
  <c r="AJ48" i="31"/>
  <c r="AK48" i="31"/>
  <c r="AL48" i="31"/>
  <c r="AM48" i="31"/>
  <c r="AN48" i="31"/>
  <c r="AO48" i="31"/>
  <c r="AP48" i="31"/>
  <c r="AQ48" i="31"/>
  <c r="AR48" i="31"/>
  <c r="AS48" i="31"/>
  <c r="AT48" i="31"/>
  <c r="AU48" i="31"/>
  <c r="AV48" i="31"/>
  <c r="AW48" i="31"/>
  <c r="AX48" i="31"/>
  <c r="AY48" i="31"/>
  <c r="AZ48" i="31"/>
  <c r="BA48" i="31"/>
  <c r="BB48" i="31"/>
  <c r="BC48" i="31"/>
  <c r="BD48" i="31"/>
  <c r="BE48" i="31"/>
  <c r="BF48" i="31"/>
  <c r="BG48" i="31"/>
  <c r="BH48" i="31"/>
  <c r="BI48" i="31"/>
  <c r="BJ48" i="31"/>
  <c r="BK48" i="31"/>
  <c r="BL48" i="31"/>
  <c r="BM48" i="31"/>
  <c r="BN48" i="31"/>
  <c r="BO48" i="31"/>
  <c r="BP48" i="31"/>
  <c r="AB24" i="31"/>
  <c r="E59" i="31" a="1"/>
  <c r="E59" i="31"/>
  <c r="F59" i="31" a="1"/>
  <c r="F59" i="31"/>
  <c r="G59" i="31" a="1"/>
  <c r="H59" i="31" a="1"/>
  <c r="I59" i="31" a="1"/>
  <c r="J59" i="31" a="1"/>
  <c r="K59" i="31" a="1"/>
  <c r="L59" i="31" a="1"/>
  <c r="M59" i="31" a="1"/>
  <c r="N59" i="31" a="1"/>
  <c r="O59" i="31" a="1"/>
  <c r="P59" i="31" a="1"/>
  <c r="Q59" i="31" a="1"/>
  <c r="R59" i="31" a="1"/>
  <c r="S59" i="31" a="1"/>
  <c r="T59" i="31" a="1"/>
  <c r="U59" i="31" a="1"/>
  <c r="V59" i="31" a="1"/>
  <c r="W59" i="31" a="1"/>
  <c r="X59" i="31" a="1"/>
  <c r="Y59" i="31" a="1"/>
  <c r="Z59" i="31" a="1"/>
  <c r="AA59" i="31" a="1"/>
  <c r="AB59" i="31" a="1"/>
  <c r="AC59" i="31" a="1"/>
  <c r="AD59" i="31" a="1"/>
  <c r="AE59" i="31" a="1"/>
  <c r="AF59" i="31" a="1"/>
  <c r="AG59" i="31" a="1"/>
  <c r="AH59" i="31" a="1"/>
  <c r="AI59" i="31" a="1"/>
  <c r="AJ59" i="31" a="1"/>
  <c r="AK59" i="31" a="1"/>
  <c r="AL59" i="31" a="1"/>
  <c r="AM59" i="31" a="1"/>
  <c r="AN59" i="31" a="1"/>
  <c r="AO59" i="31" a="1"/>
  <c r="AP59" i="31" a="1"/>
  <c r="AQ59" i="31" a="1"/>
  <c r="AR59" i="31" a="1"/>
  <c r="AS59" i="31" a="1"/>
  <c r="AT59" i="31" a="1"/>
  <c r="AU59" i="31" a="1"/>
  <c r="AV59" i="31" a="1"/>
  <c r="AW59" i="31" a="1"/>
  <c r="AX59" i="31" a="1"/>
  <c r="AY59" i="31" a="1"/>
  <c r="AZ59" i="31" a="1"/>
  <c r="BA59" i="31" a="1"/>
  <c r="BB59" i="31" a="1"/>
  <c r="BC59" i="31" a="1"/>
  <c r="BD59" i="31" a="1"/>
  <c r="BE59" i="31" a="1"/>
  <c r="BF59" i="31" a="1"/>
  <c r="BG59" i="31" a="1"/>
  <c r="BH59" i="31" a="1"/>
  <c r="BI59" i="31" a="1"/>
  <c r="BJ59" i="31" a="1"/>
  <c r="BK59" i="31" a="1"/>
  <c r="BL59" i="31" a="1"/>
  <c r="BM59" i="31" a="1"/>
  <c r="BN59" i="31" a="1"/>
  <c r="BO59" i="31" a="1"/>
  <c r="BP59" i="31" a="1"/>
  <c r="G59" i="31"/>
  <c r="H59" i="31"/>
  <c r="I59" i="31"/>
  <c r="J59" i="31"/>
  <c r="K59" i="31"/>
  <c r="L59" i="31"/>
  <c r="M59" i="31"/>
  <c r="N59" i="31"/>
  <c r="O59" i="31"/>
  <c r="P59" i="31"/>
  <c r="Q59" i="31"/>
  <c r="R59" i="31"/>
  <c r="S59" i="31"/>
  <c r="T59" i="31"/>
  <c r="U59" i="31"/>
  <c r="V59" i="31"/>
  <c r="W59" i="31"/>
  <c r="X59" i="31"/>
  <c r="Y59" i="31"/>
  <c r="Z59" i="31"/>
  <c r="AA59" i="31"/>
  <c r="AB59" i="31"/>
  <c r="AC59" i="31"/>
  <c r="AD59" i="31"/>
  <c r="AE59" i="31"/>
  <c r="AF59" i="31"/>
  <c r="AG59" i="31"/>
  <c r="AH59" i="31"/>
  <c r="AI59" i="31"/>
  <c r="AJ59" i="31"/>
  <c r="AK59" i="31"/>
  <c r="AL59" i="31"/>
  <c r="AM59" i="31"/>
  <c r="AN59" i="31"/>
  <c r="AO59" i="31"/>
  <c r="AP59" i="31"/>
  <c r="AQ59" i="31"/>
  <c r="AR59" i="31"/>
  <c r="AS59" i="31"/>
  <c r="AT59" i="31"/>
  <c r="AU59" i="31"/>
  <c r="AV59" i="31"/>
  <c r="AW59" i="31"/>
  <c r="AX59" i="31"/>
  <c r="AY59" i="31"/>
  <c r="AZ59" i="31"/>
  <c r="BA59" i="31"/>
  <c r="BB59" i="31"/>
  <c r="BC59" i="31"/>
  <c r="BD59" i="31"/>
  <c r="BE59" i="31"/>
  <c r="BF59" i="31"/>
  <c r="BG59" i="31"/>
  <c r="BH59" i="31"/>
  <c r="BI59" i="31"/>
  <c r="BJ59" i="31"/>
  <c r="BK59" i="31"/>
  <c r="BL59" i="31"/>
  <c r="BM59" i="31"/>
  <c r="BN59" i="31"/>
  <c r="BO59" i="31"/>
  <c r="BP59" i="31"/>
  <c r="AC24" i="31"/>
  <c r="AG24" i="31"/>
  <c r="AH24" i="31"/>
  <c r="Z25" i="31"/>
  <c r="E49" i="31" a="1"/>
  <c r="E49" i="31"/>
  <c r="F49" i="31" a="1"/>
  <c r="F49" i="31"/>
  <c r="G49" i="31" a="1"/>
  <c r="H49" i="31" a="1"/>
  <c r="I49" i="31" a="1"/>
  <c r="J49" i="31" a="1"/>
  <c r="K49" i="31" a="1"/>
  <c r="L49" i="31" a="1"/>
  <c r="M49" i="31" a="1"/>
  <c r="N49" i="31" a="1"/>
  <c r="O49" i="31" a="1"/>
  <c r="P49" i="31" a="1"/>
  <c r="Q49" i="31" a="1"/>
  <c r="R49" i="31" a="1"/>
  <c r="S49" i="31" a="1"/>
  <c r="T49" i="31" a="1"/>
  <c r="U49" i="31" a="1"/>
  <c r="V49" i="31" a="1"/>
  <c r="W49" i="31" a="1"/>
  <c r="X49" i="31" a="1"/>
  <c r="Y49" i="31" a="1"/>
  <c r="Z49" i="31" a="1"/>
  <c r="AA49" i="31" a="1"/>
  <c r="AB49" i="31" a="1"/>
  <c r="AC49" i="31" a="1"/>
  <c r="AD49" i="31" a="1"/>
  <c r="AE49" i="31" a="1"/>
  <c r="AF49" i="31" a="1"/>
  <c r="AG49" i="31" a="1"/>
  <c r="AH49" i="31" a="1"/>
  <c r="AI49" i="31" a="1"/>
  <c r="AJ49" i="31" a="1"/>
  <c r="AK49" i="31" a="1"/>
  <c r="AL49" i="31" a="1"/>
  <c r="AM49" i="31" a="1"/>
  <c r="AN49" i="31" a="1"/>
  <c r="AO49" i="31" a="1"/>
  <c r="AP49" i="31" a="1"/>
  <c r="AQ49" i="31" a="1"/>
  <c r="AR49" i="31" a="1"/>
  <c r="AS49" i="31" a="1"/>
  <c r="AT49" i="31" a="1"/>
  <c r="AU49" i="31" a="1"/>
  <c r="AV49" i="31" a="1"/>
  <c r="AW49" i="31" a="1"/>
  <c r="AX49" i="31" a="1"/>
  <c r="AY49" i="31" a="1"/>
  <c r="AZ49" i="31" a="1"/>
  <c r="BA49" i="31" a="1"/>
  <c r="BB49" i="31" a="1"/>
  <c r="BC49" i="31" a="1"/>
  <c r="BD49" i="31" a="1"/>
  <c r="BE49" i="31" a="1"/>
  <c r="BF49" i="31" a="1"/>
  <c r="BG49" i="31" a="1"/>
  <c r="BH49" i="31" a="1"/>
  <c r="BI49" i="31" a="1"/>
  <c r="BJ49" i="31" a="1"/>
  <c r="BK49" i="31" a="1"/>
  <c r="BL49" i="31" a="1"/>
  <c r="BM49" i="31" a="1"/>
  <c r="BN49" i="31" a="1"/>
  <c r="BO49" i="31" a="1"/>
  <c r="BP49" i="31" a="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AB25" i="31"/>
  <c r="E60" i="31" a="1"/>
  <c r="E60" i="31"/>
  <c r="F60" i="31" a="1"/>
  <c r="F60" i="31"/>
  <c r="G60" i="31" a="1"/>
  <c r="H60" i="31" a="1"/>
  <c r="I60" i="31" a="1"/>
  <c r="J60" i="31" a="1"/>
  <c r="K60" i="31" a="1"/>
  <c r="L60" i="31" a="1"/>
  <c r="M60" i="31" a="1"/>
  <c r="N60" i="31" a="1"/>
  <c r="O60" i="31" a="1"/>
  <c r="P60" i="31" a="1"/>
  <c r="Q60" i="31" a="1"/>
  <c r="R60" i="31" a="1"/>
  <c r="S60" i="31" a="1"/>
  <c r="T60" i="31" a="1"/>
  <c r="U60" i="31" a="1"/>
  <c r="V60" i="31" a="1"/>
  <c r="W60" i="31" a="1"/>
  <c r="X60" i="31" a="1"/>
  <c r="Y60" i="31" a="1"/>
  <c r="Z60" i="31" a="1"/>
  <c r="AA60" i="31" a="1"/>
  <c r="AB60" i="31" a="1"/>
  <c r="AC60" i="31" a="1"/>
  <c r="AD60" i="31" a="1"/>
  <c r="AE60" i="31" a="1"/>
  <c r="AF60" i="31" a="1"/>
  <c r="AG60" i="31" a="1"/>
  <c r="AH60" i="31" a="1"/>
  <c r="AI60" i="31" a="1"/>
  <c r="AJ60" i="31" a="1"/>
  <c r="AK60" i="31" a="1"/>
  <c r="AL60" i="31" a="1"/>
  <c r="AM60" i="31" a="1"/>
  <c r="AN60" i="31" a="1"/>
  <c r="AO60" i="31" a="1"/>
  <c r="AP60" i="31" a="1"/>
  <c r="AQ60" i="31" a="1"/>
  <c r="AR60" i="31" a="1"/>
  <c r="AS60" i="31" a="1"/>
  <c r="AT60" i="31" a="1"/>
  <c r="AU60" i="31" a="1"/>
  <c r="AV60" i="31" a="1"/>
  <c r="AW60" i="31" a="1"/>
  <c r="AX60" i="31" a="1"/>
  <c r="AY60" i="31" a="1"/>
  <c r="AZ60" i="31" a="1"/>
  <c r="BA60" i="31" a="1"/>
  <c r="BB60" i="31" a="1"/>
  <c r="BC60" i="31" a="1"/>
  <c r="BD60" i="31" a="1"/>
  <c r="BE60" i="31" a="1"/>
  <c r="BF60" i="31" a="1"/>
  <c r="BG60" i="31" a="1"/>
  <c r="BH60" i="31" a="1"/>
  <c r="BI60" i="31" a="1"/>
  <c r="BJ60" i="31" a="1"/>
  <c r="BK60" i="31" a="1"/>
  <c r="BL60" i="31" a="1"/>
  <c r="BM60" i="31" a="1"/>
  <c r="BN60" i="31" a="1"/>
  <c r="BO60" i="31" a="1"/>
  <c r="BP60" i="31" a="1"/>
  <c r="G60" i="31"/>
  <c r="H60" i="31"/>
  <c r="I60" i="31"/>
  <c r="J60" i="31"/>
  <c r="K60" i="31"/>
  <c r="L60" i="31"/>
  <c r="M60" i="31"/>
  <c r="N60" i="31"/>
  <c r="O60" i="31"/>
  <c r="P60" i="31"/>
  <c r="Q60" i="31"/>
  <c r="R60" i="31"/>
  <c r="S60" i="31"/>
  <c r="T60" i="31"/>
  <c r="U60" i="31"/>
  <c r="V60" i="31"/>
  <c r="W60" i="31"/>
  <c r="X60" i="31"/>
  <c r="Y60" i="31"/>
  <c r="Z60" i="31"/>
  <c r="AA60" i="31"/>
  <c r="AB60" i="31"/>
  <c r="AC60" i="31"/>
  <c r="AD60" i="31"/>
  <c r="AE60" i="31"/>
  <c r="AF60" i="31"/>
  <c r="AG60" i="31"/>
  <c r="AH60" i="31"/>
  <c r="AI60" i="31"/>
  <c r="AJ60" i="31"/>
  <c r="AK60" i="31"/>
  <c r="AL60" i="31"/>
  <c r="AM60" i="31"/>
  <c r="AN60" i="31"/>
  <c r="AO60" i="31"/>
  <c r="AP60" i="31"/>
  <c r="AQ60" i="31"/>
  <c r="AR60" i="31"/>
  <c r="AS60" i="31"/>
  <c r="AT60" i="31"/>
  <c r="AU60" i="31"/>
  <c r="AV60" i="31"/>
  <c r="AW60" i="31"/>
  <c r="AX60" i="31"/>
  <c r="AY60" i="31"/>
  <c r="AZ60" i="31"/>
  <c r="BA60" i="31"/>
  <c r="BB60" i="31"/>
  <c r="BC60" i="31"/>
  <c r="BD60" i="31"/>
  <c r="BE60" i="31"/>
  <c r="BF60" i="31"/>
  <c r="BG60" i="31"/>
  <c r="BH60" i="31"/>
  <c r="BI60" i="31"/>
  <c r="BJ60" i="31"/>
  <c r="BK60" i="31"/>
  <c r="BL60" i="31"/>
  <c r="BM60" i="31"/>
  <c r="BN60" i="31"/>
  <c r="BO60" i="31"/>
  <c r="BP60" i="31"/>
  <c r="AC25" i="31"/>
  <c r="AG25" i="31"/>
  <c r="AH25" i="31"/>
  <c r="AG17" i="33"/>
  <c r="AG18" i="33"/>
  <c r="AH18" i="33"/>
  <c r="AG19" i="33"/>
  <c r="AH19" i="33"/>
  <c r="Z20" i="33"/>
  <c r="AG20" i="33"/>
  <c r="AH20" i="33"/>
  <c r="Z21" i="33"/>
  <c r="AG21" i="33"/>
  <c r="AH21" i="33"/>
  <c r="Z22" i="33"/>
  <c r="AG22" i="33"/>
  <c r="AH22" i="33"/>
  <c r="Z23" i="33"/>
  <c r="E47" i="33" a="1"/>
  <c r="E47" i="33"/>
  <c r="F47" i="33" a="1"/>
  <c r="F47" i="33"/>
  <c r="G47" i="33" a="1"/>
  <c r="H47" i="33" a="1"/>
  <c r="I47" i="33" a="1"/>
  <c r="J47" i="33" a="1"/>
  <c r="K47" i="33" a="1"/>
  <c r="L47" i="33" a="1"/>
  <c r="M47" i="33" a="1"/>
  <c r="N47" i="33" a="1"/>
  <c r="O47" i="33" a="1"/>
  <c r="P47" i="33" a="1"/>
  <c r="Q47" i="33" a="1"/>
  <c r="R47" i="33" a="1"/>
  <c r="S47" i="33" a="1"/>
  <c r="T47" i="33" a="1"/>
  <c r="U47" i="33" a="1"/>
  <c r="V47" i="33" a="1"/>
  <c r="W47" i="33" a="1"/>
  <c r="X47" i="33" a="1"/>
  <c r="Y47" i="33" a="1"/>
  <c r="Z47" i="33" a="1"/>
  <c r="AA47" i="33" a="1"/>
  <c r="AB47" i="33" a="1"/>
  <c r="AC47" i="33" a="1"/>
  <c r="AD47" i="33" a="1"/>
  <c r="AE47" i="33" a="1"/>
  <c r="AF47" i="33" a="1"/>
  <c r="AG47" i="33" a="1"/>
  <c r="AH47" i="33" a="1"/>
  <c r="AI47" i="33" a="1"/>
  <c r="AJ47" i="33" a="1"/>
  <c r="AK47" i="33" a="1"/>
  <c r="AL47" i="33" a="1"/>
  <c r="AM47" i="33" a="1"/>
  <c r="AN47" i="33" a="1"/>
  <c r="AO47" i="33" a="1"/>
  <c r="AP47" i="33" a="1"/>
  <c r="AQ47" i="33" a="1"/>
  <c r="AR47" i="33" a="1"/>
  <c r="AS47" i="33" a="1"/>
  <c r="AT47" i="33" a="1"/>
  <c r="AU47" i="33" a="1"/>
  <c r="AV47" i="33" a="1"/>
  <c r="AW47" i="33" a="1"/>
  <c r="AX47" i="33" a="1"/>
  <c r="AY47" i="33" a="1"/>
  <c r="AZ47" i="33" a="1"/>
  <c r="BA47" i="33" a="1"/>
  <c r="BB47" i="33" a="1"/>
  <c r="BC47" i="33" a="1"/>
  <c r="BD47" i="33" a="1"/>
  <c r="BE47" i="33" a="1"/>
  <c r="BF47" i="33" a="1"/>
  <c r="BG47" i="33" a="1"/>
  <c r="BH47" i="33" a="1"/>
  <c r="BI47" i="33" a="1"/>
  <c r="BJ47" i="33" a="1"/>
  <c r="BK47" i="33" a="1"/>
  <c r="BL47" i="33" a="1"/>
  <c r="BM47" i="33" a="1"/>
  <c r="BN47" i="33" a="1"/>
  <c r="BO47" i="33" a="1"/>
  <c r="BP47" i="33" a="1"/>
  <c r="G47" i="33"/>
  <c r="H47" i="33"/>
  <c r="I47" i="33"/>
  <c r="J47" i="33"/>
  <c r="K47" i="33"/>
  <c r="L47" i="33"/>
  <c r="M47" i="33"/>
  <c r="N47" i="33"/>
  <c r="O47" i="33"/>
  <c r="P47" i="33"/>
  <c r="Q47" i="33"/>
  <c r="R47" i="33"/>
  <c r="S47" i="33"/>
  <c r="T47" i="33"/>
  <c r="U47" i="33"/>
  <c r="V47" i="33"/>
  <c r="W47" i="33"/>
  <c r="X47" i="33"/>
  <c r="Y47" i="33"/>
  <c r="Z47" i="33"/>
  <c r="AA47" i="33"/>
  <c r="AB47" i="33"/>
  <c r="AC47" i="33"/>
  <c r="AD47" i="33"/>
  <c r="AE47" i="33"/>
  <c r="AF47" i="33"/>
  <c r="AG47" i="33"/>
  <c r="AH47" i="33"/>
  <c r="AI47" i="33"/>
  <c r="AJ47" i="33"/>
  <c r="AK47" i="33"/>
  <c r="AL47" i="33"/>
  <c r="AM47" i="33"/>
  <c r="AN47" i="33"/>
  <c r="AO47" i="33"/>
  <c r="AP47" i="33"/>
  <c r="AQ47" i="33"/>
  <c r="AR47" i="33"/>
  <c r="AS47" i="33"/>
  <c r="AT47" i="33"/>
  <c r="AU47" i="33"/>
  <c r="AV47" i="33"/>
  <c r="AW47" i="33"/>
  <c r="AX47" i="33"/>
  <c r="AY47" i="33"/>
  <c r="AZ47" i="33"/>
  <c r="BA47" i="33"/>
  <c r="BB47" i="33"/>
  <c r="BC47" i="33"/>
  <c r="BD47" i="33"/>
  <c r="BE47" i="33"/>
  <c r="BF47" i="33"/>
  <c r="BG47" i="33"/>
  <c r="BH47" i="33"/>
  <c r="BI47" i="33"/>
  <c r="BJ47" i="33"/>
  <c r="BK47" i="33"/>
  <c r="BL47" i="33"/>
  <c r="BM47" i="33"/>
  <c r="BN47" i="33"/>
  <c r="BO47" i="33"/>
  <c r="BP47" i="33"/>
  <c r="AB23" i="33"/>
  <c r="E58" i="33" a="1"/>
  <c r="E58" i="33"/>
  <c r="F58" i="33" a="1"/>
  <c r="F58" i="33"/>
  <c r="G58" i="33" a="1"/>
  <c r="H58" i="33" a="1"/>
  <c r="I58" i="33" a="1"/>
  <c r="J58" i="33" a="1"/>
  <c r="K58" i="33" a="1"/>
  <c r="L58" i="33" a="1"/>
  <c r="M58" i="33" a="1"/>
  <c r="N58" i="33" a="1"/>
  <c r="O58" i="33" a="1"/>
  <c r="P58" i="33" a="1"/>
  <c r="Q58" i="33" a="1"/>
  <c r="R58" i="33" a="1"/>
  <c r="S58" i="33" a="1"/>
  <c r="T58" i="33" a="1"/>
  <c r="U58" i="33" a="1"/>
  <c r="V58" i="33" a="1"/>
  <c r="W58" i="33" a="1"/>
  <c r="X58" i="33" a="1"/>
  <c r="Y58" i="33" a="1"/>
  <c r="Z58" i="33" a="1"/>
  <c r="AA58" i="33" a="1"/>
  <c r="AB58" i="33" a="1"/>
  <c r="AC58" i="33" a="1"/>
  <c r="AD58" i="33" a="1"/>
  <c r="AE58" i="33" a="1"/>
  <c r="AF58" i="33" a="1"/>
  <c r="AG58" i="33" a="1"/>
  <c r="AH58" i="33" a="1"/>
  <c r="AI58" i="33" a="1"/>
  <c r="AJ58" i="33" a="1"/>
  <c r="AK58" i="33" a="1"/>
  <c r="AL58" i="33" a="1"/>
  <c r="AM58" i="33" a="1"/>
  <c r="AN58" i="33" a="1"/>
  <c r="AO58" i="33" a="1"/>
  <c r="AP58" i="33" a="1"/>
  <c r="AQ58" i="33" a="1"/>
  <c r="AR58" i="33" a="1"/>
  <c r="AS58" i="33" a="1"/>
  <c r="AT58" i="33" a="1"/>
  <c r="AU58" i="33" a="1"/>
  <c r="AV58" i="33" a="1"/>
  <c r="AW58" i="33" a="1"/>
  <c r="AX58" i="33" a="1"/>
  <c r="AY58" i="33" a="1"/>
  <c r="AZ58" i="33" a="1"/>
  <c r="BA58" i="33" a="1"/>
  <c r="BB58" i="33" a="1"/>
  <c r="BC58" i="33" a="1"/>
  <c r="BD58" i="33" a="1"/>
  <c r="BE58" i="33" a="1"/>
  <c r="BF58" i="33" a="1"/>
  <c r="BG58" i="33" a="1"/>
  <c r="BH58" i="33" a="1"/>
  <c r="BI58" i="33" a="1"/>
  <c r="BJ58" i="33" a="1"/>
  <c r="BK58" i="33" a="1"/>
  <c r="BL58" i="33" a="1"/>
  <c r="BM58" i="33" a="1"/>
  <c r="BN58" i="33" a="1"/>
  <c r="BO58" i="33" a="1"/>
  <c r="BP58" i="33" a="1"/>
  <c r="G58" i="33"/>
  <c r="H58" i="33"/>
  <c r="I58" i="33"/>
  <c r="J58" i="33"/>
  <c r="K58" i="33"/>
  <c r="L58" i="33"/>
  <c r="M58" i="33"/>
  <c r="N58" i="33"/>
  <c r="O58" i="33"/>
  <c r="P58" i="33"/>
  <c r="Q58" i="33"/>
  <c r="R58" i="33"/>
  <c r="S58" i="33"/>
  <c r="T58" i="33"/>
  <c r="U58" i="33"/>
  <c r="V58" i="33"/>
  <c r="W58" i="33"/>
  <c r="X58" i="33"/>
  <c r="Y58" i="33"/>
  <c r="Z58" i="33"/>
  <c r="AA58" i="33"/>
  <c r="AB58" i="33"/>
  <c r="AC58" i="33"/>
  <c r="AD58" i="33"/>
  <c r="AE58" i="33"/>
  <c r="AF58" i="33"/>
  <c r="AG58" i="33"/>
  <c r="AH58" i="33"/>
  <c r="AI58" i="33"/>
  <c r="AJ58" i="33"/>
  <c r="AK58" i="33"/>
  <c r="AL58" i="33"/>
  <c r="AM58" i="33"/>
  <c r="AN58" i="33"/>
  <c r="AO58" i="33"/>
  <c r="AP58" i="33"/>
  <c r="AQ58" i="33"/>
  <c r="AR58" i="33"/>
  <c r="AS58" i="33"/>
  <c r="AT58" i="33"/>
  <c r="AU58" i="33"/>
  <c r="AV58" i="33"/>
  <c r="AW58" i="33"/>
  <c r="AX58" i="33"/>
  <c r="AY58" i="33"/>
  <c r="AZ58" i="33"/>
  <c r="BA58" i="33"/>
  <c r="BB58" i="33"/>
  <c r="BC58" i="33"/>
  <c r="BD58" i="33"/>
  <c r="BE58" i="33"/>
  <c r="BF58" i="33"/>
  <c r="BG58" i="33"/>
  <c r="BH58" i="33"/>
  <c r="BI58" i="33"/>
  <c r="BJ58" i="33"/>
  <c r="BK58" i="33"/>
  <c r="BL58" i="33"/>
  <c r="BM58" i="33"/>
  <c r="BN58" i="33"/>
  <c r="BO58" i="33"/>
  <c r="BP58" i="33"/>
  <c r="AC23" i="33"/>
  <c r="AG23" i="33"/>
  <c r="AH23" i="33"/>
  <c r="Z24" i="33"/>
  <c r="E48" i="33" a="1"/>
  <c r="E48" i="33"/>
  <c r="F48" i="33" a="1"/>
  <c r="F48" i="33"/>
  <c r="G48" i="33" a="1"/>
  <c r="H48" i="33" a="1"/>
  <c r="I48" i="33" a="1"/>
  <c r="J48" i="33" a="1"/>
  <c r="K48" i="33" a="1"/>
  <c r="L48" i="33" a="1"/>
  <c r="M48" i="33" a="1"/>
  <c r="N48" i="33" a="1"/>
  <c r="O48" i="33" a="1"/>
  <c r="P48" i="33" a="1"/>
  <c r="Q48" i="33" a="1"/>
  <c r="R48" i="33" a="1"/>
  <c r="S48" i="33" a="1"/>
  <c r="T48" i="33" a="1"/>
  <c r="U48" i="33" a="1"/>
  <c r="V48" i="33" a="1"/>
  <c r="W48" i="33" a="1"/>
  <c r="X48" i="33" a="1"/>
  <c r="Y48" i="33" a="1"/>
  <c r="Z48" i="33" a="1"/>
  <c r="AA48" i="33" a="1"/>
  <c r="AB48" i="33" a="1"/>
  <c r="AC48" i="33" a="1"/>
  <c r="AD48" i="33" a="1"/>
  <c r="AE48" i="33" a="1"/>
  <c r="AF48" i="33" a="1"/>
  <c r="AG48" i="33" a="1"/>
  <c r="AH48" i="33" a="1"/>
  <c r="AI48" i="33" a="1"/>
  <c r="AJ48" i="33" a="1"/>
  <c r="AK48" i="33" a="1"/>
  <c r="AL48" i="33" a="1"/>
  <c r="AM48" i="33" a="1"/>
  <c r="AN48" i="33" a="1"/>
  <c r="AO48" i="33" a="1"/>
  <c r="AP48" i="33" a="1"/>
  <c r="AQ48" i="33" a="1"/>
  <c r="AR48" i="33" a="1"/>
  <c r="AS48" i="33" a="1"/>
  <c r="AT48" i="33" a="1"/>
  <c r="AU48" i="33" a="1"/>
  <c r="AV48" i="33" a="1"/>
  <c r="AW48" i="33" a="1"/>
  <c r="AX48" i="33" a="1"/>
  <c r="AY48" i="33" a="1"/>
  <c r="AZ48" i="33" a="1"/>
  <c r="BA48" i="33" a="1"/>
  <c r="BB48" i="33" a="1"/>
  <c r="BC48" i="33" a="1"/>
  <c r="BD48" i="33" a="1"/>
  <c r="BE48" i="33" a="1"/>
  <c r="BF48" i="33" a="1"/>
  <c r="BG48" i="33" a="1"/>
  <c r="BH48" i="33" a="1"/>
  <c r="BI48" i="33" a="1"/>
  <c r="BJ48" i="33" a="1"/>
  <c r="BK48" i="33" a="1"/>
  <c r="BL48" i="33" a="1"/>
  <c r="BM48" i="33" a="1"/>
  <c r="BN48" i="33" a="1"/>
  <c r="BO48" i="33" a="1"/>
  <c r="BP48" i="33" a="1"/>
  <c r="G48" i="33"/>
  <c r="H48" i="33"/>
  <c r="I48" i="33"/>
  <c r="J48" i="33"/>
  <c r="K48" i="33"/>
  <c r="L48" i="33"/>
  <c r="M48" i="33"/>
  <c r="N48" i="33"/>
  <c r="O48" i="33"/>
  <c r="P48" i="33"/>
  <c r="Q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BM48" i="33"/>
  <c r="BN48" i="33"/>
  <c r="BO48" i="33"/>
  <c r="BP48" i="33"/>
  <c r="AB24" i="33"/>
  <c r="E59" i="33" a="1"/>
  <c r="E59" i="33"/>
  <c r="F59" i="33" a="1"/>
  <c r="F59" i="33"/>
  <c r="G59" i="33" a="1"/>
  <c r="H59" i="33" a="1"/>
  <c r="I59" i="33" a="1"/>
  <c r="J59" i="33" a="1"/>
  <c r="K59" i="33" a="1"/>
  <c r="L59" i="33" a="1"/>
  <c r="M59" i="33" a="1"/>
  <c r="N59" i="33" a="1"/>
  <c r="O59" i="33" a="1"/>
  <c r="P59" i="33" a="1"/>
  <c r="Q59" i="33" a="1"/>
  <c r="R59" i="33" a="1"/>
  <c r="S59" i="33" a="1"/>
  <c r="T59" i="33" a="1"/>
  <c r="U59" i="33" a="1"/>
  <c r="V59" i="33" a="1"/>
  <c r="W59" i="33" a="1"/>
  <c r="X59" i="33" a="1"/>
  <c r="Y59" i="33" a="1"/>
  <c r="Z59" i="33" a="1"/>
  <c r="AA59" i="33" a="1"/>
  <c r="AB59" i="33" a="1"/>
  <c r="AC59" i="33" a="1"/>
  <c r="AD59" i="33" a="1"/>
  <c r="AE59" i="33" a="1"/>
  <c r="AF59" i="33" a="1"/>
  <c r="AG59" i="33" a="1"/>
  <c r="AH59" i="33" a="1"/>
  <c r="AI59" i="33" a="1"/>
  <c r="AJ59" i="33" a="1"/>
  <c r="AK59" i="33" a="1"/>
  <c r="AL59" i="33" a="1"/>
  <c r="AM59" i="33" a="1"/>
  <c r="AN59" i="33" a="1"/>
  <c r="AO59" i="33" a="1"/>
  <c r="AP59" i="33" a="1"/>
  <c r="AQ59" i="33" a="1"/>
  <c r="AR59" i="33" a="1"/>
  <c r="AS59" i="33" a="1"/>
  <c r="AT59" i="33" a="1"/>
  <c r="AU59" i="33" a="1"/>
  <c r="AV59" i="33" a="1"/>
  <c r="AW59" i="33" a="1"/>
  <c r="AX59" i="33" a="1"/>
  <c r="AY59" i="33" a="1"/>
  <c r="AZ59" i="33" a="1"/>
  <c r="BA59" i="33" a="1"/>
  <c r="BB59" i="33" a="1"/>
  <c r="BC59" i="33" a="1"/>
  <c r="BD59" i="33" a="1"/>
  <c r="BE59" i="33" a="1"/>
  <c r="BF59" i="33" a="1"/>
  <c r="BG59" i="33" a="1"/>
  <c r="BH59" i="33" a="1"/>
  <c r="BI59" i="33" a="1"/>
  <c r="BJ59" i="33" a="1"/>
  <c r="BK59" i="33" a="1"/>
  <c r="BL59" i="33" a="1"/>
  <c r="BM59" i="33" a="1"/>
  <c r="BN59" i="33" a="1"/>
  <c r="BO59" i="33" a="1"/>
  <c r="BP59" i="33" a="1"/>
  <c r="G59" i="33"/>
  <c r="H59" i="33"/>
  <c r="I59" i="33"/>
  <c r="J59" i="33"/>
  <c r="K59" i="33"/>
  <c r="L59" i="33"/>
  <c r="M59" i="33"/>
  <c r="N59" i="33"/>
  <c r="O59" i="33"/>
  <c r="P59" i="33"/>
  <c r="Q59" i="33"/>
  <c r="R59" i="33"/>
  <c r="S59" i="33"/>
  <c r="T59" i="33"/>
  <c r="U59" i="33"/>
  <c r="V59"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AY59" i="33"/>
  <c r="AZ59" i="33"/>
  <c r="BA59" i="33"/>
  <c r="BB59" i="33"/>
  <c r="BC59" i="33"/>
  <c r="BD59" i="33"/>
  <c r="BE59" i="33"/>
  <c r="BF59" i="33"/>
  <c r="BG59" i="33"/>
  <c r="BH59" i="33"/>
  <c r="BI59" i="33"/>
  <c r="BJ59" i="33"/>
  <c r="BK59" i="33"/>
  <c r="BL59" i="33"/>
  <c r="BM59" i="33"/>
  <c r="BN59" i="33"/>
  <c r="BO59" i="33"/>
  <c r="BP59" i="33"/>
  <c r="AC24" i="33"/>
  <c r="AG24" i="33"/>
  <c r="AH24" i="33"/>
  <c r="Z25" i="33"/>
  <c r="E49" i="33" a="1"/>
  <c r="E49" i="33"/>
  <c r="F49" i="33" a="1"/>
  <c r="F49" i="33"/>
  <c r="G49" i="33" a="1"/>
  <c r="H49" i="33" a="1"/>
  <c r="I49" i="33" a="1"/>
  <c r="J49" i="33" a="1"/>
  <c r="K49" i="33" a="1"/>
  <c r="L49" i="33" a="1"/>
  <c r="M49" i="33" a="1"/>
  <c r="N49" i="33" a="1"/>
  <c r="O49" i="33" a="1"/>
  <c r="P49" i="33" a="1"/>
  <c r="Q49" i="33" a="1"/>
  <c r="R49" i="33" a="1"/>
  <c r="S49" i="33" a="1"/>
  <c r="T49" i="33" a="1"/>
  <c r="U49" i="33" a="1"/>
  <c r="V49" i="33" a="1"/>
  <c r="W49" i="33" a="1"/>
  <c r="X49" i="33" a="1"/>
  <c r="Y49" i="33" a="1"/>
  <c r="Z49" i="33" a="1"/>
  <c r="AA49" i="33" a="1"/>
  <c r="AB49" i="33" a="1"/>
  <c r="AC49" i="33" a="1"/>
  <c r="AD49" i="33" a="1"/>
  <c r="AE49" i="33" a="1"/>
  <c r="AF49" i="33" a="1"/>
  <c r="AG49" i="33" a="1"/>
  <c r="AH49" i="33" a="1"/>
  <c r="AI49" i="33" a="1"/>
  <c r="AJ49" i="33" a="1"/>
  <c r="AK49" i="33" a="1"/>
  <c r="AL49" i="33" a="1"/>
  <c r="AM49" i="33" a="1"/>
  <c r="AN49" i="33" a="1"/>
  <c r="AO49" i="33" a="1"/>
  <c r="AP49" i="33" a="1"/>
  <c r="AQ49" i="33" a="1"/>
  <c r="AR49" i="33" a="1"/>
  <c r="AS49" i="33" a="1"/>
  <c r="AT49" i="33" a="1"/>
  <c r="AU49" i="33" a="1"/>
  <c r="AV49" i="33" a="1"/>
  <c r="AW49" i="33" a="1"/>
  <c r="AX49" i="33" a="1"/>
  <c r="AY49" i="33" a="1"/>
  <c r="AZ49" i="33" a="1"/>
  <c r="BA49" i="33" a="1"/>
  <c r="BB49" i="33" a="1"/>
  <c r="BC49" i="33" a="1"/>
  <c r="BD49" i="33" a="1"/>
  <c r="BE49" i="33" a="1"/>
  <c r="BF49" i="33" a="1"/>
  <c r="BG49" i="33" a="1"/>
  <c r="BH49" i="33" a="1"/>
  <c r="BI49" i="33" a="1"/>
  <c r="BJ49" i="33" a="1"/>
  <c r="BK49" i="33" a="1"/>
  <c r="BL49" i="33" a="1"/>
  <c r="BM49" i="33" a="1"/>
  <c r="BN49" i="33" a="1"/>
  <c r="BO49" i="33" a="1"/>
  <c r="BP49" i="33" a="1"/>
  <c r="G49" i="33"/>
  <c r="H49" i="33"/>
  <c r="I49" i="33"/>
  <c r="J49" i="33"/>
  <c r="K49" i="33"/>
  <c r="L49" i="33"/>
  <c r="M49" i="33"/>
  <c r="N49" i="33"/>
  <c r="O49" i="33"/>
  <c r="P49" i="33"/>
  <c r="Q49" i="33"/>
  <c r="R49" i="33"/>
  <c r="S49" i="33"/>
  <c r="T49" i="33"/>
  <c r="U49" i="33"/>
  <c r="V49" i="33"/>
  <c r="W49" i="33"/>
  <c r="X49" i="33"/>
  <c r="Y49" i="33"/>
  <c r="Z49" i="33"/>
  <c r="AA49" i="33"/>
  <c r="AB49" i="33"/>
  <c r="AC49" i="33"/>
  <c r="AD49" i="33"/>
  <c r="AE49" i="33"/>
  <c r="AF49" i="33"/>
  <c r="AG49" i="33"/>
  <c r="AH49" i="33"/>
  <c r="AI49" i="33"/>
  <c r="AJ49" i="33"/>
  <c r="AK49" i="33"/>
  <c r="AL49" i="33"/>
  <c r="AM49" i="33"/>
  <c r="AN49" i="33"/>
  <c r="AO49" i="33"/>
  <c r="AP49" i="33"/>
  <c r="AQ49" i="33"/>
  <c r="AR49" i="33"/>
  <c r="AS49" i="33"/>
  <c r="AT49" i="33"/>
  <c r="AU49" i="33"/>
  <c r="AV49" i="33"/>
  <c r="AW49" i="33"/>
  <c r="AX49" i="33"/>
  <c r="AY49" i="33"/>
  <c r="AZ49" i="33"/>
  <c r="BA49" i="33"/>
  <c r="BB49" i="33"/>
  <c r="BC49" i="33"/>
  <c r="BD49" i="33"/>
  <c r="BE49" i="33"/>
  <c r="BF49" i="33"/>
  <c r="BG49" i="33"/>
  <c r="BH49" i="33"/>
  <c r="BI49" i="33"/>
  <c r="BJ49" i="33"/>
  <c r="BK49" i="33"/>
  <c r="BL49" i="33"/>
  <c r="BM49" i="33"/>
  <c r="BN49" i="33"/>
  <c r="BO49" i="33"/>
  <c r="BP49" i="33"/>
  <c r="AB25" i="33"/>
  <c r="E60" i="33" a="1"/>
  <c r="E60" i="33"/>
  <c r="F60" i="33" a="1"/>
  <c r="F60" i="33"/>
  <c r="G60" i="33" a="1"/>
  <c r="H60" i="33" a="1"/>
  <c r="I60" i="33" a="1"/>
  <c r="J60" i="33" a="1"/>
  <c r="K60" i="33" a="1"/>
  <c r="L60" i="33" a="1"/>
  <c r="M60" i="33" a="1"/>
  <c r="N60" i="33" a="1"/>
  <c r="O60" i="33" a="1"/>
  <c r="P60" i="33" a="1"/>
  <c r="Q60" i="33" a="1"/>
  <c r="R60" i="33" a="1"/>
  <c r="S60" i="33" a="1"/>
  <c r="T60" i="33" a="1"/>
  <c r="U60" i="33" a="1"/>
  <c r="V60" i="33" a="1"/>
  <c r="W60" i="33" a="1"/>
  <c r="X60" i="33" a="1"/>
  <c r="Y60" i="33" a="1"/>
  <c r="Z60" i="33" a="1"/>
  <c r="AA60" i="33" a="1"/>
  <c r="AB60" i="33" a="1"/>
  <c r="AC60" i="33" a="1"/>
  <c r="AD60" i="33" a="1"/>
  <c r="AE60" i="33" a="1"/>
  <c r="AF60" i="33" a="1"/>
  <c r="AG60" i="33" a="1"/>
  <c r="AH60" i="33" a="1"/>
  <c r="AI60" i="33" a="1"/>
  <c r="AJ60" i="33" a="1"/>
  <c r="AK60" i="33" a="1"/>
  <c r="AL60" i="33" a="1"/>
  <c r="AM60" i="33" a="1"/>
  <c r="AN60" i="33" a="1"/>
  <c r="AO60" i="33" a="1"/>
  <c r="AP60" i="33" a="1"/>
  <c r="AQ60" i="33" a="1"/>
  <c r="AR60" i="33" a="1"/>
  <c r="AS60" i="33" a="1"/>
  <c r="AT60" i="33" a="1"/>
  <c r="AU60" i="33" a="1"/>
  <c r="AV60" i="33" a="1"/>
  <c r="AW60" i="33" a="1"/>
  <c r="AX60" i="33" a="1"/>
  <c r="AY60" i="33" a="1"/>
  <c r="AZ60" i="33" a="1"/>
  <c r="BA60" i="33" a="1"/>
  <c r="BB60" i="33" a="1"/>
  <c r="BC60" i="33" a="1"/>
  <c r="BD60" i="33" a="1"/>
  <c r="BE60" i="33" a="1"/>
  <c r="BF60" i="33" a="1"/>
  <c r="BG60" i="33" a="1"/>
  <c r="BH60" i="33" a="1"/>
  <c r="BI60" i="33" a="1"/>
  <c r="BJ60" i="33" a="1"/>
  <c r="BK60" i="33" a="1"/>
  <c r="BL60" i="33" a="1"/>
  <c r="BM60" i="33" a="1"/>
  <c r="BN60" i="33" a="1"/>
  <c r="BO60" i="33" a="1"/>
  <c r="BP60" i="33" a="1"/>
  <c r="G60" i="33"/>
  <c r="H60" i="33"/>
  <c r="I60" i="33"/>
  <c r="J60" i="33"/>
  <c r="K60" i="33"/>
  <c r="L60" i="33"/>
  <c r="M60" i="33"/>
  <c r="N60" i="33"/>
  <c r="O60" i="33"/>
  <c r="P60" i="33"/>
  <c r="Q60" i="33"/>
  <c r="R60" i="33"/>
  <c r="S60" i="33"/>
  <c r="T60" i="33"/>
  <c r="U60" i="33"/>
  <c r="V60"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0" i="33"/>
  <c r="AZ60" i="33"/>
  <c r="BA60" i="33"/>
  <c r="BB60" i="33"/>
  <c r="BC60" i="33"/>
  <c r="BD60" i="33"/>
  <c r="BE60" i="33"/>
  <c r="BF60" i="33"/>
  <c r="BG60" i="33"/>
  <c r="BH60" i="33"/>
  <c r="BI60" i="33"/>
  <c r="BJ60" i="33"/>
  <c r="BK60" i="33"/>
  <c r="BL60" i="33"/>
  <c r="BM60" i="33"/>
  <c r="BN60" i="33"/>
  <c r="BO60" i="33"/>
  <c r="BP60" i="33"/>
  <c r="AC25" i="33"/>
  <c r="AG25" i="33"/>
  <c r="AH25" i="33"/>
  <c r="B42" i="6"/>
  <c r="B43" i="6"/>
  <c r="B44" i="6"/>
  <c r="B45" i="6"/>
  <c r="B46" i="6"/>
  <c r="B47" i="6"/>
  <c r="B48" i="6"/>
  <c r="B49" i="6"/>
  <c r="B50" i="6"/>
  <c r="B51" i="6"/>
  <c r="B52" i="6"/>
  <c r="B53" i="6"/>
  <c r="B54" i="6"/>
  <c r="B55" i="6"/>
  <c r="B56" i="6"/>
  <c r="C49" i="6"/>
  <c r="D55" i="6"/>
  <c r="C55" i="6"/>
  <c r="D54" i="6"/>
  <c r="C54" i="6"/>
  <c r="D53" i="6"/>
  <c r="C53" i="6"/>
  <c r="D52" i="6"/>
  <c r="C52" i="6"/>
  <c r="D51" i="6"/>
  <c r="C51" i="6"/>
  <c r="D50" i="6"/>
  <c r="C50" i="6"/>
  <c r="D49" i="6"/>
  <c r="D48" i="6"/>
  <c r="C48" i="6"/>
  <c r="D47" i="6"/>
  <c r="C47" i="6"/>
  <c r="D46" i="6"/>
  <c r="C46" i="6"/>
  <c r="D45" i="6"/>
  <c r="C45" i="6"/>
  <c r="D44" i="6"/>
  <c r="C44" i="6"/>
  <c r="D43" i="6"/>
  <c r="C43" i="6"/>
  <c r="D42" i="6"/>
  <c r="C42" i="6"/>
  <c r="D56" i="6"/>
  <c r="C56" i="6"/>
  <c r="C12" i="21" a="1"/>
  <c r="C12" i="21"/>
  <c r="C12" i="24" a="1"/>
  <c r="C12" i="24"/>
  <c r="C13" i="21" a="1"/>
  <c r="C13" i="21"/>
  <c r="E13" i="21"/>
  <c r="C14" i="21" a="1"/>
  <c r="C14" i="21"/>
  <c r="E14" i="21"/>
  <c r="C15" i="21" a="1"/>
  <c r="C15" i="21"/>
  <c r="E15" i="21"/>
  <c r="C16" i="21" a="1"/>
  <c r="C16" i="21"/>
  <c r="E16" i="21"/>
  <c r="C17" i="21" a="1"/>
  <c r="C17" i="21"/>
  <c r="E17" i="21"/>
  <c r="C18" i="21" a="1"/>
  <c r="C18" i="21"/>
  <c r="E18" i="21"/>
  <c r="C19" i="21" a="1"/>
  <c r="C19" i="21"/>
  <c r="E19" i="21"/>
  <c r="C20" i="21" a="1"/>
  <c r="C20" i="21"/>
  <c r="E20" i="21"/>
  <c r="E8" i="22" a="1"/>
  <c r="E8" i="22"/>
  <c r="F8" i="22"/>
  <c r="C5" i="34"/>
  <c r="E9" i="22" a="1"/>
  <c r="E9" i="22"/>
  <c r="F9" i="22"/>
  <c r="C6" i="34"/>
  <c r="E10" i="22" a="1"/>
  <c r="E10" i="22"/>
  <c r="F10" i="22"/>
  <c r="C7" i="34"/>
  <c r="E11" i="22" a="1"/>
  <c r="E11" i="22"/>
  <c r="F11" i="22"/>
  <c r="C8" i="34"/>
  <c r="E12" i="22" a="1"/>
  <c r="E12" i="22"/>
  <c r="F12" i="22"/>
  <c r="C9" i="34"/>
  <c r="E14" i="22" a="1"/>
  <c r="E14" i="22"/>
  <c r="F14" i="22"/>
  <c r="C11" i="34"/>
  <c r="E15" i="22" a="1"/>
  <c r="E15" i="22"/>
  <c r="F15" i="22"/>
  <c r="C12" i="34"/>
  <c r="E16" i="22" a="1"/>
  <c r="E16" i="22"/>
  <c r="F16" i="22"/>
  <c r="C13" i="34"/>
  <c r="E17" i="22" a="1"/>
  <c r="E17" i="22"/>
  <c r="F17" i="22"/>
  <c r="C14" i="34"/>
  <c r="E18" i="22" a="1"/>
  <c r="E18" i="22"/>
  <c r="F18" i="22"/>
  <c r="C15" i="34"/>
  <c r="E19" i="22" a="1"/>
  <c r="E19" i="22"/>
  <c r="F19" i="22"/>
  <c r="C16" i="34"/>
  <c r="E20" i="22" a="1"/>
  <c r="E20" i="22"/>
  <c r="F20" i="22"/>
  <c r="C17" i="34"/>
  <c r="E21" i="22" a="1"/>
  <c r="E21" i="22"/>
  <c r="F21" i="22"/>
  <c r="C18" i="34"/>
  <c r="E23" i="22" a="1"/>
  <c r="E23" i="22"/>
  <c r="F23" i="22"/>
  <c r="C20" i="34"/>
  <c r="E24" i="22" a="1"/>
  <c r="E24" i="22"/>
  <c r="F24" i="22"/>
  <c r="C21" i="34"/>
  <c r="E25" i="22" a="1"/>
  <c r="E25" i="22"/>
  <c r="F25" i="22"/>
  <c r="C22" i="34"/>
  <c r="E26" i="22" a="1"/>
  <c r="E26" i="22"/>
  <c r="F26" i="22"/>
  <c r="C23" i="34"/>
  <c r="E27" i="22" a="1"/>
  <c r="E27" i="22"/>
  <c r="F27" i="22"/>
  <c r="C24" i="34"/>
  <c r="E28" i="22" a="1"/>
  <c r="E28" i="22"/>
  <c r="F28" i="22"/>
  <c r="C25" i="34"/>
  <c r="E29" i="22" a="1"/>
  <c r="E29" i="22"/>
  <c r="F29" i="22"/>
  <c r="C26" i="34"/>
  <c r="E30" i="22" a="1"/>
  <c r="E30" i="22"/>
  <c r="F30" i="22"/>
  <c r="C27" i="34"/>
  <c r="E32" i="22" a="1"/>
  <c r="E32" i="22"/>
  <c r="F32" i="22"/>
  <c r="C29" i="34"/>
  <c r="E33" i="22" a="1"/>
  <c r="E33" i="22"/>
  <c r="F33" i="22"/>
  <c r="C30" i="34"/>
  <c r="E34" i="22" a="1"/>
  <c r="E34" i="22"/>
  <c r="F34" i="22"/>
  <c r="C31" i="34"/>
  <c r="E35" i="22" a="1"/>
  <c r="E35" i="22"/>
  <c r="F35" i="22"/>
  <c r="C32" i="34"/>
  <c r="C50" i="34"/>
  <c r="C51" i="34"/>
  <c r="C52" i="34"/>
  <c r="C53" i="34"/>
  <c r="C54" i="34"/>
  <c r="C56" i="34"/>
  <c r="C57" i="34"/>
  <c r="C58" i="34"/>
  <c r="C59" i="34"/>
  <c r="C60" i="34"/>
  <c r="C61" i="34"/>
  <c r="C62" i="34"/>
  <c r="C63" i="34"/>
  <c r="C65" i="34"/>
  <c r="C66" i="34"/>
  <c r="C67" i="34"/>
  <c r="C68" i="34"/>
  <c r="C69" i="34"/>
  <c r="C70" i="34"/>
  <c r="C71" i="34"/>
  <c r="C72" i="34"/>
  <c r="C74" i="34"/>
  <c r="C75" i="34"/>
  <c r="C76" i="34"/>
  <c r="C77" i="34"/>
  <c r="E2" i="34"/>
  <c r="D3" i="34" a="1"/>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E7" i="34"/>
  <c r="E8" i="34" a="1"/>
  <c r="E8" i="34"/>
  <c r="E5" i="34" a="1"/>
  <c r="E5" i="34"/>
  <c r="E9" i="34" a="1"/>
  <c r="E9" i="34"/>
  <c r="F9" i="34"/>
  <c r="E4" i="34"/>
  <c r="S25" i="22" a="1"/>
  <c r="S25" i="22"/>
  <c r="F8" i="34"/>
  <c r="E3" i="34"/>
  <c r="R25" i="22" a="1"/>
  <c r="R25" i="22"/>
  <c r="E6" i="34"/>
  <c r="B17" i="6"/>
  <c r="C17" i="6"/>
  <c r="G11" i="22"/>
  <c r="D17" i="6"/>
  <c r="B14" i="6"/>
  <c r="C14" i="6"/>
  <c r="G8" i="22"/>
  <c r="D14" i="6"/>
  <c r="B35" i="6"/>
  <c r="C35" i="6"/>
  <c r="G29" i="22"/>
  <c r="D35" i="6"/>
  <c r="C40" i="6"/>
  <c r="C39" i="6"/>
  <c r="C38" i="6"/>
  <c r="C37" i="6"/>
  <c r="C36" i="6"/>
  <c r="C34" i="6"/>
  <c r="C33" i="6"/>
  <c r="C32" i="6"/>
  <c r="G26" i="22"/>
  <c r="D32" i="6"/>
  <c r="G27" i="22"/>
  <c r="D33" i="6"/>
  <c r="G28" i="22"/>
  <c r="D34" i="6"/>
  <c r="G30" i="22"/>
  <c r="D36" i="6"/>
  <c r="G31" i="22"/>
  <c r="D37" i="6"/>
  <c r="G32" i="22"/>
  <c r="D38" i="6"/>
  <c r="G33" i="22"/>
  <c r="D39" i="6"/>
  <c r="G34" i="22"/>
  <c r="D40" i="6"/>
  <c r="G12" i="22"/>
  <c r="D18" i="6"/>
  <c r="G13" i="22"/>
  <c r="D19" i="6"/>
  <c r="G14" i="22"/>
  <c r="D20" i="6"/>
  <c r="G15" i="22"/>
  <c r="D21" i="6"/>
  <c r="G16" i="22"/>
  <c r="D22" i="6"/>
  <c r="G17" i="22"/>
  <c r="D23" i="6"/>
  <c r="G18" i="22"/>
  <c r="D24" i="6"/>
  <c r="G19" i="22"/>
  <c r="D25" i="6"/>
  <c r="G20" i="22"/>
  <c r="D26" i="6"/>
  <c r="G21" i="22"/>
  <c r="D27" i="6"/>
  <c r="G22" i="22"/>
  <c r="D28" i="6"/>
  <c r="G23" i="22"/>
  <c r="D29" i="6"/>
  <c r="G24" i="22"/>
  <c r="D30" i="6"/>
  <c r="G25" i="22"/>
  <c r="D31" i="6"/>
  <c r="G9" i="22"/>
  <c r="D15" i="6"/>
  <c r="G10" i="22"/>
  <c r="D16" i="6"/>
  <c r="C16" i="6"/>
  <c r="C18" i="6"/>
  <c r="C19" i="6"/>
  <c r="C20" i="6"/>
  <c r="C21" i="6"/>
  <c r="C22" i="6"/>
  <c r="C23" i="6"/>
  <c r="C24" i="6"/>
  <c r="C25" i="6"/>
  <c r="C27" i="6"/>
  <c r="C28" i="6"/>
  <c r="C29" i="6"/>
  <c r="C30" i="6"/>
  <c r="C31" i="6"/>
  <c r="G35" i="22"/>
  <c r="D41" i="6"/>
  <c r="C41" i="6"/>
  <c r="C26" i="6"/>
  <c r="C15" i="6"/>
  <c r="B41" i="6"/>
  <c r="B40" i="6"/>
  <c r="B39" i="6"/>
  <c r="B38" i="6"/>
  <c r="B37" i="6"/>
  <c r="B36" i="6"/>
  <c r="B34" i="6"/>
  <c r="B33" i="6"/>
  <c r="B32" i="6"/>
  <c r="B31" i="6"/>
  <c r="B30" i="6"/>
  <c r="B29" i="6"/>
  <c r="B28" i="6"/>
  <c r="B27" i="6"/>
  <c r="B26" i="6"/>
  <c r="B25" i="6"/>
  <c r="B24" i="6"/>
  <c r="B23" i="6"/>
  <c r="B22" i="6"/>
  <c r="B21" i="6"/>
  <c r="B20" i="6"/>
  <c r="B19" i="6"/>
  <c r="B18" i="6"/>
  <c r="B16" i="6"/>
  <c r="B15" i="6"/>
  <c r="F2" i="34" a="1"/>
  <c r="F2" i="34"/>
  <c r="G2" i="34"/>
  <c r="Q26" i="22"/>
  <c r="Q27" i="22"/>
  <c r="C21" i="21" a="1"/>
  <c r="C21" i="21"/>
  <c r="E21" i="21"/>
  <c r="C22" i="21" a="1"/>
  <c r="C22" i="21"/>
  <c r="C23" i="21" a="1"/>
  <c r="C23" i="21"/>
  <c r="C24" i="21" a="1"/>
  <c r="C24" i="21"/>
  <c r="C25" i="21" a="1"/>
  <c r="C25" i="21"/>
  <c r="C26" i="21" a="1"/>
  <c r="C26" i="21"/>
  <c r="C27" i="21" a="1"/>
  <c r="C27" i="21"/>
  <c r="C28" i="21" a="1"/>
  <c r="C28" i="21"/>
  <c r="E28" i="21"/>
  <c r="E27" i="21"/>
  <c r="E26" i="21"/>
  <c r="E25" i="21"/>
  <c r="E24" i="21"/>
  <c r="E23" i="21"/>
  <c r="E22" i="21"/>
  <c r="C29" i="21" a="1"/>
  <c r="C29" i="21"/>
  <c r="E29" i="21"/>
  <c r="C12" i="36" a="1"/>
  <c r="C12" i="36"/>
  <c r="C13" i="36"/>
  <c r="C16" i="36"/>
  <c r="C17" i="36"/>
  <c r="AG17" i="37"/>
  <c r="AG18" i="37"/>
  <c r="AH18" i="37"/>
  <c r="AG19" i="37"/>
  <c r="AH19" i="37"/>
  <c r="Z20" i="37"/>
  <c r="AG20" i="37"/>
  <c r="AH20" i="37"/>
  <c r="Z21" i="37"/>
  <c r="AG21" i="37"/>
  <c r="AH21" i="37"/>
  <c r="Z22" i="37"/>
  <c r="AG22" i="37"/>
  <c r="AH22" i="37"/>
  <c r="Z23" i="37"/>
  <c r="E47" i="37" a="1"/>
  <c r="E47" i="37"/>
  <c r="F47" i="37" a="1"/>
  <c r="F47" i="37"/>
  <c r="G47" i="37" a="1"/>
  <c r="H47" i="37" a="1"/>
  <c r="I47" i="37" a="1"/>
  <c r="J47" i="37" a="1"/>
  <c r="K47" i="37" a="1"/>
  <c r="L47" i="37" a="1"/>
  <c r="M47" i="37" a="1"/>
  <c r="N47" i="37" a="1"/>
  <c r="O47" i="37" a="1"/>
  <c r="P47" i="37" a="1"/>
  <c r="Q47" i="37" a="1"/>
  <c r="R47" i="37" a="1"/>
  <c r="S47" i="37" a="1"/>
  <c r="T47" i="37" a="1"/>
  <c r="U47" i="37" a="1"/>
  <c r="V47" i="37" a="1"/>
  <c r="W47" i="37" a="1"/>
  <c r="X47" i="37" a="1"/>
  <c r="Y47" i="37" a="1"/>
  <c r="Z47" i="37" a="1"/>
  <c r="AA47" i="37" a="1"/>
  <c r="AB47" i="37" a="1"/>
  <c r="AC47" i="37" a="1"/>
  <c r="AD47" i="37" a="1"/>
  <c r="AE47" i="37" a="1"/>
  <c r="AF47" i="37" a="1"/>
  <c r="AG47" i="37" a="1"/>
  <c r="AH47" i="37" a="1"/>
  <c r="AI47" i="37" a="1"/>
  <c r="AJ47" i="37" a="1"/>
  <c r="AK47" i="37" a="1"/>
  <c r="AL47" i="37" a="1"/>
  <c r="AM47" i="37" a="1"/>
  <c r="AN47" i="37" a="1"/>
  <c r="AO47" i="37" a="1"/>
  <c r="AP47" i="37" a="1"/>
  <c r="AQ47" i="37" a="1"/>
  <c r="AR47" i="37" a="1"/>
  <c r="AS47" i="37" a="1"/>
  <c r="AT47" i="37" a="1"/>
  <c r="AU47" i="37" a="1"/>
  <c r="AV47" i="37" a="1"/>
  <c r="AW47" i="37" a="1"/>
  <c r="AX47" i="37" a="1"/>
  <c r="AY47" i="37" a="1"/>
  <c r="AZ47" i="37" a="1"/>
  <c r="BA47" i="37" a="1"/>
  <c r="BB47" i="37" a="1"/>
  <c r="BC47" i="37" a="1"/>
  <c r="BD47" i="37" a="1"/>
  <c r="BE47" i="37" a="1"/>
  <c r="BF47" i="37" a="1"/>
  <c r="BG47" i="37" a="1"/>
  <c r="BH47" i="37" a="1"/>
  <c r="BI47" i="37" a="1"/>
  <c r="BJ47" i="37" a="1"/>
  <c r="BK47" i="37" a="1"/>
  <c r="BL47" i="37" a="1"/>
  <c r="BM47" i="37" a="1"/>
  <c r="BN47" i="37" a="1"/>
  <c r="BO47" i="37" a="1"/>
  <c r="BP47" i="37" a="1"/>
  <c r="G47" i="37"/>
  <c r="H47" i="37"/>
  <c r="I47" i="37"/>
  <c r="J47" i="37"/>
  <c r="K47" i="37"/>
  <c r="L47" i="37"/>
  <c r="M47" i="37"/>
  <c r="N47" i="37"/>
  <c r="O47" i="37"/>
  <c r="P47" i="37"/>
  <c r="Q47" i="37"/>
  <c r="R47" i="37"/>
  <c r="S47" i="37"/>
  <c r="T47" i="37"/>
  <c r="U47" i="37"/>
  <c r="V47" i="37"/>
  <c r="W47" i="37"/>
  <c r="X47" i="37"/>
  <c r="Y47" i="37"/>
  <c r="Z47" i="37"/>
  <c r="AA47" i="37"/>
  <c r="AB47" i="37"/>
  <c r="AC47" i="37"/>
  <c r="AD47" i="37"/>
  <c r="AE47" i="37"/>
  <c r="AF47" i="37"/>
  <c r="AG47" i="37"/>
  <c r="AH47" i="37"/>
  <c r="AI47" i="37"/>
  <c r="AJ47" i="37"/>
  <c r="AK47" i="37"/>
  <c r="AL47" i="37"/>
  <c r="AM47" i="37"/>
  <c r="AN47" i="37"/>
  <c r="AO47" i="37"/>
  <c r="AP47" i="37"/>
  <c r="AQ47" i="37"/>
  <c r="AR47" i="37"/>
  <c r="AS47" i="37"/>
  <c r="AT47" i="37"/>
  <c r="AU47" i="37"/>
  <c r="AV47" i="37"/>
  <c r="AW47" i="37"/>
  <c r="AX47" i="37"/>
  <c r="AY47" i="37"/>
  <c r="AZ47" i="37"/>
  <c r="BA47" i="37"/>
  <c r="BB47" i="37"/>
  <c r="BC47" i="37"/>
  <c r="BD47" i="37"/>
  <c r="BE47" i="37"/>
  <c r="BF47" i="37"/>
  <c r="BG47" i="37"/>
  <c r="BH47" i="37"/>
  <c r="BI47" i="37"/>
  <c r="BJ47" i="37"/>
  <c r="BK47" i="37"/>
  <c r="BL47" i="37"/>
  <c r="BM47" i="37"/>
  <c r="BN47" i="37"/>
  <c r="BO47" i="37"/>
  <c r="BP47" i="37"/>
  <c r="AB23" i="37"/>
  <c r="E58" i="37" a="1"/>
  <c r="E58" i="37"/>
  <c r="F58" i="37" a="1"/>
  <c r="F58" i="37"/>
  <c r="G58" i="37" a="1"/>
  <c r="H58" i="37" a="1"/>
  <c r="I58" i="37" a="1"/>
  <c r="J58" i="37" a="1"/>
  <c r="K58" i="37" a="1"/>
  <c r="L58" i="37" a="1"/>
  <c r="M58" i="37" a="1"/>
  <c r="N58" i="37" a="1"/>
  <c r="O58" i="37" a="1"/>
  <c r="P58" i="37" a="1"/>
  <c r="Q58" i="37" a="1"/>
  <c r="R58" i="37" a="1"/>
  <c r="S58" i="37" a="1"/>
  <c r="T58" i="37" a="1"/>
  <c r="U58" i="37" a="1"/>
  <c r="V58" i="37" a="1"/>
  <c r="W58" i="37" a="1"/>
  <c r="X58" i="37" a="1"/>
  <c r="Y58" i="37" a="1"/>
  <c r="Z58" i="37" a="1"/>
  <c r="AA58" i="37" a="1"/>
  <c r="AB58" i="37" a="1"/>
  <c r="AC58" i="37" a="1"/>
  <c r="AD58" i="37" a="1"/>
  <c r="AE58" i="37" a="1"/>
  <c r="AF58" i="37" a="1"/>
  <c r="AG58" i="37" a="1"/>
  <c r="AH58" i="37" a="1"/>
  <c r="AI58" i="37" a="1"/>
  <c r="AJ58" i="37" a="1"/>
  <c r="AK58" i="37" a="1"/>
  <c r="AL58" i="37" a="1"/>
  <c r="AM58" i="37" a="1"/>
  <c r="AN58" i="37" a="1"/>
  <c r="AO58" i="37" a="1"/>
  <c r="AP58" i="37" a="1"/>
  <c r="AQ58" i="37" a="1"/>
  <c r="AR58" i="37" a="1"/>
  <c r="AS58" i="37" a="1"/>
  <c r="AT58" i="37" a="1"/>
  <c r="AU58" i="37" a="1"/>
  <c r="AV58" i="37" a="1"/>
  <c r="AW58" i="37" a="1"/>
  <c r="AX58" i="37" a="1"/>
  <c r="AY58" i="37" a="1"/>
  <c r="AZ58" i="37" a="1"/>
  <c r="BA58" i="37" a="1"/>
  <c r="BB58" i="37" a="1"/>
  <c r="BC58" i="37" a="1"/>
  <c r="BD58" i="37" a="1"/>
  <c r="BE58" i="37" a="1"/>
  <c r="BF58" i="37" a="1"/>
  <c r="BG58" i="37" a="1"/>
  <c r="BH58" i="37" a="1"/>
  <c r="BI58" i="37" a="1"/>
  <c r="BJ58" i="37" a="1"/>
  <c r="BK58" i="37" a="1"/>
  <c r="BL58" i="37" a="1"/>
  <c r="BM58" i="37" a="1"/>
  <c r="BN58" i="37" a="1"/>
  <c r="BO58" i="37" a="1"/>
  <c r="BP58" i="37" a="1"/>
  <c r="G58" i="37"/>
  <c r="H58" i="37"/>
  <c r="I58" i="37"/>
  <c r="J58" i="37"/>
  <c r="K58" i="37"/>
  <c r="L58" i="37"/>
  <c r="M58" i="37"/>
  <c r="N58" i="37"/>
  <c r="O58" i="37"/>
  <c r="P58" i="37"/>
  <c r="Q58" i="37"/>
  <c r="R58" i="37"/>
  <c r="S58" i="37"/>
  <c r="T58" i="37"/>
  <c r="U58" i="37"/>
  <c r="V58" i="37"/>
  <c r="W58" i="37"/>
  <c r="X58" i="37"/>
  <c r="Y58" i="37"/>
  <c r="Z58" i="37"/>
  <c r="AA58" i="37"/>
  <c r="AB58" i="37"/>
  <c r="AC58" i="37"/>
  <c r="AD58" i="37"/>
  <c r="AE58" i="37"/>
  <c r="AF58" i="37"/>
  <c r="AG58" i="37"/>
  <c r="AH58" i="37"/>
  <c r="AI58" i="37"/>
  <c r="AJ58" i="37"/>
  <c r="AK58" i="37"/>
  <c r="AL58" i="37"/>
  <c r="AM58" i="37"/>
  <c r="AN58" i="37"/>
  <c r="AO58" i="37"/>
  <c r="AP58" i="37"/>
  <c r="AQ58" i="37"/>
  <c r="AR58" i="37"/>
  <c r="AS58" i="37"/>
  <c r="AT58" i="37"/>
  <c r="AU58" i="37"/>
  <c r="AV58" i="37"/>
  <c r="AW58" i="37"/>
  <c r="AX58" i="37"/>
  <c r="AY58" i="37"/>
  <c r="AZ58" i="37"/>
  <c r="BA58" i="37"/>
  <c r="BB58" i="37"/>
  <c r="BC58" i="37"/>
  <c r="BD58" i="37"/>
  <c r="BE58" i="37"/>
  <c r="BF58" i="37"/>
  <c r="BG58" i="37"/>
  <c r="BH58" i="37"/>
  <c r="BI58" i="37"/>
  <c r="BJ58" i="37"/>
  <c r="BK58" i="37"/>
  <c r="BL58" i="37"/>
  <c r="BM58" i="37"/>
  <c r="BN58" i="37"/>
  <c r="BO58" i="37"/>
  <c r="BP58" i="37"/>
  <c r="AC23" i="37"/>
  <c r="AG23" i="37"/>
  <c r="AH23" i="37"/>
  <c r="Z24" i="37"/>
  <c r="E48" i="37" a="1"/>
  <c r="E48" i="37"/>
  <c r="F48" i="37" a="1"/>
  <c r="F48" i="37"/>
  <c r="G48" i="37" a="1"/>
  <c r="H48" i="37" a="1"/>
  <c r="I48" i="37" a="1"/>
  <c r="J48" i="37" a="1"/>
  <c r="K48" i="37" a="1"/>
  <c r="L48" i="37" a="1"/>
  <c r="M48" i="37" a="1"/>
  <c r="N48" i="37" a="1"/>
  <c r="O48" i="37" a="1"/>
  <c r="P48" i="37" a="1"/>
  <c r="Q48" i="37" a="1"/>
  <c r="R48" i="37" a="1"/>
  <c r="S48" i="37" a="1"/>
  <c r="T48" i="37" a="1"/>
  <c r="U48" i="37" a="1"/>
  <c r="V48" i="37" a="1"/>
  <c r="W48" i="37" a="1"/>
  <c r="X48" i="37" a="1"/>
  <c r="Y48" i="37" a="1"/>
  <c r="Z48" i="37" a="1"/>
  <c r="AA48" i="37" a="1"/>
  <c r="AB48" i="37" a="1"/>
  <c r="AC48" i="37" a="1"/>
  <c r="AD48" i="37" a="1"/>
  <c r="AE48" i="37" a="1"/>
  <c r="AF48" i="37" a="1"/>
  <c r="AG48" i="37" a="1"/>
  <c r="AH48" i="37" a="1"/>
  <c r="AI48" i="37" a="1"/>
  <c r="AJ48" i="37" a="1"/>
  <c r="AK48" i="37" a="1"/>
  <c r="AL48" i="37" a="1"/>
  <c r="AM48" i="37" a="1"/>
  <c r="AN48" i="37" a="1"/>
  <c r="AO48" i="37" a="1"/>
  <c r="AP48" i="37" a="1"/>
  <c r="AQ48" i="37" a="1"/>
  <c r="AR48" i="37" a="1"/>
  <c r="AS48" i="37" a="1"/>
  <c r="AT48" i="37" a="1"/>
  <c r="AU48" i="37" a="1"/>
  <c r="AV48" i="37" a="1"/>
  <c r="AW48" i="37" a="1"/>
  <c r="AX48" i="37" a="1"/>
  <c r="AY48" i="37" a="1"/>
  <c r="AZ48" i="37" a="1"/>
  <c r="BA48" i="37" a="1"/>
  <c r="BB48" i="37" a="1"/>
  <c r="BC48" i="37" a="1"/>
  <c r="BD48" i="37" a="1"/>
  <c r="BE48" i="37" a="1"/>
  <c r="BF48" i="37" a="1"/>
  <c r="BG48" i="37" a="1"/>
  <c r="BH48" i="37" a="1"/>
  <c r="BI48" i="37" a="1"/>
  <c r="BJ48" i="37" a="1"/>
  <c r="BK48" i="37" a="1"/>
  <c r="BL48" i="37" a="1"/>
  <c r="BM48" i="37" a="1"/>
  <c r="BN48" i="37" a="1"/>
  <c r="BO48" i="37" a="1"/>
  <c r="BP48" i="37" a="1"/>
  <c r="G48" i="37"/>
  <c r="H48" i="37"/>
  <c r="I48" i="37"/>
  <c r="J48" i="37"/>
  <c r="K48" i="37"/>
  <c r="L48" i="37"/>
  <c r="M48" i="37"/>
  <c r="N48" i="37"/>
  <c r="O48" i="37"/>
  <c r="P48" i="37"/>
  <c r="Q48" i="37"/>
  <c r="R48" i="37"/>
  <c r="S48" i="37"/>
  <c r="T48" i="37"/>
  <c r="U48" i="37"/>
  <c r="V48" i="37"/>
  <c r="W48" i="37"/>
  <c r="X48" i="37"/>
  <c r="Y48" i="37"/>
  <c r="Z48" i="37"/>
  <c r="AA48" i="37"/>
  <c r="AB48" i="37"/>
  <c r="AC48" i="37"/>
  <c r="AD48" i="37"/>
  <c r="AE48" i="37"/>
  <c r="AF48" i="37"/>
  <c r="AG48" i="37"/>
  <c r="AH48" i="37"/>
  <c r="AI48" i="37"/>
  <c r="AJ48" i="37"/>
  <c r="AK48" i="37"/>
  <c r="AL48" i="37"/>
  <c r="AM48" i="37"/>
  <c r="AN48" i="37"/>
  <c r="AO48" i="37"/>
  <c r="AP48" i="37"/>
  <c r="AQ48" i="37"/>
  <c r="AR48" i="37"/>
  <c r="AS48" i="37"/>
  <c r="AT48" i="37"/>
  <c r="AU48" i="37"/>
  <c r="AV48" i="37"/>
  <c r="AW48" i="37"/>
  <c r="AX48" i="37"/>
  <c r="AY48" i="37"/>
  <c r="AZ48" i="37"/>
  <c r="BA48" i="37"/>
  <c r="BB48" i="37"/>
  <c r="BC48" i="37"/>
  <c r="BD48" i="37"/>
  <c r="BE48" i="37"/>
  <c r="BF48" i="37"/>
  <c r="BG48" i="37"/>
  <c r="BH48" i="37"/>
  <c r="BI48" i="37"/>
  <c r="BJ48" i="37"/>
  <c r="BK48" i="37"/>
  <c r="BL48" i="37"/>
  <c r="BM48" i="37"/>
  <c r="BN48" i="37"/>
  <c r="BO48" i="37"/>
  <c r="BP48" i="37"/>
  <c r="AB24" i="37"/>
  <c r="E59" i="37" a="1"/>
  <c r="E59" i="37"/>
  <c r="F59" i="37" a="1"/>
  <c r="F59" i="37"/>
  <c r="G59" i="37" a="1"/>
  <c r="H59" i="37" a="1"/>
  <c r="I59" i="37" a="1"/>
  <c r="J59" i="37" a="1"/>
  <c r="K59" i="37" a="1"/>
  <c r="L59" i="37" a="1"/>
  <c r="M59" i="37" a="1"/>
  <c r="N59" i="37" a="1"/>
  <c r="O59" i="37" a="1"/>
  <c r="P59" i="37" a="1"/>
  <c r="Q59" i="37" a="1"/>
  <c r="R59" i="37" a="1"/>
  <c r="S59" i="37" a="1"/>
  <c r="T59" i="37" a="1"/>
  <c r="U59" i="37" a="1"/>
  <c r="V59" i="37" a="1"/>
  <c r="W59" i="37" a="1"/>
  <c r="X59" i="37" a="1"/>
  <c r="Y59" i="37" a="1"/>
  <c r="Z59" i="37" a="1"/>
  <c r="AA59" i="37" a="1"/>
  <c r="AB59" i="37" a="1"/>
  <c r="AC59" i="37" a="1"/>
  <c r="AD59" i="37" a="1"/>
  <c r="AE59" i="37" a="1"/>
  <c r="AF59" i="37" a="1"/>
  <c r="AG59" i="37" a="1"/>
  <c r="AH59" i="37" a="1"/>
  <c r="AI59" i="37" a="1"/>
  <c r="AJ59" i="37" a="1"/>
  <c r="AK59" i="37" a="1"/>
  <c r="AL59" i="37" a="1"/>
  <c r="AM59" i="37" a="1"/>
  <c r="AN59" i="37" a="1"/>
  <c r="AO59" i="37" a="1"/>
  <c r="AP59" i="37" a="1"/>
  <c r="AQ59" i="37" a="1"/>
  <c r="AR59" i="37" a="1"/>
  <c r="AS59" i="37" a="1"/>
  <c r="AT59" i="37" a="1"/>
  <c r="AU59" i="37" a="1"/>
  <c r="AV59" i="37" a="1"/>
  <c r="AW59" i="37" a="1"/>
  <c r="AX59" i="37" a="1"/>
  <c r="AY59" i="37" a="1"/>
  <c r="AZ59" i="37" a="1"/>
  <c r="BA59" i="37" a="1"/>
  <c r="BB59" i="37" a="1"/>
  <c r="BC59" i="37" a="1"/>
  <c r="BD59" i="37" a="1"/>
  <c r="BE59" i="37" a="1"/>
  <c r="BF59" i="37" a="1"/>
  <c r="BG59" i="37" a="1"/>
  <c r="BH59" i="37" a="1"/>
  <c r="BI59" i="37" a="1"/>
  <c r="BJ59" i="37" a="1"/>
  <c r="BK59" i="37" a="1"/>
  <c r="BL59" i="37" a="1"/>
  <c r="BM59" i="37" a="1"/>
  <c r="BN59" i="37" a="1"/>
  <c r="BO59" i="37" a="1"/>
  <c r="BP59" i="37" a="1"/>
  <c r="G59" i="37"/>
  <c r="H59" i="37"/>
  <c r="I59" i="37"/>
  <c r="J59" i="37"/>
  <c r="K59" i="37"/>
  <c r="L59" i="37"/>
  <c r="M59" i="37"/>
  <c r="N59" i="37"/>
  <c r="O59" i="37"/>
  <c r="P59" i="37"/>
  <c r="Q59" i="37"/>
  <c r="R59" i="37"/>
  <c r="S59" i="37"/>
  <c r="T59" i="37"/>
  <c r="U59" i="37"/>
  <c r="V59" i="37"/>
  <c r="W59" i="37"/>
  <c r="X59" i="37"/>
  <c r="Y59" i="37"/>
  <c r="Z59" i="37"/>
  <c r="AA59" i="37"/>
  <c r="AB59" i="37"/>
  <c r="AC59" i="37"/>
  <c r="AD59" i="37"/>
  <c r="AE59" i="37"/>
  <c r="AF59" i="37"/>
  <c r="AG59" i="37"/>
  <c r="AH59" i="37"/>
  <c r="AI59" i="37"/>
  <c r="AJ59" i="37"/>
  <c r="AK59" i="37"/>
  <c r="AL59" i="37"/>
  <c r="AM59" i="37"/>
  <c r="AN59" i="37"/>
  <c r="AO59" i="37"/>
  <c r="AP59" i="37"/>
  <c r="AQ59" i="37"/>
  <c r="AR59" i="37"/>
  <c r="AS59" i="37"/>
  <c r="AT59" i="37"/>
  <c r="AU59" i="37"/>
  <c r="AV59" i="37"/>
  <c r="AW59" i="37"/>
  <c r="AX59" i="37"/>
  <c r="AY59" i="37"/>
  <c r="AZ59" i="37"/>
  <c r="BA59" i="37"/>
  <c r="BB59" i="37"/>
  <c r="BC59" i="37"/>
  <c r="BD59" i="37"/>
  <c r="BE59" i="37"/>
  <c r="BF59" i="37"/>
  <c r="BG59" i="37"/>
  <c r="BH59" i="37"/>
  <c r="BI59" i="37"/>
  <c r="BJ59" i="37"/>
  <c r="BK59" i="37"/>
  <c r="BL59" i="37"/>
  <c r="BM59" i="37"/>
  <c r="BN59" i="37"/>
  <c r="BO59" i="37"/>
  <c r="BP59" i="37"/>
  <c r="AC24" i="37"/>
  <c r="AG24" i="37"/>
  <c r="AH24" i="37"/>
  <c r="Z25" i="37"/>
  <c r="E49" i="37" a="1"/>
  <c r="E49" i="37"/>
  <c r="F49" i="37" a="1"/>
  <c r="F49" i="37"/>
  <c r="G49" i="37" a="1"/>
  <c r="H49" i="37" a="1"/>
  <c r="I49" i="37" a="1"/>
  <c r="J49" i="37" a="1"/>
  <c r="K49" i="37" a="1"/>
  <c r="L49" i="37" a="1"/>
  <c r="M49" i="37" a="1"/>
  <c r="N49" i="37" a="1"/>
  <c r="O49" i="37" a="1"/>
  <c r="P49" i="37" a="1"/>
  <c r="Q49" i="37" a="1"/>
  <c r="R49" i="37" a="1"/>
  <c r="S49" i="37" a="1"/>
  <c r="T49" i="37" a="1"/>
  <c r="U49" i="37" a="1"/>
  <c r="V49" i="37" a="1"/>
  <c r="W49" i="37" a="1"/>
  <c r="X49" i="37" a="1"/>
  <c r="Y49" i="37" a="1"/>
  <c r="Z49" i="37" a="1"/>
  <c r="AA49" i="37" a="1"/>
  <c r="AB49" i="37" a="1"/>
  <c r="AC49" i="37" a="1"/>
  <c r="AD49" i="37" a="1"/>
  <c r="AE49" i="37" a="1"/>
  <c r="AF49" i="37" a="1"/>
  <c r="AG49" i="37" a="1"/>
  <c r="AH49" i="37" a="1"/>
  <c r="AI49" i="37" a="1"/>
  <c r="AJ49" i="37" a="1"/>
  <c r="AK49" i="37" a="1"/>
  <c r="AL49" i="37" a="1"/>
  <c r="AM49" i="37" a="1"/>
  <c r="AN49" i="37" a="1"/>
  <c r="AO49" i="37" a="1"/>
  <c r="AP49" i="37" a="1"/>
  <c r="AQ49" i="37" a="1"/>
  <c r="AR49" i="37" a="1"/>
  <c r="AS49" i="37" a="1"/>
  <c r="AT49" i="37" a="1"/>
  <c r="AU49" i="37" a="1"/>
  <c r="AV49" i="37" a="1"/>
  <c r="AW49" i="37" a="1"/>
  <c r="AX49" i="37" a="1"/>
  <c r="AY49" i="37" a="1"/>
  <c r="AZ49" i="37" a="1"/>
  <c r="BA49" i="37" a="1"/>
  <c r="BB49" i="37" a="1"/>
  <c r="BC49" i="37" a="1"/>
  <c r="BD49" i="37" a="1"/>
  <c r="BE49" i="37" a="1"/>
  <c r="BF49" i="37" a="1"/>
  <c r="BG49" i="37" a="1"/>
  <c r="BH49" i="37" a="1"/>
  <c r="BI49" i="37" a="1"/>
  <c r="BJ49" i="37" a="1"/>
  <c r="BK49" i="37" a="1"/>
  <c r="BL49" i="37" a="1"/>
  <c r="BM49" i="37" a="1"/>
  <c r="BN49" i="37" a="1"/>
  <c r="BO49" i="37" a="1"/>
  <c r="BP49" i="37" a="1"/>
  <c r="G49" i="37"/>
  <c r="H49" i="37"/>
  <c r="I49" i="37"/>
  <c r="J49" i="37"/>
  <c r="K49" i="37"/>
  <c r="L49" i="37"/>
  <c r="M49" i="37"/>
  <c r="N49" i="37"/>
  <c r="O49" i="37"/>
  <c r="P49" i="37"/>
  <c r="Q49" i="37"/>
  <c r="R49" i="37"/>
  <c r="S49" i="37"/>
  <c r="T49" i="37"/>
  <c r="U49" i="37"/>
  <c r="V49" i="37"/>
  <c r="W49" i="37"/>
  <c r="X49" i="37"/>
  <c r="Y49" i="37"/>
  <c r="Z49" i="37"/>
  <c r="AA49" i="37"/>
  <c r="AB49" i="37"/>
  <c r="AC49" i="37"/>
  <c r="AD49" i="37"/>
  <c r="AE49" i="37"/>
  <c r="AF49" i="37"/>
  <c r="AG49" i="37"/>
  <c r="AH49" i="37"/>
  <c r="AI49" i="37"/>
  <c r="AJ49" i="37"/>
  <c r="AK49" i="37"/>
  <c r="AL49" i="37"/>
  <c r="AM49" i="37"/>
  <c r="AN49" i="37"/>
  <c r="AO49" i="37"/>
  <c r="AP49" i="37"/>
  <c r="AQ49" i="37"/>
  <c r="AR49" i="37"/>
  <c r="AS49" i="37"/>
  <c r="AT49" i="37"/>
  <c r="AU49" i="37"/>
  <c r="AV49" i="37"/>
  <c r="AW49" i="37"/>
  <c r="AX49" i="37"/>
  <c r="AY49" i="37"/>
  <c r="AZ49" i="37"/>
  <c r="BA49" i="37"/>
  <c r="BB49" i="37"/>
  <c r="BC49" i="37"/>
  <c r="BD49" i="37"/>
  <c r="BE49" i="37"/>
  <c r="BF49" i="37"/>
  <c r="BG49" i="37"/>
  <c r="BH49" i="37"/>
  <c r="BI49" i="37"/>
  <c r="BJ49" i="37"/>
  <c r="BK49" i="37"/>
  <c r="BL49" i="37"/>
  <c r="BM49" i="37"/>
  <c r="BN49" i="37"/>
  <c r="BO49" i="37"/>
  <c r="BP49" i="37"/>
  <c r="AB25" i="37"/>
  <c r="E60" i="37" a="1"/>
  <c r="E60" i="37"/>
  <c r="F60" i="37" a="1"/>
  <c r="F60" i="37"/>
  <c r="G60" i="37" a="1"/>
  <c r="H60" i="37" a="1"/>
  <c r="I60" i="37" a="1"/>
  <c r="J60" i="37" a="1"/>
  <c r="K60" i="37" a="1"/>
  <c r="L60" i="37" a="1"/>
  <c r="M60" i="37" a="1"/>
  <c r="N60" i="37" a="1"/>
  <c r="O60" i="37" a="1"/>
  <c r="P60" i="37" a="1"/>
  <c r="Q60" i="37" a="1"/>
  <c r="R60" i="37" a="1"/>
  <c r="S60" i="37" a="1"/>
  <c r="T60" i="37" a="1"/>
  <c r="U60" i="37" a="1"/>
  <c r="V60" i="37" a="1"/>
  <c r="W60" i="37" a="1"/>
  <c r="X60" i="37" a="1"/>
  <c r="Y60" i="37" a="1"/>
  <c r="Z60" i="37" a="1"/>
  <c r="AA60" i="37" a="1"/>
  <c r="AB60" i="37" a="1"/>
  <c r="AC60" i="37" a="1"/>
  <c r="AD60" i="37" a="1"/>
  <c r="AE60" i="37" a="1"/>
  <c r="AF60" i="37" a="1"/>
  <c r="AG60" i="37" a="1"/>
  <c r="AH60" i="37" a="1"/>
  <c r="AI60" i="37" a="1"/>
  <c r="AJ60" i="37" a="1"/>
  <c r="AK60" i="37" a="1"/>
  <c r="AL60" i="37" a="1"/>
  <c r="AM60" i="37" a="1"/>
  <c r="AN60" i="37" a="1"/>
  <c r="AO60" i="37" a="1"/>
  <c r="AP60" i="37" a="1"/>
  <c r="AQ60" i="37" a="1"/>
  <c r="AR60" i="37" a="1"/>
  <c r="AS60" i="37" a="1"/>
  <c r="AT60" i="37" a="1"/>
  <c r="AU60" i="37" a="1"/>
  <c r="AV60" i="37" a="1"/>
  <c r="AW60" i="37" a="1"/>
  <c r="AX60" i="37" a="1"/>
  <c r="AY60" i="37" a="1"/>
  <c r="AZ60" i="37" a="1"/>
  <c r="BA60" i="37" a="1"/>
  <c r="BB60" i="37" a="1"/>
  <c r="BC60" i="37" a="1"/>
  <c r="BD60" i="37" a="1"/>
  <c r="BE60" i="37" a="1"/>
  <c r="BF60" i="37" a="1"/>
  <c r="BG60" i="37" a="1"/>
  <c r="BH60" i="37" a="1"/>
  <c r="BI60" i="37" a="1"/>
  <c r="BJ60" i="37" a="1"/>
  <c r="BK60" i="37" a="1"/>
  <c r="BL60" i="37" a="1"/>
  <c r="BM60" i="37" a="1"/>
  <c r="BN60" i="37" a="1"/>
  <c r="BO60" i="37" a="1"/>
  <c r="BP60" i="37" a="1"/>
  <c r="G60" i="37"/>
  <c r="H60" i="37"/>
  <c r="I60" i="37"/>
  <c r="J60" i="37"/>
  <c r="K60" i="37"/>
  <c r="L60" i="37"/>
  <c r="M60" i="37"/>
  <c r="N60" i="37"/>
  <c r="O60" i="37"/>
  <c r="P60" i="37"/>
  <c r="Q60" i="37"/>
  <c r="R60" i="37"/>
  <c r="S60" i="37"/>
  <c r="T60" i="37"/>
  <c r="U60" i="37"/>
  <c r="V60" i="37"/>
  <c r="W60" i="37"/>
  <c r="X60" i="37"/>
  <c r="Y60" i="37"/>
  <c r="Z60" i="37"/>
  <c r="AA60" i="37"/>
  <c r="AB60" i="37"/>
  <c r="AC60" i="37"/>
  <c r="AD60" i="37"/>
  <c r="AE60" i="37"/>
  <c r="AF60" i="37"/>
  <c r="AG60" i="37"/>
  <c r="AH60" i="37"/>
  <c r="AI60" i="37"/>
  <c r="AJ60" i="37"/>
  <c r="AK60" i="37"/>
  <c r="AL60" i="37"/>
  <c r="AM60" i="37"/>
  <c r="AN60" i="37"/>
  <c r="AO60" i="37"/>
  <c r="AP60" i="37"/>
  <c r="AQ60" i="37"/>
  <c r="AR60" i="37"/>
  <c r="AS60" i="37"/>
  <c r="AT60" i="37"/>
  <c r="AU60" i="37"/>
  <c r="AV60" i="37"/>
  <c r="AW60" i="37"/>
  <c r="AX60" i="37"/>
  <c r="AY60" i="37"/>
  <c r="AZ60" i="37"/>
  <c r="BA60" i="37"/>
  <c r="BB60" i="37"/>
  <c r="BC60" i="37"/>
  <c r="BD60" i="37"/>
  <c r="BE60" i="37"/>
  <c r="BF60" i="37"/>
  <c r="BG60" i="37"/>
  <c r="BH60" i="37"/>
  <c r="BI60" i="37"/>
  <c r="BJ60" i="37"/>
  <c r="BK60" i="37"/>
  <c r="BL60" i="37"/>
  <c r="BM60" i="37"/>
  <c r="BN60" i="37"/>
  <c r="BO60" i="37"/>
  <c r="BP60" i="37"/>
  <c r="AC25" i="37"/>
  <c r="AG25" i="37"/>
  <c r="AH25" i="37"/>
  <c r="AH17" i="37"/>
  <c r="C12" i="37"/>
  <c r="C11" i="37"/>
  <c r="C10" i="37"/>
  <c r="C9" i="37"/>
  <c r="C8" i="37"/>
  <c r="C7" i="37"/>
  <c r="U13" i="36"/>
  <c r="U14" i="36"/>
  <c r="U12" i="36"/>
  <c r="K12" i="36"/>
  <c r="I17" i="36"/>
  <c r="I22" i="36"/>
  <c r="I23" i="36"/>
  <c r="I16" i="36"/>
  <c r="I24" i="36"/>
  <c r="I25" i="36"/>
  <c r="V12" i="36"/>
  <c r="W12" i="36"/>
  <c r="X12" i="36"/>
  <c r="Y12" i="36"/>
  <c r="Z12" i="36"/>
  <c r="AB12" i="36"/>
  <c r="AC12" i="36"/>
  <c r="AD12" i="36"/>
  <c r="V13" i="36"/>
  <c r="W13" i="36"/>
  <c r="X13" i="36"/>
  <c r="Y13" i="36"/>
  <c r="Z13" i="36"/>
  <c r="AB13" i="36"/>
  <c r="AC13" i="36"/>
  <c r="AD13" i="36"/>
  <c r="V14" i="36"/>
  <c r="W14" i="36"/>
  <c r="X14" i="36"/>
  <c r="Y14" i="36"/>
  <c r="Z14" i="36"/>
  <c r="AB14" i="36"/>
  <c r="AC14" i="36"/>
  <c r="AD14" i="36"/>
  <c r="C7" i="33"/>
  <c r="C8" i="33"/>
  <c r="C9" i="33"/>
  <c r="C10" i="33"/>
  <c r="C11" i="33"/>
  <c r="C12" i="33"/>
  <c r="K12" i="24"/>
  <c r="K13" i="24"/>
  <c r="AH17" i="33"/>
  <c r="Y17" i="24"/>
  <c r="I17" i="24"/>
  <c r="I21" i="24"/>
  <c r="Y18" i="24"/>
  <c r="I18" i="24"/>
  <c r="K21" i="24"/>
  <c r="I26" i="24"/>
  <c r="I20" i="24"/>
  <c r="K20" i="24"/>
  <c r="I28" i="24"/>
  <c r="I27" i="24"/>
  <c r="I29" i="24"/>
  <c r="V12" i="24"/>
  <c r="W12" i="24"/>
  <c r="X12" i="24"/>
  <c r="Y12" i="24"/>
  <c r="Z12" i="24"/>
  <c r="AB12" i="24"/>
  <c r="AC12" i="24"/>
  <c r="AD12" i="24"/>
  <c r="V13" i="24"/>
  <c r="W13" i="24"/>
  <c r="X13" i="24"/>
  <c r="Y13" i="24"/>
  <c r="Z13" i="24"/>
  <c r="AB13" i="24"/>
  <c r="AC13" i="24"/>
  <c r="AD13" i="24"/>
  <c r="V14" i="24"/>
  <c r="W14" i="24"/>
  <c r="X14" i="24"/>
  <c r="Y14" i="24"/>
  <c r="Z14" i="24"/>
  <c r="AB14" i="24"/>
  <c r="AC14" i="24"/>
  <c r="AD14" i="24"/>
  <c r="C13" i="39" a="1"/>
  <c r="C13" i="39"/>
  <c r="E13" i="39"/>
  <c r="C16" i="39" a="1"/>
  <c r="C16" i="39"/>
  <c r="E16" i="39"/>
  <c r="C15" i="39" a="1"/>
  <c r="C15" i="39"/>
  <c r="E15" i="39"/>
  <c r="C14" i="39" a="1"/>
  <c r="C14" i="39"/>
  <c r="E14" i="39"/>
  <c r="E44" i="45" a="1"/>
  <c r="E44" i="45"/>
  <c r="F44" i="45" a="1"/>
  <c r="F44" i="45"/>
  <c r="G44" i="45" a="1"/>
  <c r="H44" i="45" a="1"/>
  <c r="I44" i="45" a="1"/>
  <c r="J44" i="45" a="1"/>
  <c r="K44" i="45" a="1"/>
  <c r="L44" i="45" a="1"/>
  <c r="M44" i="45" a="1"/>
  <c r="N44" i="45" a="1"/>
  <c r="O44" i="45" a="1"/>
  <c r="P44" i="45" a="1"/>
  <c r="Q44" i="45" a="1"/>
  <c r="R44" i="45" a="1"/>
  <c r="S44" i="45" a="1"/>
  <c r="T44" i="45" a="1"/>
  <c r="U44" i="45" a="1"/>
  <c r="V44" i="45" a="1"/>
  <c r="W44" i="45" a="1"/>
  <c r="X44" i="45" a="1"/>
  <c r="Y44" i="45" a="1"/>
  <c r="Z44" i="45" a="1"/>
  <c r="AA44" i="45" a="1"/>
  <c r="AB44" i="45" a="1"/>
  <c r="AC44" i="45" a="1"/>
  <c r="AD44" i="45" a="1"/>
  <c r="AE44" i="45" a="1"/>
  <c r="AF44" i="45" a="1"/>
  <c r="AG44" i="45" a="1"/>
  <c r="AH44" i="45" a="1"/>
  <c r="AI44" i="45" a="1"/>
  <c r="AJ44" i="45" a="1"/>
  <c r="AK44" i="45" a="1"/>
  <c r="AL44" i="45" a="1"/>
  <c r="AM44" i="45" a="1"/>
  <c r="AN44" i="45" a="1"/>
  <c r="AO44" i="45" a="1"/>
  <c r="AP44" i="45" a="1"/>
  <c r="AQ44" i="45" a="1"/>
  <c r="AR44" i="45" a="1"/>
  <c r="AS44" i="45" a="1"/>
  <c r="AT44" i="45" a="1"/>
  <c r="AU44" i="45" a="1"/>
  <c r="AV44" i="45" a="1"/>
  <c r="AW44" i="45" a="1"/>
  <c r="AX44" i="45" a="1"/>
  <c r="AY44" i="45" a="1"/>
  <c r="AZ44" i="45" a="1"/>
  <c r="BA44" i="45" a="1"/>
  <c r="BB44" i="45" a="1"/>
  <c r="BC44" i="45" a="1"/>
  <c r="BD44" i="45" a="1"/>
  <c r="BE44" i="45" a="1"/>
  <c r="BF44" i="45" a="1"/>
  <c r="BG44" i="45" a="1"/>
  <c r="BH44" i="45" a="1"/>
  <c r="BI44" i="45" a="1"/>
  <c r="BJ44" i="45" a="1"/>
  <c r="BK44" i="45" a="1"/>
  <c r="BL44" i="45" a="1"/>
  <c r="BM44" i="45" a="1"/>
  <c r="BN44" i="45" a="1"/>
  <c r="BO44" i="45" a="1"/>
  <c r="BP44" i="45" a="1"/>
  <c r="G44" i="45"/>
  <c r="H44" i="45"/>
  <c r="I44" i="45"/>
  <c r="J44" i="45"/>
  <c r="K44" i="45"/>
  <c r="L44" i="45"/>
  <c r="M44" i="45"/>
  <c r="N44" i="45"/>
  <c r="O44" i="45"/>
  <c r="P44" i="45"/>
  <c r="Q44" i="45"/>
  <c r="R44" i="45"/>
  <c r="S44" i="45"/>
  <c r="T44" i="45"/>
  <c r="U44" i="45"/>
  <c r="V44" i="45"/>
  <c r="W44" i="45"/>
  <c r="X44" i="45"/>
  <c r="Y44" i="45"/>
  <c r="Z44" i="45"/>
  <c r="AA44" i="45"/>
  <c r="AB44" i="45"/>
  <c r="AC44" i="45"/>
  <c r="AD44" i="45"/>
  <c r="AE44" i="45"/>
  <c r="AF44" i="45"/>
  <c r="AG44" i="45"/>
  <c r="AH44" i="45"/>
  <c r="AI44" i="45"/>
  <c r="AJ44" i="45"/>
  <c r="AK44" i="45"/>
  <c r="AL44" i="45"/>
  <c r="AM44" i="45"/>
  <c r="AN44" i="45"/>
  <c r="AO44" i="45"/>
  <c r="AP44" i="45"/>
  <c r="AQ44" i="45"/>
  <c r="AR44" i="45"/>
  <c r="AS44" i="45"/>
  <c r="AT44" i="45"/>
  <c r="AU44" i="45"/>
  <c r="AV44" i="45"/>
  <c r="AW44" i="45"/>
  <c r="AX44" i="45"/>
  <c r="AY44" i="45"/>
  <c r="AZ44" i="45"/>
  <c r="BA44" i="45"/>
  <c r="BB44" i="45"/>
  <c r="BC44" i="45"/>
  <c r="BD44" i="45"/>
  <c r="BE44" i="45"/>
  <c r="BF44" i="45"/>
  <c r="BG44" i="45"/>
  <c r="BH44" i="45"/>
  <c r="BI44" i="45"/>
  <c r="BJ44" i="45"/>
  <c r="BK44" i="45"/>
  <c r="BL44" i="45"/>
  <c r="BM44" i="45"/>
  <c r="BN44" i="45"/>
  <c r="BO44" i="45"/>
  <c r="BP44" i="45"/>
  <c r="AB20" i="45"/>
  <c r="E55" i="45" a="1"/>
  <c r="E55" i="45"/>
  <c r="F55" i="45" a="1"/>
  <c r="F55" i="45"/>
  <c r="G55" i="45" a="1"/>
  <c r="H55" i="45" a="1"/>
  <c r="I55" i="45" a="1"/>
  <c r="J55" i="45" a="1"/>
  <c r="K55" i="45" a="1"/>
  <c r="L55" i="45" a="1"/>
  <c r="M55" i="45" a="1"/>
  <c r="N55" i="45" a="1"/>
  <c r="O55" i="45" a="1"/>
  <c r="P55" i="45" a="1"/>
  <c r="Q55" i="45" a="1"/>
  <c r="R55" i="45" a="1"/>
  <c r="S55" i="45" a="1"/>
  <c r="T55" i="45" a="1"/>
  <c r="U55" i="45" a="1"/>
  <c r="V55" i="45" a="1"/>
  <c r="W55" i="45" a="1"/>
  <c r="X55" i="45" a="1"/>
  <c r="Y55" i="45" a="1"/>
  <c r="Z55" i="45" a="1"/>
  <c r="AA55" i="45" a="1"/>
  <c r="AB55" i="45" a="1"/>
  <c r="AC55" i="45" a="1"/>
  <c r="AD55" i="45" a="1"/>
  <c r="AE55" i="45" a="1"/>
  <c r="AF55" i="45" a="1"/>
  <c r="AG55" i="45" a="1"/>
  <c r="AH55" i="45" a="1"/>
  <c r="AI55" i="45" a="1"/>
  <c r="AJ55" i="45" a="1"/>
  <c r="AK55" i="45" a="1"/>
  <c r="AL55" i="45" a="1"/>
  <c r="AM55" i="45" a="1"/>
  <c r="AN55" i="45" a="1"/>
  <c r="AO55" i="45" a="1"/>
  <c r="AP55" i="45" a="1"/>
  <c r="AQ55" i="45" a="1"/>
  <c r="AR55" i="45" a="1"/>
  <c r="AS55" i="45" a="1"/>
  <c r="AT55" i="45" a="1"/>
  <c r="AU55" i="45" a="1"/>
  <c r="AV55" i="45" a="1"/>
  <c r="AW55" i="45" a="1"/>
  <c r="AX55" i="45" a="1"/>
  <c r="AY55" i="45" a="1"/>
  <c r="AZ55" i="45" a="1"/>
  <c r="BA55" i="45" a="1"/>
  <c r="BB55" i="45" a="1"/>
  <c r="BC55" i="45" a="1"/>
  <c r="BD55" i="45" a="1"/>
  <c r="BE55" i="45" a="1"/>
  <c r="BF55" i="45" a="1"/>
  <c r="BG55" i="45" a="1"/>
  <c r="BH55" i="45" a="1"/>
  <c r="BI55" i="45" a="1"/>
  <c r="BJ55" i="45" a="1"/>
  <c r="BK55" i="45" a="1"/>
  <c r="BL55" i="45" a="1"/>
  <c r="BM55" i="45" a="1"/>
  <c r="BN55" i="45" a="1"/>
  <c r="BO55" i="45" a="1"/>
  <c r="BP55" i="45" a="1"/>
  <c r="G55" i="45"/>
  <c r="H55" i="45"/>
  <c r="I55" i="45"/>
  <c r="J55" i="45"/>
  <c r="K55" i="45"/>
  <c r="L55" i="45"/>
  <c r="M55" i="45"/>
  <c r="N55" i="45"/>
  <c r="O55" i="45"/>
  <c r="P55" i="45"/>
  <c r="Q55" i="45"/>
  <c r="R55" i="45"/>
  <c r="S55" i="45"/>
  <c r="T55" i="45"/>
  <c r="U55" i="45"/>
  <c r="V55" i="45"/>
  <c r="W55" i="45"/>
  <c r="X55" i="45"/>
  <c r="Y55" i="45"/>
  <c r="Z55" i="45"/>
  <c r="AA55" i="45"/>
  <c r="AB55" i="45"/>
  <c r="AC55" i="45"/>
  <c r="AD55" i="45"/>
  <c r="AE55" i="45"/>
  <c r="AF55" i="45"/>
  <c r="AG55" i="45"/>
  <c r="AH55" i="45"/>
  <c r="AI55" i="45"/>
  <c r="AJ55" i="45"/>
  <c r="AK55" i="45"/>
  <c r="AL55" i="45"/>
  <c r="AM55" i="45"/>
  <c r="AN55" i="45"/>
  <c r="AO55" i="45"/>
  <c r="AP55" i="45"/>
  <c r="AQ55" i="45"/>
  <c r="AR55" i="45"/>
  <c r="AS55" i="45"/>
  <c r="AT55" i="45"/>
  <c r="AU55" i="45"/>
  <c r="AV55" i="45"/>
  <c r="AW55" i="45"/>
  <c r="AX55" i="45"/>
  <c r="AY55" i="45"/>
  <c r="AZ55" i="45"/>
  <c r="BA55" i="45"/>
  <c r="BB55" i="45"/>
  <c r="BC55" i="45"/>
  <c r="BD55" i="45"/>
  <c r="BE55" i="45"/>
  <c r="BF55" i="45"/>
  <c r="BG55" i="45"/>
  <c r="BH55" i="45"/>
  <c r="BI55" i="45"/>
  <c r="BJ55" i="45"/>
  <c r="BK55" i="45"/>
  <c r="BL55" i="45"/>
  <c r="BM55" i="45"/>
  <c r="BN55" i="45"/>
  <c r="BO55" i="45"/>
  <c r="BP55" i="45"/>
  <c r="AC20" i="45"/>
  <c r="E45" i="45" a="1"/>
  <c r="E45" i="45"/>
  <c r="F45" i="45" a="1"/>
  <c r="F45" i="45"/>
  <c r="G45" i="45" a="1"/>
  <c r="H45" i="45" a="1"/>
  <c r="I45" i="45" a="1"/>
  <c r="J45" i="45" a="1"/>
  <c r="K45" i="45" a="1"/>
  <c r="L45" i="45" a="1"/>
  <c r="M45" i="45" a="1"/>
  <c r="N45" i="45" a="1"/>
  <c r="O45" i="45" a="1"/>
  <c r="P45" i="45" a="1"/>
  <c r="Q45" i="45" a="1"/>
  <c r="R45" i="45" a="1"/>
  <c r="S45" i="45" a="1"/>
  <c r="T45" i="45" a="1"/>
  <c r="U45" i="45" a="1"/>
  <c r="V45" i="45" a="1"/>
  <c r="W45" i="45" a="1"/>
  <c r="X45" i="45" a="1"/>
  <c r="Y45" i="45" a="1"/>
  <c r="Z45" i="45" a="1"/>
  <c r="AA45" i="45" a="1"/>
  <c r="AB45" i="45" a="1"/>
  <c r="AC45" i="45" a="1"/>
  <c r="AD45" i="45" a="1"/>
  <c r="AE45" i="45" a="1"/>
  <c r="AF45" i="45" a="1"/>
  <c r="AG45" i="45" a="1"/>
  <c r="AH45" i="45" a="1"/>
  <c r="AI45" i="45" a="1"/>
  <c r="AJ45" i="45" a="1"/>
  <c r="AK45" i="45" a="1"/>
  <c r="AL45" i="45" a="1"/>
  <c r="AM45" i="45" a="1"/>
  <c r="AN45" i="45" a="1"/>
  <c r="AO45" i="45" a="1"/>
  <c r="AP45" i="45" a="1"/>
  <c r="AQ45" i="45" a="1"/>
  <c r="AR45" i="45" a="1"/>
  <c r="AS45" i="45" a="1"/>
  <c r="AT45" i="45" a="1"/>
  <c r="AU45" i="45" a="1"/>
  <c r="AV45" i="45" a="1"/>
  <c r="AW45" i="45" a="1"/>
  <c r="AX45" i="45" a="1"/>
  <c r="AY45" i="45" a="1"/>
  <c r="AZ45" i="45" a="1"/>
  <c r="BA45" i="45" a="1"/>
  <c r="BB45" i="45" a="1"/>
  <c r="BC45" i="45" a="1"/>
  <c r="BD45" i="45" a="1"/>
  <c r="BE45" i="45" a="1"/>
  <c r="BF45" i="45" a="1"/>
  <c r="BG45" i="45" a="1"/>
  <c r="BH45" i="45" a="1"/>
  <c r="BI45" i="45" a="1"/>
  <c r="BJ45" i="45" a="1"/>
  <c r="BK45" i="45" a="1"/>
  <c r="BL45" i="45" a="1"/>
  <c r="BM45" i="45" a="1"/>
  <c r="BN45" i="45" a="1"/>
  <c r="BO45" i="45" a="1"/>
  <c r="BP45" i="45" a="1"/>
  <c r="G45" i="45"/>
  <c r="H45" i="45"/>
  <c r="I45" i="45"/>
  <c r="J45" i="45"/>
  <c r="K45" i="45"/>
  <c r="L45" i="45"/>
  <c r="M45" i="45"/>
  <c r="N45" i="45"/>
  <c r="O45" i="45"/>
  <c r="P45" i="45"/>
  <c r="Q45" i="45"/>
  <c r="R45" i="45"/>
  <c r="S45" i="45"/>
  <c r="T45" i="45"/>
  <c r="U45" i="45"/>
  <c r="V45" i="45"/>
  <c r="W45" i="45"/>
  <c r="X45" i="45"/>
  <c r="Y45" i="45"/>
  <c r="Z45" i="45"/>
  <c r="AA45" i="45"/>
  <c r="AB45" i="45"/>
  <c r="AC45" i="45"/>
  <c r="AD45" i="45"/>
  <c r="AE45" i="45"/>
  <c r="AF45" i="45"/>
  <c r="AG45" i="45"/>
  <c r="AH45" i="45"/>
  <c r="AI45" i="45"/>
  <c r="AJ45" i="45"/>
  <c r="AK45" i="45"/>
  <c r="AL45" i="45"/>
  <c r="AM45" i="45"/>
  <c r="AN45" i="45"/>
  <c r="AO45" i="45"/>
  <c r="AP45" i="45"/>
  <c r="AQ45" i="45"/>
  <c r="AR45" i="45"/>
  <c r="AS45" i="45"/>
  <c r="AT45" i="45"/>
  <c r="AU45" i="45"/>
  <c r="AV45" i="45"/>
  <c r="AW45" i="45"/>
  <c r="AX45" i="45"/>
  <c r="AY45" i="45"/>
  <c r="AZ45" i="45"/>
  <c r="BA45" i="45"/>
  <c r="BB45" i="45"/>
  <c r="BC45" i="45"/>
  <c r="BD45" i="45"/>
  <c r="BE45" i="45"/>
  <c r="BF45" i="45"/>
  <c r="BG45" i="45"/>
  <c r="BH45" i="45"/>
  <c r="BI45" i="45"/>
  <c r="BJ45" i="45"/>
  <c r="BK45" i="45"/>
  <c r="BL45" i="45"/>
  <c r="BM45" i="45"/>
  <c r="BN45" i="45"/>
  <c r="BO45" i="45"/>
  <c r="BP45" i="45"/>
  <c r="AB21" i="45"/>
  <c r="E56" i="45" a="1"/>
  <c r="E56" i="45"/>
  <c r="F56" i="45" a="1"/>
  <c r="F56" i="45"/>
  <c r="G56" i="45" a="1"/>
  <c r="H56" i="45" a="1"/>
  <c r="I56" i="45" a="1"/>
  <c r="J56" i="45" a="1"/>
  <c r="K56" i="45" a="1"/>
  <c r="L56" i="45" a="1"/>
  <c r="M56" i="45" a="1"/>
  <c r="N56" i="45" a="1"/>
  <c r="O56" i="45" a="1"/>
  <c r="P56" i="45" a="1"/>
  <c r="Q56" i="45" a="1"/>
  <c r="R56" i="45" a="1"/>
  <c r="S56" i="45" a="1"/>
  <c r="T56" i="45" a="1"/>
  <c r="U56" i="45" a="1"/>
  <c r="V56" i="45" a="1"/>
  <c r="W56" i="45" a="1"/>
  <c r="X56" i="45" a="1"/>
  <c r="Y56" i="45" a="1"/>
  <c r="Z56" i="45" a="1"/>
  <c r="AA56" i="45" a="1"/>
  <c r="AB56" i="45" a="1"/>
  <c r="AC56" i="45" a="1"/>
  <c r="AD56" i="45" a="1"/>
  <c r="AE56" i="45" a="1"/>
  <c r="AF56" i="45" a="1"/>
  <c r="AG56" i="45" a="1"/>
  <c r="AH56" i="45" a="1"/>
  <c r="AI56" i="45" a="1"/>
  <c r="AJ56" i="45" a="1"/>
  <c r="AK56" i="45" a="1"/>
  <c r="AL56" i="45" a="1"/>
  <c r="AM56" i="45" a="1"/>
  <c r="AN56" i="45" a="1"/>
  <c r="AO56" i="45" a="1"/>
  <c r="AP56" i="45" a="1"/>
  <c r="AQ56" i="45" a="1"/>
  <c r="AR56" i="45" a="1"/>
  <c r="AS56" i="45" a="1"/>
  <c r="AT56" i="45" a="1"/>
  <c r="AU56" i="45" a="1"/>
  <c r="AV56" i="45" a="1"/>
  <c r="AW56" i="45" a="1"/>
  <c r="AX56" i="45" a="1"/>
  <c r="AY56" i="45" a="1"/>
  <c r="AZ56" i="45" a="1"/>
  <c r="BA56" i="45" a="1"/>
  <c r="BB56" i="45" a="1"/>
  <c r="BC56" i="45" a="1"/>
  <c r="BD56" i="45" a="1"/>
  <c r="BE56" i="45" a="1"/>
  <c r="BF56" i="45" a="1"/>
  <c r="BG56" i="45" a="1"/>
  <c r="BH56" i="45" a="1"/>
  <c r="BI56" i="45" a="1"/>
  <c r="BJ56" i="45" a="1"/>
  <c r="BK56" i="45" a="1"/>
  <c r="BL56" i="45" a="1"/>
  <c r="BM56" i="45" a="1"/>
  <c r="BN56" i="45" a="1"/>
  <c r="BO56" i="45" a="1"/>
  <c r="BP56" i="45" a="1"/>
  <c r="G56" i="45"/>
  <c r="H56" i="45"/>
  <c r="I56" i="45"/>
  <c r="J56" i="45"/>
  <c r="K56" i="45"/>
  <c r="L56" i="45"/>
  <c r="M56" i="45"/>
  <c r="N56" i="45"/>
  <c r="O56" i="45"/>
  <c r="P56" i="45"/>
  <c r="Q56" i="45"/>
  <c r="R56" i="45"/>
  <c r="S56" i="45"/>
  <c r="T56" i="45"/>
  <c r="U56" i="45"/>
  <c r="V56" i="45"/>
  <c r="W56" i="45"/>
  <c r="X56" i="45"/>
  <c r="Y56" i="45"/>
  <c r="Z56" i="45"/>
  <c r="AA56" i="45"/>
  <c r="AB56" i="45"/>
  <c r="AC56" i="45"/>
  <c r="AD56" i="45"/>
  <c r="AE56" i="45"/>
  <c r="AF56" i="45"/>
  <c r="AG56" i="45"/>
  <c r="AH56" i="45"/>
  <c r="AI56" i="45"/>
  <c r="AJ56" i="45"/>
  <c r="AK56" i="45"/>
  <c r="AL56" i="45"/>
  <c r="AM56" i="45"/>
  <c r="AN56" i="45"/>
  <c r="AO56" i="45"/>
  <c r="AP56" i="45"/>
  <c r="AQ56" i="45"/>
  <c r="AR56" i="45"/>
  <c r="AS56" i="45"/>
  <c r="AT56" i="45"/>
  <c r="AU56" i="45"/>
  <c r="AV56" i="45"/>
  <c r="AW56" i="45"/>
  <c r="AX56" i="45"/>
  <c r="AY56" i="45"/>
  <c r="AZ56" i="45"/>
  <c r="BA56" i="45"/>
  <c r="BB56" i="45"/>
  <c r="BC56" i="45"/>
  <c r="BD56" i="45"/>
  <c r="BE56" i="45"/>
  <c r="BF56" i="45"/>
  <c r="BG56" i="45"/>
  <c r="BH56" i="45"/>
  <c r="BI56" i="45"/>
  <c r="BJ56" i="45"/>
  <c r="BK56" i="45"/>
  <c r="BL56" i="45"/>
  <c r="BM56" i="45"/>
  <c r="BN56" i="45"/>
  <c r="BO56" i="45"/>
  <c r="BP56" i="45"/>
  <c r="AC21" i="45"/>
  <c r="E46" i="45" a="1"/>
  <c r="E46" i="45"/>
  <c r="F46" i="45" a="1"/>
  <c r="F46" i="45"/>
  <c r="G46" i="45" a="1"/>
  <c r="H46" i="45" a="1"/>
  <c r="I46" i="45" a="1"/>
  <c r="J46" i="45" a="1"/>
  <c r="K46" i="45" a="1"/>
  <c r="L46" i="45" a="1"/>
  <c r="M46" i="45" a="1"/>
  <c r="N46" i="45" a="1"/>
  <c r="O46" i="45" a="1"/>
  <c r="P46" i="45" a="1"/>
  <c r="Q46" i="45" a="1"/>
  <c r="R46" i="45" a="1"/>
  <c r="S46" i="45" a="1"/>
  <c r="T46" i="45" a="1"/>
  <c r="U46" i="45" a="1"/>
  <c r="V46" i="45" a="1"/>
  <c r="W46" i="45" a="1"/>
  <c r="X46" i="45" a="1"/>
  <c r="Y46" i="45" a="1"/>
  <c r="Z46" i="45" a="1"/>
  <c r="AA46" i="45" a="1"/>
  <c r="AB46" i="45" a="1"/>
  <c r="AC46" i="45" a="1"/>
  <c r="AD46" i="45" a="1"/>
  <c r="AE46" i="45" a="1"/>
  <c r="AF46" i="45" a="1"/>
  <c r="AG46" i="45" a="1"/>
  <c r="AH46" i="45" a="1"/>
  <c r="AI46" i="45" a="1"/>
  <c r="AJ46" i="45" a="1"/>
  <c r="AK46" i="45" a="1"/>
  <c r="AL46" i="45" a="1"/>
  <c r="AM46" i="45" a="1"/>
  <c r="AN46" i="45" a="1"/>
  <c r="AO46" i="45" a="1"/>
  <c r="AP46" i="45" a="1"/>
  <c r="AQ46" i="45" a="1"/>
  <c r="AR46" i="45" a="1"/>
  <c r="AS46" i="45" a="1"/>
  <c r="AT46" i="45" a="1"/>
  <c r="AU46" i="45" a="1"/>
  <c r="AV46" i="45" a="1"/>
  <c r="AW46" i="45" a="1"/>
  <c r="AX46" i="45" a="1"/>
  <c r="AY46" i="45" a="1"/>
  <c r="AZ46" i="45" a="1"/>
  <c r="BA46" i="45" a="1"/>
  <c r="BB46" i="45" a="1"/>
  <c r="BC46" i="45" a="1"/>
  <c r="BD46" i="45" a="1"/>
  <c r="BE46" i="45" a="1"/>
  <c r="BF46" i="45" a="1"/>
  <c r="BG46" i="45" a="1"/>
  <c r="BH46" i="45" a="1"/>
  <c r="BI46" i="45" a="1"/>
  <c r="BJ46" i="45" a="1"/>
  <c r="BK46" i="45" a="1"/>
  <c r="BL46" i="45" a="1"/>
  <c r="BM46" i="45" a="1"/>
  <c r="BN46" i="45" a="1"/>
  <c r="BO46" i="45" a="1"/>
  <c r="BP46" i="45" a="1"/>
  <c r="G46" i="45"/>
  <c r="H46" i="45"/>
  <c r="I46" i="45"/>
  <c r="J46" i="45"/>
  <c r="K46" i="45"/>
  <c r="L46" i="45"/>
  <c r="M46" i="45"/>
  <c r="N46" i="45"/>
  <c r="O46" i="45"/>
  <c r="P46" i="45"/>
  <c r="Q46" i="45"/>
  <c r="R46" i="45"/>
  <c r="S46" i="45"/>
  <c r="T46" i="45"/>
  <c r="U46" i="45"/>
  <c r="V46" i="45"/>
  <c r="W46" i="45"/>
  <c r="X46" i="45"/>
  <c r="Y46" i="45"/>
  <c r="Z46" i="45"/>
  <c r="AA46" i="45"/>
  <c r="AB46" i="45"/>
  <c r="AC46" i="45"/>
  <c r="AD46" i="45"/>
  <c r="AE46" i="45"/>
  <c r="AF46" i="45"/>
  <c r="AG46" i="45"/>
  <c r="AH46" i="45"/>
  <c r="AI46" i="45"/>
  <c r="AJ46" i="45"/>
  <c r="AK46" i="45"/>
  <c r="AL46" i="45"/>
  <c r="AM46" i="45"/>
  <c r="AN46" i="45"/>
  <c r="AO46" i="45"/>
  <c r="AP46" i="45"/>
  <c r="AQ46" i="45"/>
  <c r="AR46" i="45"/>
  <c r="AS46" i="45"/>
  <c r="AT46" i="45"/>
  <c r="AU46" i="45"/>
  <c r="AV46" i="45"/>
  <c r="AW46" i="45"/>
  <c r="AX46" i="45"/>
  <c r="AY46" i="45"/>
  <c r="AZ46" i="45"/>
  <c r="BA46" i="45"/>
  <c r="BB46" i="45"/>
  <c r="BC46" i="45"/>
  <c r="BD46" i="45"/>
  <c r="BE46" i="45"/>
  <c r="BF46" i="45"/>
  <c r="BG46" i="45"/>
  <c r="BH46" i="45"/>
  <c r="BI46" i="45"/>
  <c r="BJ46" i="45"/>
  <c r="BK46" i="45"/>
  <c r="BL46" i="45"/>
  <c r="BM46" i="45"/>
  <c r="BN46" i="45"/>
  <c r="BO46" i="45"/>
  <c r="BP46" i="45"/>
  <c r="AB22" i="45"/>
  <c r="E57" i="45" a="1"/>
  <c r="E57" i="45"/>
  <c r="F57" i="45" a="1"/>
  <c r="F57" i="45"/>
  <c r="G57" i="45" a="1"/>
  <c r="H57" i="45" a="1"/>
  <c r="I57" i="45" a="1"/>
  <c r="J57" i="45" a="1"/>
  <c r="K57" i="45" a="1"/>
  <c r="L57" i="45" a="1"/>
  <c r="M57" i="45" a="1"/>
  <c r="N57" i="45" a="1"/>
  <c r="O57" i="45" a="1"/>
  <c r="P57" i="45" a="1"/>
  <c r="Q57" i="45" a="1"/>
  <c r="R57" i="45" a="1"/>
  <c r="S57" i="45" a="1"/>
  <c r="T57" i="45" a="1"/>
  <c r="U57" i="45" a="1"/>
  <c r="V57" i="45" a="1"/>
  <c r="W57" i="45" a="1"/>
  <c r="X57" i="45" a="1"/>
  <c r="Y57" i="45" a="1"/>
  <c r="Z57" i="45" a="1"/>
  <c r="AA57" i="45" a="1"/>
  <c r="AB57" i="45" a="1"/>
  <c r="AC57" i="45" a="1"/>
  <c r="AD57" i="45" a="1"/>
  <c r="AE57" i="45" a="1"/>
  <c r="AF57" i="45" a="1"/>
  <c r="AG57" i="45" a="1"/>
  <c r="AH57" i="45" a="1"/>
  <c r="AI57" i="45" a="1"/>
  <c r="AJ57" i="45" a="1"/>
  <c r="AK57" i="45" a="1"/>
  <c r="AL57" i="45" a="1"/>
  <c r="AM57" i="45" a="1"/>
  <c r="AN57" i="45" a="1"/>
  <c r="AO57" i="45" a="1"/>
  <c r="AP57" i="45" a="1"/>
  <c r="AQ57" i="45" a="1"/>
  <c r="AR57" i="45" a="1"/>
  <c r="AS57" i="45" a="1"/>
  <c r="AT57" i="45" a="1"/>
  <c r="AU57" i="45" a="1"/>
  <c r="AV57" i="45" a="1"/>
  <c r="AW57" i="45" a="1"/>
  <c r="AX57" i="45" a="1"/>
  <c r="AY57" i="45" a="1"/>
  <c r="AZ57" i="45" a="1"/>
  <c r="BA57" i="45" a="1"/>
  <c r="BB57" i="45" a="1"/>
  <c r="BC57" i="45" a="1"/>
  <c r="BD57" i="45" a="1"/>
  <c r="BE57" i="45" a="1"/>
  <c r="BF57" i="45" a="1"/>
  <c r="BG57" i="45" a="1"/>
  <c r="BH57" i="45" a="1"/>
  <c r="BI57" i="45" a="1"/>
  <c r="BJ57" i="45" a="1"/>
  <c r="BK57" i="45" a="1"/>
  <c r="BL57" i="45" a="1"/>
  <c r="BM57" i="45" a="1"/>
  <c r="BN57" i="45" a="1"/>
  <c r="BO57" i="45" a="1"/>
  <c r="BP57" i="45" a="1"/>
  <c r="G57" i="45"/>
  <c r="H57" i="45"/>
  <c r="I57" i="45"/>
  <c r="J57" i="45"/>
  <c r="K57" i="45"/>
  <c r="L57" i="45"/>
  <c r="M57" i="45"/>
  <c r="N57" i="45"/>
  <c r="O57" i="45"/>
  <c r="P57" i="45"/>
  <c r="Q57" i="45"/>
  <c r="R57" i="45"/>
  <c r="S57" i="45"/>
  <c r="T57" i="45"/>
  <c r="U57" i="45"/>
  <c r="V57" i="45"/>
  <c r="W57" i="45"/>
  <c r="X57" i="45"/>
  <c r="Y57" i="45"/>
  <c r="Z57" i="45"/>
  <c r="AA57" i="45"/>
  <c r="AB57" i="45"/>
  <c r="AC57" i="45"/>
  <c r="AD57" i="45"/>
  <c r="AE57" i="45"/>
  <c r="AF57" i="45"/>
  <c r="AG57" i="45"/>
  <c r="AH57" i="45"/>
  <c r="AI57" i="45"/>
  <c r="AJ57" i="45"/>
  <c r="AK57" i="45"/>
  <c r="AL57" i="45"/>
  <c r="AM57" i="45"/>
  <c r="AN57" i="45"/>
  <c r="AO57" i="45"/>
  <c r="AP57" i="45"/>
  <c r="AQ57" i="45"/>
  <c r="AR57" i="45"/>
  <c r="AS57" i="45"/>
  <c r="AT57" i="45"/>
  <c r="AU57" i="45"/>
  <c r="AV57" i="45"/>
  <c r="AW57" i="45"/>
  <c r="AX57" i="45"/>
  <c r="AY57" i="45"/>
  <c r="AZ57" i="45"/>
  <c r="BA57" i="45"/>
  <c r="BB57" i="45"/>
  <c r="BC57" i="45"/>
  <c r="BD57" i="45"/>
  <c r="BE57" i="45"/>
  <c r="BF57" i="45"/>
  <c r="BG57" i="45"/>
  <c r="BH57" i="45"/>
  <c r="BI57" i="45"/>
  <c r="BJ57" i="45"/>
  <c r="BK57" i="45"/>
  <c r="BL57" i="45"/>
  <c r="BM57" i="45"/>
  <c r="BN57" i="45"/>
  <c r="BO57" i="45"/>
  <c r="BP57" i="45"/>
  <c r="AC22" i="45"/>
  <c r="E47" i="45" a="1"/>
  <c r="E47" i="45"/>
  <c r="F47" i="45" a="1"/>
  <c r="F47" i="45"/>
  <c r="G47" i="45" a="1"/>
  <c r="H47" i="45" a="1"/>
  <c r="I47" i="45" a="1"/>
  <c r="J47" i="45" a="1"/>
  <c r="K47" i="45" a="1"/>
  <c r="L47" i="45" a="1"/>
  <c r="M47" i="45" a="1"/>
  <c r="N47" i="45" a="1"/>
  <c r="O47" i="45" a="1"/>
  <c r="P47" i="45" a="1"/>
  <c r="Q47" i="45" a="1"/>
  <c r="R47" i="45" a="1"/>
  <c r="S47" i="45" a="1"/>
  <c r="T47" i="45" a="1"/>
  <c r="U47" i="45" a="1"/>
  <c r="V47" i="45" a="1"/>
  <c r="W47" i="45" a="1"/>
  <c r="X47" i="45" a="1"/>
  <c r="Y47" i="45" a="1"/>
  <c r="Z47" i="45" a="1"/>
  <c r="AA47" i="45" a="1"/>
  <c r="AB47" i="45" a="1"/>
  <c r="AC47" i="45" a="1"/>
  <c r="AD47" i="45" a="1"/>
  <c r="AE47" i="45" a="1"/>
  <c r="AF47" i="45" a="1"/>
  <c r="AG47" i="45" a="1"/>
  <c r="AH47" i="45" a="1"/>
  <c r="AI47" i="45" a="1"/>
  <c r="AJ47" i="45" a="1"/>
  <c r="AK47" i="45" a="1"/>
  <c r="AL47" i="45" a="1"/>
  <c r="AM47" i="45" a="1"/>
  <c r="AN47" i="45" a="1"/>
  <c r="AO47" i="45" a="1"/>
  <c r="AP47" i="45" a="1"/>
  <c r="AQ47" i="45" a="1"/>
  <c r="AR47" i="45" a="1"/>
  <c r="AS47" i="45" a="1"/>
  <c r="AT47" i="45" a="1"/>
  <c r="AU47" i="45" a="1"/>
  <c r="AV47" i="45" a="1"/>
  <c r="AW47" i="45" a="1"/>
  <c r="AX47" i="45" a="1"/>
  <c r="AY47" i="45" a="1"/>
  <c r="AZ47" i="45" a="1"/>
  <c r="BA47" i="45" a="1"/>
  <c r="BB47" i="45" a="1"/>
  <c r="BC47" i="45" a="1"/>
  <c r="BD47" i="45" a="1"/>
  <c r="BE47" i="45" a="1"/>
  <c r="BF47" i="45" a="1"/>
  <c r="BG47" i="45" a="1"/>
  <c r="BH47" i="45" a="1"/>
  <c r="BI47" i="45" a="1"/>
  <c r="BJ47" i="45" a="1"/>
  <c r="BK47" i="45" a="1"/>
  <c r="BL47" i="45" a="1"/>
  <c r="BM47" i="45" a="1"/>
  <c r="BN47" i="45" a="1"/>
  <c r="BO47" i="45" a="1"/>
  <c r="BP47" i="45" a="1"/>
  <c r="G47" i="45"/>
  <c r="H47" i="45"/>
  <c r="I47" i="45"/>
  <c r="J47" i="45"/>
  <c r="K47" i="45"/>
  <c r="L47" i="45"/>
  <c r="M47" i="45"/>
  <c r="N47" i="45"/>
  <c r="O47" i="45"/>
  <c r="P47" i="45"/>
  <c r="Q47" i="45"/>
  <c r="R47" i="45"/>
  <c r="S47" i="45"/>
  <c r="T47" i="45"/>
  <c r="U47" i="45"/>
  <c r="V47" i="45"/>
  <c r="W47" i="45"/>
  <c r="X47" i="45"/>
  <c r="Y47" i="45"/>
  <c r="Z47" i="45"/>
  <c r="AA47" i="45"/>
  <c r="AB47" i="45"/>
  <c r="AC47" i="45"/>
  <c r="AD47" i="45"/>
  <c r="AE47" i="45"/>
  <c r="AF47" i="45"/>
  <c r="AG47" i="45"/>
  <c r="AH47" i="45"/>
  <c r="AI47" i="45"/>
  <c r="AJ47" i="45"/>
  <c r="AK47" i="45"/>
  <c r="AL47" i="45"/>
  <c r="AM47" i="45"/>
  <c r="AN47" i="45"/>
  <c r="AO47" i="45"/>
  <c r="AP47" i="45"/>
  <c r="AQ47" i="45"/>
  <c r="AR47" i="45"/>
  <c r="AS47" i="45"/>
  <c r="AT47" i="45"/>
  <c r="AU47" i="45"/>
  <c r="AV47" i="45"/>
  <c r="AW47" i="45"/>
  <c r="AX47" i="45"/>
  <c r="AY47" i="45"/>
  <c r="AZ47" i="45"/>
  <c r="BA47" i="45"/>
  <c r="BB47" i="45"/>
  <c r="BC47" i="45"/>
  <c r="BD47" i="45"/>
  <c r="BE47" i="45"/>
  <c r="BF47" i="45"/>
  <c r="BG47" i="45"/>
  <c r="BH47" i="45"/>
  <c r="BI47" i="45"/>
  <c r="BJ47" i="45"/>
  <c r="BK47" i="45"/>
  <c r="BL47" i="45"/>
  <c r="BM47" i="45"/>
  <c r="BN47" i="45"/>
  <c r="BO47" i="45"/>
  <c r="BP47" i="45"/>
  <c r="AB23" i="45"/>
  <c r="E58" i="45" a="1"/>
  <c r="E58" i="45"/>
  <c r="F58" i="45" a="1"/>
  <c r="F58" i="45"/>
  <c r="G58" i="45" a="1"/>
  <c r="H58" i="45" a="1"/>
  <c r="I58" i="45" a="1"/>
  <c r="J58" i="45" a="1"/>
  <c r="K58" i="45" a="1"/>
  <c r="L58" i="45" a="1"/>
  <c r="M58" i="45" a="1"/>
  <c r="N58" i="45" a="1"/>
  <c r="O58" i="45" a="1"/>
  <c r="P58" i="45" a="1"/>
  <c r="Q58" i="45" a="1"/>
  <c r="R58" i="45" a="1"/>
  <c r="S58" i="45" a="1"/>
  <c r="T58" i="45" a="1"/>
  <c r="U58" i="45" a="1"/>
  <c r="V58" i="45" a="1"/>
  <c r="W58" i="45" a="1"/>
  <c r="X58" i="45" a="1"/>
  <c r="Y58" i="45" a="1"/>
  <c r="Z58" i="45" a="1"/>
  <c r="AA58" i="45" a="1"/>
  <c r="AB58" i="45" a="1"/>
  <c r="AC58" i="45" a="1"/>
  <c r="AD58" i="45" a="1"/>
  <c r="AE58" i="45" a="1"/>
  <c r="AF58" i="45" a="1"/>
  <c r="AG58" i="45" a="1"/>
  <c r="AH58" i="45" a="1"/>
  <c r="AI58" i="45" a="1"/>
  <c r="AJ58" i="45" a="1"/>
  <c r="AK58" i="45" a="1"/>
  <c r="AL58" i="45" a="1"/>
  <c r="AM58" i="45" a="1"/>
  <c r="AN58" i="45" a="1"/>
  <c r="AO58" i="45" a="1"/>
  <c r="AP58" i="45" a="1"/>
  <c r="AQ58" i="45" a="1"/>
  <c r="AR58" i="45" a="1"/>
  <c r="AS58" i="45" a="1"/>
  <c r="AT58" i="45" a="1"/>
  <c r="AU58" i="45" a="1"/>
  <c r="AV58" i="45" a="1"/>
  <c r="AW58" i="45" a="1"/>
  <c r="AX58" i="45" a="1"/>
  <c r="AY58" i="45" a="1"/>
  <c r="AZ58" i="45" a="1"/>
  <c r="BA58" i="45" a="1"/>
  <c r="BB58" i="45" a="1"/>
  <c r="BC58" i="45" a="1"/>
  <c r="BD58" i="45" a="1"/>
  <c r="BE58" i="45" a="1"/>
  <c r="BF58" i="45" a="1"/>
  <c r="BG58" i="45" a="1"/>
  <c r="BH58" i="45" a="1"/>
  <c r="BI58" i="45" a="1"/>
  <c r="BJ58" i="45" a="1"/>
  <c r="BK58" i="45" a="1"/>
  <c r="BL58" i="45" a="1"/>
  <c r="BM58" i="45" a="1"/>
  <c r="BN58" i="45" a="1"/>
  <c r="BO58" i="45" a="1"/>
  <c r="BP58" i="45" a="1"/>
  <c r="G58" i="45"/>
  <c r="H58" i="45"/>
  <c r="I58" i="45"/>
  <c r="J58" i="45"/>
  <c r="K58" i="45"/>
  <c r="L58" i="45"/>
  <c r="M58" i="45"/>
  <c r="N58" i="45"/>
  <c r="O58" i="45"/>
  <c r="P58" i="45"/>
  <c r="Q58" i="45"/>
  <c r="R58" i="45"/>
  <c r="S58" i="45"/>
  <c r="T58" i="45"/>
  <c r="U58" i="45"/>
  <c r="V58" i="45"/>
  <c r="W58" i="45"/>
  <c r="X58" i="45"/>
  <c r="Y58" i="45"/>
  <c r="Z58" i="45"/>
  <c r="AA58" i="45"/>
  <c r="AB58" i="45"/>
  <c r="AC58" i="45"/>
  <c r="AD58" i="45"/>
  <c r="AE58" i="45"/>
  <c r="AF58" i="45"/>
  <c r="AG58" i="45"/>
  <c r="AH58" i="45"/>
  <c r="AI58" i="45"/>
  <c r="AJ58" i="45"/>
  <c r="AK58" i="45"/>
  <c r="AL58" i="45"/>
  <c r="AM58" i="45"/>
  <c r="AN58" i="45"/>
  <c r="AO58" i="45"/>
  <c r="AP58" i="45"/>
  <c r="AQ58" i="45"/>
  <c r="AR58" i="45"/>
  <c r="AS58" i="45"/>
  <c r="AT58" i="45"/>
  <c r="AU58" i="45"/>
  <c r="AV58" i="45"/>
  <c r="AW58" i="45"/>
  <c r="AX58" i="45"/>
  <c r="AY58" i="45"/>
  <c r="AZ58" i="45"/>
  <c r="BA58" i="45"/>
  <c r="BB58" i="45"/>
  <c r="BC58" i="45"/>
  <c r="BD58" i="45"/>
  <c r="BE58" i="45"/>
  <c r="BF58" i="45"/>
  <c r="BG58" i="45"/>
  <c r="BH58" i="45"/>
  <c r="BI58" i="45"/>
  <c r="BJ58" i="45"/>
  <c r="BK58" i="45"/>
  <c r="BL58" i="45"/>
  <c r="BM58" i="45"/>
  <c r="BN58" i="45"/>
  <c r="BO58" i="45"/>
  <c r="BP58" i="45"/>
  <c r="AC23" i="45"/>
  <c r="E48" i="45" a="1"/>
  <c r="E48" i="45"/>
  <c r="F48" i="45" a="1"/>
  <c r="F48" i="45"/>
  <c r="G48" i="45" a="1"/>
  <c r="H48" i="45" a="1"/>
  <c r="I48" i="45" a="1"/>
  <c r="J48" i="45" a="1"/>
  <c r="K48" i="45" a="1"/>
  <c r="L48" i="45" a="1"/>
  <c r="M48" i="45" a="1"/>
  <c r="N48" i="45" a="1"/>
  <c r="O48" i="45" a="1"/>
  <c r="P48" i="45" a="1"/>
  <c r="Q48" i="45" a="1"/>
  <c r="R48" i="45" a="1"/>
  <c r="S48" i="45" a="1"/>
  <c r="T48" i="45" a="1"/>
  <c r="U48" i="45" a="1"/>
  <c r="V48" i="45" a="1"/>
  <c r="W48" i="45" a="1"/>
  <c r="X48" i="45" a="1"/>
  <c r="Y48" i="45" a="1"/>
  <c r="Z48" i="45" a="1"/>
  <c r="AA48" i="45" a="1"/>
  <c r="AB48" i="45" a="1"/>
  <c r="AC48" i="45" a="1"/>
  <c r="AD48" i="45" a="1"/>
  <c r="AE48" i="45" a="1"/>
  <c r="AF48" i="45" a="1"/>
  <c r="AG48" i="45" a="1"/>
  <c r="AH48" i="45" a="1"/>
  <c r="AI48" i="45" a="1"/>
  <c r="AJ48" i="45" a="1"/>
  <c r="AK48" i="45" a="1"/>
  <c r="AL48" i="45" a="1"/>
  <c r="AM48" i="45" a="1"/>
  <c r="AN48" i="45" a="1"/>
  <c r="AO48" i="45" a="1"/>
  <c r="AP48" i="45" a="1"/>
  <c r="AQ48" i="45" a="1"/>
  <c r="AR48" i="45" a="1"/>
  <c r="AS48" i="45" a="1"/>
  <c r="AT48" i="45" a="1"/>
  <c r="AU48" i="45" a="1"/>
  <c r="AV48" i="45" a="1"/>
  <c r="AW48" i="45" a="1"/>
  <c r="AX48" i="45" a="1"/>
  <c r="AY48" i="45" a="1"/>
  <c r="AZ48" i="45" a="1"/>
  <c r="BA48" i="45" a="1"/>
  <c r="BB48" i="45" a="1"/>
  <c r="BC48" i="45" a="1"/>
  <c r="BD48" i="45" a="1"/>
  <c r="BE48" i="45" a="1"/>
  <c r="BF48" i="45" a="1"/>
  <c r="BG48" i="45" a="1"/>
  <c r="BH48" i="45" a="1"/>
  <c r="BI48" i="45" a="1"/>
  <c r="BJ48" i="45" a="1"/>
  <c r="BK48" i="45" a="1"/>
  <c r="BL48" i="45" a="1"/>
  <c r="BM48" i="45" a="1"/>
  <c r="BN48" i="45" a="1"/>
  <c r="BO48" i="45" a="1"/>
  <c r="BP48" i="45" a="1"/>
  <c r="G48" i="45"/>
  <c r="H48" i="45"/>
  <c r="I48" i="45"/>
  <c r="J48" i="45"/>
  <c r="K48" i="45"/>
  <c r="L48" i="45"/>
  <c r="M48" i="45"/>
  <c r="N48" i="45"/>
  <c r="O48" i="45"/>
  <c r="P48" i="45"/>
  <c r="Q48" i="45"/>
  <c r="R48" i="45"/>
  <c r="S48" i="45"/>
  <c r="T48" i="45"/>
  <c r="U48" i="45"/>
  <c r="V48" i="45"/>
  <c r="W48" i="45"/>
  <c r="X48" i="45"/>
  <c r="Y48" i="45"/>
  <c r="Z48" i="45"/>
  <c r="AA48" i="45"/>
  <c r="AB48" i="45"/>
  <c r="AC48" i="45"/>
  <c r="AD48" i="45"/>
  <c r="AE48" i="45"/>
  <c r="AF48" i="45"/>
  <c r="AG48" i="45"/>
  <c r="AH48" i="45"/>
  <c r="AI48" i="45"/>
  <c r="AJ48" i="45"/>
  <c r="AK48" i="45"/>
  <c r="AL48" i="45"/>
  <c r="AM48" i="45"/>
  <c r="AN48" i="45"/>
  <c r="AO48" i="45"/>
  <c r="AP48" i="45"/>
  <c r="AQ48" i="45"/>
  <c r="AR48" i="45"/>
  <c r="AS48" i="45"/>
  <c r="AT48" i="45"/>
  <c r="AU48" i="45"/>
  <c r="AV48" i="45"/>
  <c r="AW48" i="45"/>
  <c r="AX48" i="45"/>
  <c r="AY48" i="45"/>
  <c r="AZ48" i="45"/>
  <c r="BA48" i="45"/>
  <c r="BB48" i="45"/>
  <c r="BC48" i="45"/>
  <c r="BD48" i="45"/>
  <c r="BE48" i="45"/>
  <c r="BF48" i="45"/>
  <c r="BG48" i="45"/>
  <c r="BH48" i="45"/>
  <c r="BI48" i="45"/>
  <c r="BJ48" i="45"/>
  <c r="BK48" i="45"/>
  <c r="BL48" i="45"/>
  <c r="BM48" i="45"/>
  <c r="BN48" i="45"/>
  <c r="BO48" i="45"/>
  <c r="BP48" i="45"/>
  <c r="AB24" i="45"/>
  <c r="E59" i="45" a="1"/>
  <c r="E59" i="45"/>
  <c r="F59" i="45" a="1"/>
  <c r="F59" i="45"/>
  <c r="G59" i="45" a="1"/>
  <c r="H59" i="45" a="1"/>
  <c r="I59" i="45" a="1"/>
  <c r="J59" i="45" a="1"/>
  <c r="K59" i="45" a="1"/>
  <c r="L59" i="45" a="1"/>
  <c r="M59" i="45" a="1"/>
  <c r="N59" i="45" a="1"/>
  <c r="O59" i="45" a="1"/>
  <c r="P59" i="45" a="1"/>
  <c r="Q59" i="45" a="1"/>
  <c r="R59" i="45" a="1"/>
  <c r="S59" i="45" a="1"/>
  <c r="T59" i="45" a="1"/>
  <c r="U59" i="45" a="1"/>
  <c r="V59" i="45" a="1"/>
  <c r="W59" i="45" a="1"/>
  <c r="X59" i="45" a="1"/>
  <c r="Y59" i="45" a="1"/>
  <c r="Z59" i="45" a="1"/>
  <c r="AA59" i="45" a="1"/>
  <c r="AB59" i="45" a="1"/>
  <c r="AC59" i="45" a="1"/>
  <c r="AD59" i="45" a="1"/>
  <c r="AE59" i="45" a="1"/>
  <c r="AF59" i="45" a="1"/>
  <c r="AG59" i="45" a="1"/>
  <c r="AH59" i="45" a="1"/>
  <c r="AI59" i="45" a="1"/>
  <c r="AJ59" i="45" a="1"/>
  <c r="AK59" i="45" a="1"/>
  <c r="AL59" i="45" a="1"/>
  <c r="AM59" i="45" a="1"/>
  <c r="AN59" i="45" a="1"/>
  <c r="AO59" i="45" a="1"/>
  <c r="AP59" i="45" a="1"/>
  <c r="AQ59" i="45" a="1"/>
  <c r="AR59" i="45" a="1"/>
  <c r="AS59" i="45" a="1"/>
  <c r="AT59" i="45" a="1"/>
  <c r="AU59" i="45" a="1"/>
  <c r="AV59" i="45" a="1"/>
  <c r="AW59" i="45" a="1"/>
  <c r="AX59" i="45" a="1"/>
  <c r="AY59" i="45" a="1"/>
  <c r="AZ59" i="45" a="1"/>
  <c r="BA59" i="45" a="1"/>
  <c r="BB59" i="45" a="1"/>
  <c r="BC59" i="45" a="1"/>
  <c r="BD59" i="45" a="1"/>
  <c r="BE59" i="45" a="1"/>
  <c r="BF59" i="45" a="1"/>
  <c r="BG59" i="45" a="1"/>
  <c r="BH59" i="45" a="1"/>
  <c r="BI59" i="45" a="1"/>
  <c r="BJ59" i="45" a="1"/>
  <c r="BK59" i="45" a="1"/>
  <c r="BL59" i="45" a="1"/>
  <c r="BM59" i="45" a="1"/>
  <c r="BN59" i="45" a="1"/>
  <c r="BO59" i="45" a="1"/>
  <c r="BP59" i="45" a="1"/>
  <c r="G59" i="45"/>
  <c r="H59" i="45"/>
  <c r="I59" i="45"/>
  <c r="J59" i="45"/>
  <c r="K59" i="45"/>
  <c r="L59" i="45"/>
  <c r="M59" i="45"/>
  <c r="N59" i="45"/>
  <c r="O59" i="45"/>
  <c r="P59" i="45"/>
  <c r="Q59" i="45"/>
  <c r="R59" i="45"/>
  <c r="S59" i="45"/>
  <c r="T59" i="45"/>
  <c r="U59" i="45"/>
  <c r="V59" i="45"/>
  <c r="W59" i="45"/>
  <c r="X59" i="45"/>
  <c r="Y59" i="45"/>
  <c r="Z59" i="45"/>
  <c r="AA59" i="45"/>
  <c r="AB59" i="45"/>
  <c r="AC59" i="45"/>
  <c r="AD59" i="45"/>
  <c r="AE59" i="45"/>
  <c r="AF59" i="45"/>
  <c r="AG59" i="45"/>
  <c r="AH59" i="45"/>
  <c r="AI59" i="45"/>
  <c r="AJ59" i="45"/>
  <c r="AK59" i="45"/>
  <c r="AL59" i="45"/>
  <c r="AM59" i="45"/>
  <c r="AN59" i="45"/>
  <c r="AO59" i="45"/>
  <c r="AP59" i="45"/>
  <c r="AQ59" i="45"/>
  <c r="AR59" i="45"/>
  <c r="AS59" i="45"/>
  <c r="AT59" i="45"/>
  <c r="AU59" i="45"/>
  <c r="AV59" i="45"/>
  <c r="AW59" i="45"/>
  <c r="AX59" i="45"/>
  <c r="AY59" i="45"/>
  <c r="AZ59" i="45"/>
  <c r="BA59" i="45"/>
  <c r="BB59" i="45"/>
  <c r="BC59" i="45"/>
  <c r="BD59" i="45"/>
  <c r="BE59" i="45"/>
  <c r="BF59" i="45"/>
  <c r="BG59" i="45"/>
  <c r="BH59" i="45"/>
  <c r="BI59" i="45"/>
  <c r="BJ59" i="45"/>
  <c r="BK59" i="45"/>
  <c r="BL59" i="45"/>
  <c r="BM59" i="45"/>
  <c r="BN59" i="45"/>
  <c r="BO59" i="45"/>
  <c r="BP59" i="45"/>
  <c r="AC24" i="45"/>
  <c r="E49" i="45" a="1"/>
  <c r="E49" i="45"/>
  <c r="F49" i="45" a="1"/>
  <c r="F49" i="45"/>
  <c r="G49" i="45" a="1"/>
  <c r="H49" i="45" a="1"/>
  <c r="I49" i="45" a="1"/>
  <c r="J49" i="45" a="1"/>
  <c r="K49" i="45" a="1"/>
  <c r="L49" i="45" a="1"/>
  <c r="M49" i="45" a="1"/>
  <c r="N49" i="45" a="1"/>
  <c r="O49" i="45" a="1"/>
  <c r="P49" i="45" a="1"/>
  <c r="Q49" i="45" a="1"/>
  <c r="R49" i="45" a="1"/>
  <c r="S49" i="45" a="1"/>
  <c r="T49" i="45" a="1"/>
  <c r="U49" i="45" a="1"/>
  <c r="V49" i="45" a="1"/>
  <c r="W49" i="45" a="1"/>
  <c r="X49" i="45" a="1"/>
  <c r="Y49" i="45" a="1"/>
  <c r="Z49" i="45" a="1"/>
  <c r="AA49" i="45" a="1"/>
  <c r="AB49" i="45" a="1"/>
  <c r="AC49" i="45" a="1"/>
  <c r="AD49" i="45" a="1"/>
  <c r="AE49" i="45" a="1"/>
  <c r="AF49" i="45" a="1"/>
  <c r="AG49" i="45" a="1"/>
  <c r="AH49" i="45" a="1"/>
  <c r="AI49" i="45" a="1"/>
  <c r="AJ49" i="45" a="1"/>
  <c r="AK49" i="45" a="1"/>
  <c r="AL49" i="45" a="1"/>
  <c r="AM49" i="45" a="1"/>
  <c r="AN49" i="45" a="1"/>
  <c r="AO49" i="45" a="1"/>
  <c r="AP49" i="45" a="1"/>
  <c r="AQ49" i="45" a="1"/>
  <c r="AR49" i="45" a="1"/>
  <c r="AS49" i="45" a="1"/>
  <c r="AT49" i="45" a="1"/>
  <c r="AU49" i="45" a="1"/>
  <c r="AV49" i="45" a="1"/>
  <c r="AW49" i="45" a="1"/>
  <c r="AX49" i="45" a="1"/>
  <c r="AY49" i="45" a="1"/>
  <c r="AZ49" i="45" a="1"/>
  <c r="BA49" i="45" a="1"/>
  <c r="BB49" i="45" a="1"/>
  <c r="BC49" i="45" a="1"/>
  <c r="BD49" i="45" a="1"/>
  <c r="BE49" i="45" a="1"/>
  <c r="BF49" i="45" a="1"/>
  <c r="BG49" i="45" a="1"/>
  <c r="BH49" i="45" a="1"/>
  <c r="BI49" i="45" a="1"/>
  <c r="BJ49" i="45" a="1"/>
  <c r="BK49" i="45" a="1"/>
  <c r="BL49" i="45" a="1"/>
  <c r="BM49" i="45" a="1"/>
  <c r="BN49" i="45" a="1"/>
  <c r="BO49" i="45" a="1"/>
  <c r="BP49" i="45" a="1"/>
  <c r="G49" i="45"/>
  <c r="H49" i="45"/>
  <c r="I49" i="45"/>
  <c r="J49" i="45"/>
  <c r="K49" i="45"/>
  <c r="L49" i="45"/>
  <c r="M49" i="45"/>
  <c r="N49" i="45"/>
  <c r="O49" i="45"/>
  <c r="P49" i="45"/>
  <c r="Q49" i="45"/>
  <c r="R49" i="45"/>
  <c r="S49" i="45"/>
  <c r="T49" i="45"/>
  <c r="U49" i="45"/>
  <c r="V49" i="45"/>
  <c r="W49" i="45"/>
  <c r="X49" i="45"/>
  <c r="Y49" i="45"/>
  <c r="Z49" i="45"/>
  <c r="AA49" i="45"/>
  <c r="AB49" i="45"/>
  <c r="AC49" i="45"/>
  <c r="AD49" i="45"/>
  <c r="AE49" i="45"/>
  <c r="AF49" i="45"/>
  <c r="AG49" i="45"/>
  <c r="AH49" i="45"/>
  <c r="AI49" i="45"/>
  <c r="AJ49" i="45"/>
  <c r="AK49" i="45"/>
  <c r="AL49" i="45"/>
  <c r="AM49" i="45"/>
  <c r="AN49" i="45"/>
  <c r="AO49" i="45"/>
  <c r="AP49" i="45"/>
  <c r="AQ49" i="45"/>
  <c r="AR49" i="45"/>
  <c r="AS49" i="45"/>
  <c r="AT49" i="45"/>
  <c r="AU49" i="45"/>
  <c r="AV49" i="45"/>
  <c r="AW49" i="45"/>
  <c r="AX49" i="45"/>
  <c r="AY49" i="45"/>
  <c r="AZ49" i="45"/>
  <c r="BA49" i="45"/>
  <c r="BB49" i="45"/>
  <c r="BC49" i="45"/>
  <c r="BD49" i="45"/>
  <c r="BE49" i="45"/>
  <c r="BF49" i="45"/>
  <c r="BG49" i="45"/>
  <c r="BH49" i="45"/>
  <c r="BI49" i="45"/>
  <c r="BJ49" i="45"/>
  <c r="BK49" i="45"/>
  <c r="BL49" i="45"/>
  <c r="BM49" i="45"/>
  <c r="BN49" i="45"/>
  <c r="BO49" i="45"/>
  <c r="BP49" i="45"/>
  <c r="AB25" i="45"/>
  <c r="E60" i="45" a="1"/>
  <c r="E60" i="45"/>
  <c r="F60" i="45" a="1"/>
  <c r="F60" i="45"/>
  <c r="G60" i="45" a="1"/>
  <c r="H60" i="45" a="1"/>
  <c r="I60" i="45" a="1"/>
  <c r="J60" i="45" a="1"/>
  <c r="K60" i="45" a="1"/>
  <c r="L60" i="45" a="1"/>
  <c r="M60" i="45" a="1"/>
  <c r="N60" i="45" a="1"/>
  <c r="O60" i="45" a="1"/>
  <c r="P60" i="45" a="1"/>
  <c r="Q60" i="45" a="1"/>
  <c r="R60" i="45" a="1"/>
  <c r="S60" i="45" a="1"/>
  <c r="T60" i="45" a="1"/>
  <c r="U60" i="45" a="1"/>
  <c r="V60" i="45" a="1"/>
  <c r="W60" i="45" a="1"/>
  <c r="X60" i="45" a="1"/>
  <c r="Y60" i="45" a="1"/>
  <c r="Z60" i="45" a="1"/>
  <c r="AA60" i="45" a="1"/>
  <c r="AB60" i="45" a="1"/>
  <c r="AC60" i="45" a="1"/>
  <c r="AD60" i="45" a="1"/>
  <c r="AE60" i="45" a="1"/>
  <c r="AF60" i="45" a="1"/>
  <c r="AG60" i="45" a="1"/>
  <c r="AH60" i="45" a="1"/>
  <c r="AI60" i="45" a="1"/>
  <c r="AJ60" i="45" a="1"/>
  <c r="AK60" i="45" a="1"/>
  <c r="AL60" i="45" a="1"/>
  <c r="AM60" i="45" a="1"/>
  <c r="AN60" i="45" a="1"/>
  <c r="AO60" i="45" a="1"/>
  <c r="AP60" i="45" a="1"/>
  <c r="AQ60" i="45" a="1"/>
  <c r="AR60" i="45" a="1"/>
  <c r="AS60" i="45" a="1"/>
  <c r="AT60" i="45" a="1"/>
  <c r="AU60" i="45" a="1"/>
  <c r="AV60" i="45" a="1"/>
  <c r="AW60" i="45" a="1"/>
  <c r="AX60" i="45" a="1"/>
  <c r="AY60" i="45" a="1"/>
  <c r="AZ60" i="45" a="1"/>
  <c r="BA60" i="45" a="1"/>
  <c r="BB60" i="45" a="1"/>
  <c r="BC60" i="45" a="1"/>
  <c r="BD60" i="45" a="1"/>
  <c r="BE60" i="45" a="1"/>
  <c r="BF60" i="45" a="1"/>
  <c r="BG60" i="45" a="1"/>
  <c r="BH60" i="45" a="1"/>
  <c r="BI60" i="45" a="1"/>
  <c r="BJ60" i="45" a="1"/>
  <c r="BK60" i="45" a="1"/>
  <c r="BL60" i="45" a="1"/>
  <c r="BM60" i="45" a="1"/>
  <c r="BN60" i="45" a="1"/>
  <c r="BO60" i="45" a="1"/>
  <c r="BP60" i="45" a="1"/>
  <c r="G60" i="45"/>
  <c r="H60" i="45"/>
  <c r="I60" i="45"/>
  <c r="J60" i="45"/>
  <c r="K60" i="45"/>
  <c r="L60" i="45"/>
  <c r="M60" i="45"/>
  <c r="N60" i="45"/>
  <c r="O60" i="45"/>
  <c r="P60" i="45"/>
  <c r="Q60" i="45"/>
  <c r="R60" i="45"/>
  <c r="S60" i="45"/>
  <c r="T60" i="45"/>
  <c r="U60" i="45"/>
  <c r="V60" i="45"/>
  <c r="W60" i="45"/>
  <c r="X60" i="45"/>
  <c r="Y60" i="45"/>
  <c r="Z60" i="45"/>
  <c r="AA60" i="45"/>
  <c r="AB60" i="45"/>
  <c r="AC60" i="45"/>
  <c r="AD60" i="45"/>
  <c r="AE60" i="45"/>
  <c r="AF60" i="45"/>
  <c r="AG60" i="45"/>
  <c r="AH60" i="45"/>
  <c r="AI60" i="45"/>
  <c r="AJ60" i="45"/>
  <c r="AK60" i="45"/>
  <c r="AL60" i="45"/>
  <c r="AM60" i="45"/>
  <c r="AN60" i="45"/>
  <c r="AO60" i="45"/>
  <c r="AP60" i="45"/>
  <c r="AQ60" i="45"/>
  <c r="AR60" i="45"/>
  <c r="AS60" i="45"/>
  <c r="AT60" i="45"/>
  <c r="AU60" i="45"/>
  <c r="AV60" i="45"/>
  <c r="AW60" i="45"/>
  <c r="AX60" i="45"/>
  <c r="AY60" i="45"/>
  <c r="AZ60" i="45"/>
  <c r="BA60" i="45"/>
  <c r="BB60" i="45"/>
  <c r="BC60" i="45"/>
  <c r="BD60" i="45"/>
  <c r="BE60" i="45"/>
  <c r="BF60" i="45"/>
  <c r="BG60" i="45"/>
  <c r="BH60" i="45"/>
  <c r="BI60" i="45"/>
  <c r="BJ60" i="45"/>
  <c r="BK60" i="45"/>
  <c r="BL60" i="45"/>
  <c r="BM60" i="45"/>
  <c r="BN60" i="45"/>
  <c r="BO60" i="45"/>
  <c r="BP60" i="45"/>
  <c r="AC25" i="45"/>
  <c r="E44" i="46" a="1"/>
  <c r="E44" i="46"/>
  <c r="F44" i="46" a="1"/>
  <c r="F44" i="46"/>
  <c r="G44" i="46" a="1"/>
  <c r="H44" i="46" a="1"/>
  <c r="I44" i="46" a="1"/>
  <c r="J44" i="46" a="1"/>
  <c r="K44" i="46" a="1"/>
  <c r="L44" i="46" a="1"/>
  <c r="M44" i="46" a="1"/>
  <c r="N44" i="46" a="1"/>
  <c r="O44" i="46" a="1"/>
  <c r="P44" i="46" a="1"/>
  <c r="Q44" i="46" a="1"/>
  <c r="R44" i="46" a="1"/>
  <c r="S44" i="46" a="1"/>
  <c r="T44" i="46" a="1"/>
  <c r="U44" i="46" a="1"/>
  <c r="V44" i="46" a="1"/>
  <c r="W44" i="46" a="1"/>
  <c r="X44" i="46" a="1"/>
  <c r="Y44" i="46" a="1"/>
  <c r="Z44" i="46" a="1"/>
  <c r="AA44" i="46" a="1"/>
  <c r="AB44" i="46" a="1"/>
  <c r="AC44" i="46" a="1"/>
  <c r="AD44" i="46" a="1"/>
  <c r="AE44" i="46" a="1"/>
  <c r="AF44" i="46" a="1"/>
  <c r="AG44" i="46" a="1"/>
  <c r="AH44" i="46" a="1"/>
  <c r="AI44" i="46" a="1"/>
  <c r="AJ44" i="46" a="1"/>
  <c r="AK44" i="46" a="1"/>
  <c r="AL44" i="46" a="1"/>
  <c r="AM44" i="46" a="1"/>
  <c r="AN44" i="46" a="1"/>
  <c r="AO44" i="46" a="1"/>
  <c r="AP44" i="46" a="1"/>
  <c r="AQ44" i="46" a="1"/>
  <c r="AR44" i="46" a="1"/>
  <c r="AS44" i="46" a="1"/>
  <c r="AT44" i="46" a="1"/>
  <c r="AU44" i="46" a="1"/>
  <c r="AV44" i="46" a="1"/>
  <c r="AW44" i="46" a="1"/>
  <c r="AX44" i="46" a="1"/>
  <c r="AY44" i="46" a="1"/>
  <c r="AZ44" i="46" a="1"/>
  <c r="BA44" i="46" a="1"/>
  <c r="BB44" i="46" a="1"/>
  <c r="BC44" i="46" a="1"/>
  <c r="BD44" i="46" a="1"/>
  <c r="BE44" i="46" a="1"/>
  <c r="BF44" i="46" a="1"/>
  <c r="BG44" i="46" a="1"/>
  <c r="BH44" i="46" a="1"/>
  <c r="BI44" i="46" a="1"/>
  <c r="BJ44" i="46" a="1"/>
  <c r="BK44" i="46" a="1"/>
  <c r="BL44" i="46" a="1"/>
  <c r="BM44" i="46" a="1"/>
  <c r="BN44" i="46" a="1"/>
  <c r="BO44" i="46" a="1"/>
  <c r="BP44" i="46" a="1"/>
  <c r="G44" i="46"/>
  <c r="H44" i="46"/>
  <c r="I44" i="46"/>
  <c r="J44" i="46"/>
  <c r="K44" i="46"/>
  <c r="L44" i="46"/>
  <c r="M44" i="46"/>
  <c r="N44" i="46"/>
  <c r="O44" i="46"/>
  <c r="P44" i="46"/>
  <c r="Q44" i="46"/>
  <c r="R44" i="46"/>
  <c r="S44" i="46"/>
  <c r="T44" i="46"/>
  <c r="U44" i="46"/>
  <c r="V44" i="46"/>
  <c r="W44" i="46"/>
  <c r="X44" i="46"/>
  <c r="Y44" i="46"/>
  <c r="Z44" i="46"/>
  <c r="AA44" i="46"/>
  <c r="AB44" i="46"/>
  <c r="AC44" i="46"/>
  <c r="AD44" i="46"/>
  <c r="AE44" i="46"/>
  <c r="AF44" i="46"/>
  <c r="AG44" i="46"/>
  <c r="AH44" i="46"/>
  <c r="AI44" i="46"/>
  <c r="AJ44" i="46"/>
  <c r="AK44" i="46"/>
  <c r="AL44" i="46"/>
  <c r="AM44" i="46"/>
  <c r="AN44" i="46"/>
  <c r="AO44" i="46"/>
  <c r="AP44" i="46"/>
  <c r="AQ44" i="46"/>
  <c r="AR44" i="46"/>
  <c r="AS44" i="46"/>
  <c r="AT44" i="46"/>
  <c r="AU44" i="46"/>
  <c r="AV44" i="46"/>
  <c r="AW44" i="46"/>
  <c r="AX44" i="46"/>
  <c r="AY44" i="46"/>
  <c r="AZ44" i="46"/>
  <c r="BA44" i="46"/>
  <c r="BB44" i="46"/>
  <c r="BC44" i="46"/>
  <c r="BD44" i="46"/>
  <c r="BE44" i="46"/>
  <c r="BF44" i="46"/>
  <c r="BG44" i="46"/>
  <c r="BH44" i="46"/>
  <c r="BI44" i="46"/>
  <c r="BJ44" i="46"/>
  <c r="BK44" i="46"/>
  <c r="BL44" i="46"/>
  <c r="BM44" i="46"/>
  <c r="BN44" i="46"/>
  <c r="BO44" i="46"/>
  <c r="BP44" i="46"/>
  <c r="AB20" i="46"/>
  <c r="E55" i="46" a="1"/>
  <c r="E55" i="46"/>
  <c r="F55" i="46" a="1"/>
  <c r="F55" i="46"/>
  <c r="G55" i="46" a="1"/>
  <c r="H55" i="46" a="1"/>
  <c r="I55" i="46" a="1"/>
  <c r="J55" i="46" a="1"/>
  <c r="K55" i="46" a="1"/>
  <c r="L55" i="46" a="1"/>
  <c r="M55" i="46" a="1"/>
  <c r="N55" i="46" a="1"/>
  <c r="O55" i="46" a="1"/>
  <c r="P55" i="46" a="1"/>
  <c r="Q55" i="46" a="1"/>
  <c r="R55" i="46" a="1"/>
  <c r="S55" i="46" a="1"/>
  <c r="T55" i="46" a="1"/>
  <c r="U55" i="46" a="1"/>
  <c r="V55" i="46" a="1"/>
  <c r="W55" i="46" a="1"/>
  <c r="X55" i="46" a="1"/>
  <c r="Y55" i="46" a="1"/>
  <c r="Z55" i="46" a="1"/>
  <c r="AA55" i="46" a="1"/>
  <c r="AB55" i="46" a="1"/>
  <c r="AC55" i="46" a="1"/>
  <c r="AD55" i="46" a="1"/>
  <c r="AE55" i="46" a="1"/>
  <c r="AF55" i="46" a="1"/>
  <c r="AG55" i="46" a="1"/>
  <c r="AH55" i="46" a="1"/>
  <c r="AI55" i="46" a="1"/>
  <c r="AJ55" i="46" a="1"/>
  <c r="AK55" i="46" a="1"/>
  <c r="AL55" i="46" a="1"/>
  <c r="AM55" i="46" a="1"/>
  <c r="AN55" i="46" a="1"/>
  <c r="AO55" i="46" a="1"/>
  <c r="AP55" i="46" a="1"/>
  <c r="AQ55" i="46" a="1"/>
  <c r="AR55" i="46" a="1"/>
  <c r="AS55" i="46" a="1"/>
  <c r="AT55" i="46" a="1"/>
  <c r="AU55" i="46" a="1"/>
  <c r="AV55" i="46" a="1"/>
  <c r="AW55" i="46" a="1"/>
  <c r="AX55" i="46" a="1"/>
  <c r="AY55" i="46" a="1"/>
  <c r="AZ55" i="46" a="1"/>
  <c r="BA55" i="46" a="1"/>
  <c r="BB55" i="46" a="1"/>
  <c r="BC55" i="46" a="1"/>
  <c r="BD55" i="46" a="1"/>
  <c r="BE55" i="46" a="1"/>
  <c r="BF55" i="46" a="1"/>
  <c r="BG55" i="46" a="1"/>
  <c r="BH55" i="46" a="1"/>
  <c r="BI55" i="46" a="1"/>
  <c r="BJ55" i="46" a="1"/>
  <c r="BK55" i="46" a="1"/>
  <c r="BL55" i="46" a="1"/>
  <c r="BM55" i="46" a="1"/>
  <c r="BN55" i="46" a="1"/>
  <c r="BO55" i="46" a="1"/>
  <c r="BP55" i="46" a="1"/>
  <c r="G55" i="46"/>
  <c r="H55" i="46"/>
  <c r="I55" i="46"/>
  <c r="J55" i="46"/>
  <c r="K55" i="46"/>
  <c r="L55" i="46"/>
  <c r="M55" i="46"/>
  <c r="N55" i="46"/>
  <c r="O55" i="46"/>
  <c r="P55" i="46"/>
  <c r="Q55" i="46"/>
  <c r="R55" i="46"/>
  <c r="S55" i="46"/>
  <c r="T55" i="46"/>
  <c r="U55" i="46"/>
  <c r="V55" i="46"/>
  <c r="W55" i="46"/>
  <c r="X55" i="46"/>
  <c r="Y55" i="46"/>
  <c r="Z55" i="46"/>
  <c r="AA55" i="46"/>
  <c r="AB55" i="46"/>
  <c r="AC55" i="46"/>
  <c r="AD55" i="46"/>
  <c r="AE55" i="46"/>
  <c r="AF55" i="46"/>
  <c r="AG55" i="46"/>
  <c r="AH55" i="46"/>
  <c r="AI55" i="46"/>
  <c r="AJ55" i="46"/>
  <c r="AK55" i="46"/>
  <c r="AL55" i="46"/>
  <c r="AM55" i="46"/>
  <c r="AN55" i="46"/>
  <c r="AO55" i="46"/>
  <c r="AP55" i="46"/>
  <c r="AQ55" i="46"/>
  <c r="AR55" i="46"/>
  <c r="AS55" i="46"/>
  <c r="AT55" i="46"/>
  <c r="AU55" i="46"/>
  <c r="AV55" i="46"/>
  <c r="AW55" i="46"/>
  <c r="AX55" i="46"/>
  <c r="AY55" i="46"/>
  <c r="AZ55" i="46"/>
  <c r="BA55" i="46"/>
  <c r="BB55" i="46"/>
  <c r="BC55" i="46"/>
  <c r="BD55" i="46"/>
  <c r="BE55" i="46"/>
  <c r="BF55" i="46"/>
  <c r="BG55" i="46"/>
  <c r="BH55" i="46"/>
  <c r="BI55" i="46"/>
  <c r="BJ55" i="46"/>
  <c r="BK55" i="46"/>
  <c r="BL55" i="46"/>
  <c r="BM55" i="46"/>
  <c r="BN55" i="46"/>
  <c r="BO55" i="46"/>
  <c r="BP55" i="46"/>
  <c r="AC20" i="46"/>
  <c r="E45" i="46" a="1"/>
  <c r="E45" i="46"/>
  <c r="F45" i="46" a="1"/>
  <c r="F45" i="46"/>
  <c r="G45" i="46" a="1"/>
  <c r="H45" i="46" a="1"/>
  <c r="I45" i="46" a="1"/>
  <c r="J45" i="46" a="1"/>
  <c r="K45" i="46" a="1"/>
  <c r="L45" i="46" a="1"/>
  <c r="M45" i="46" a="1"/>
  <c r="N45" i="46" a="1"/>
  <c r="O45" i="46" a="1"/>
  <c r="P45" i="46" a="1"/>
  <c r="Q45" i="46" a="1"/>
  <c r="R45" i="46" a="1"/>
  <c r="S45" i="46" a="1"/>
  <c r="T45" i="46" a="1"/>
  <c r="U45" i="46" a="1"/>
  <c r="V45" i="46" a="1"/>
  <c r="W45" i="46" a="1"/>
  <c r="X45" i="46" a="1"/>
  <c r="Y45" i="46" a="1"/>
  <c r="Z45" i="46" a="1"/>
  <c r="AA45" i="46" a="1"/>
  <c r="AB45" i="46" a="1"/>
  <c r="AC45" i="46" a="1"/>
  <c r="AD45" i="46" a="1"/>
  <c r="AE45" i="46" a="1"/>
  <c r="AF45" i="46" a="1"/>
  <c r="AG45" i="46" a="1"/>
  <c r="AH45" i="46" a="1"/>
  <c r="AI45" i="46" a="1"/>
  <c r="AJ45" i="46" a="1"/>
  <c r="AK45" i="46" a="1"/>
  <c r="AL45" i="46" a="1"/>
  <c r="AM45" i="46" a="1"/>
  <c r="AN45" i="46" a="1"/>
  <c r="AO45" i="46" a="1"/>
  <c r="AP45" i="46" a="1"/>
  <c r="AQ45" i="46" a="1"/>
  <c r="AR45" i="46" a="1"/>
  <c r="AS45" i="46" a="1"/>
  <c r="AT45" i="46" a="1"/>
  <c r="AU45" i="46" a="1"/>
  <c r="AV45" i="46" a="1"/>
  <c r="AW45" i="46" a="1"/>
  <c r="AX45" i="46" a="1"/>
  <c r="AY45" i="46" a="1"/>
  <c r="AZ45" i="46" a="1"/>
  <c r="BA45" i="46" a="1"/>
  <c r="BB45" i="46" a="1"/>
  <c r="BC45" i="46" a="1"/>
  <c r="BD45" i="46" a="1"/>
  <c r="BE45" i="46" a="1"/>
  <c r="BF45" i="46" a="1"/>
  <c r="BG45" i="46" a="1"/>
  <c r="BH45" i="46" a="1"/>
  <c r="BI45" i="46" a="1"/>
  <c r="BJ45" i="46" a="1"/>
  <c r="BK45" i="46" a="1"/>
  <c r="BL45" i="46" a="1"/>
  <c r="BM45" i="46" a="1"/>
  <c r="BN45" i="46" a="1"/>
  <c r="BO45" i="46" a="1"/>
  <c r="BP45" i="46" a="1"/>
  <c r="G45" i="46"/>
  <c r="H45" i="46"/>
  <c r="I45" i="46"/>
  <c r="J45" i="46"/>
  <c r="K45" i="46"/>
  <c r="L45" i="46"/>
  <c r="M45" i="46"/>
  <c r="N45" i="46"/>
  <c r="O45" i="46"/>
  <c r="P45" i="46"/>
  <c r="Q45" i="46"/>
  <c r="R45" i="46"/>
  <c r="S45" i="46"/>
  <c r="T45" i="46"/>
  <c r="U45" i="46"/>
  <c r="V45" i="46"/>
  <c r="W45" i="46"/>
  <c r="X45" i="46"/>
  <c r="Y45" i="46"/>
  <c r="Z45" i="46"/>
  <c r="AA45" i="46"/>
  <c r="AB45" i="46"/>
  <c r="AC45" i="46"/>
  <c r="AD45" i="46"/>
  <c r="AE45" i="46"/>
  <c r="AF45" i="46"/>
  <c r="AG45" i="46"/>
  <c r="AH45" i="46"/>
  <c r="AI45" i="46"/>
  <c r="AJ45" i="46"/>
  <c r="AK45" i="46"/>
  <c r="AL45" i="46"/>
  <c r="AM45" i="46"/>
  <c r="AN45" i="46"/>
  <c r="AO45" i="46"/>
  <c r="AP45" i="46"/>
  <c r="AQ45" i="46"/>
  <c r="AR45" i="46"/>
  <c r="AS45" i="46"/>
  <c r="AT45" i="46"/>
  <c r="AU45" i="46"/>
  <c r="AV45" i="46"/>
  <c r="AW45" i="46"/>
  <c r="AX45" i="46"/>
  <c r="AY45" i="46"/>
  <c r="AZ45" i="46"/>
  <c r="BA45" i="46"/>
  <c r="BB45" i="46"/>
  <c r="BC45" i="46"/>
  <c r="BD45" i="46"/>
  <c r="BE45" i="46"/>
  <c r="BF45" i="46"/>
  <c r="BG45" i="46"/>
  <c r="BH45" i="46"/>
  <c r="BI45" i="46"/>
  <c r="BJ45" i="46"/>
  <c r="BK45" i="46"/>
  <c r="BL45" i="46"/>
  <c r="BM45" i="46"/>
  <c r="BN45" i="46"/>
  <c r="BO45" i="46"/>
  <c r="BP45" i="46"/>
  <c r="AB21" i="46"/>
  <c r="E56" i="46" a="1"/>
  <c r="E56" i="46"/>
  <c r="F56" i="46" a="1"/>
  <c r="F56" i="46"/>
  <c r="G56" i="46" a="1"/>
  <c r="H56" i="46" a="1"/>
  <c r="I56" i="46" a="1"/>
  <c r="J56" i="46" a="1"/>
  <c r="K56" i="46" a="1"/>
  <c r="L56" i="46" a="1"/>
  <c r="M56" i="46" a="1"/>
  <c r="N56" i="46" a="1"/>
  <c r="O56" i="46" a="1"/>
  <c r="P56" i="46" a="1"/>
  <c r="Q56" i="46" a="1"/>
  <c r="R56" i="46" a="1"/>
  <c r="S56" i="46" a="1"/>
  <c r="T56" i="46" a="1"/>
  <c r="U56" i="46" a="1"/>
  <c r="V56" i="46" a="1"/>
  <c r="W56" i="46" a="1"/>
  <c r="X56" i="46" a="1"/>
  <c r="Y56" i="46" a="1"/>
  <c r="Z56" i="46" a="1"/>
  <c r="AA56" i="46" a="1"/>
  <c r="AB56" i="46" a="1"/>
  <c r="AC56" i="46" a="1"/>
  <c r="AD56" i="46" a="1"/>
  <c r="AE56" i="46" a="1"/>
  <c r="AF56" i="46" a="1"/>
  <c r="AG56" i="46" a="1"/>
  <c r="AH56" i="46" a="1"/>
  <c r="AI56" i="46" a="1"/>
  <c r="AJ56" i="46" a="1"/>
  <c r="AK56" i="46" a="1"/>
  <c r="AL56" i="46" a="1"/>
  <c r="AM56" i="46" a="1"/>
  <c r="AN56" i="46" a="1"/>
  <c r="AO56" i="46" a="1"/>
  <c r="AP56" i="46" a="1"/>
  <c r="AQ56" i="46" a="1"/>
  <c r="AR56" i="46" a="1"/>
  <c r="AS56" i="46" a="1"/>
  <c r="AT56" i="46" a="1"/>
  <c r="AU56" i="46" a="1"/>
  <c r="AV56" i="46" a="1"/>
  <c r="AW56" i="46" a="1"/>
  <c r="AX56" i="46" a="1"/>
  <c r="AY56" i="46" a="1"/>
  <c r="AZ56" i="46" a="1"/>
  <c r="BA56" i="46" a="1"/>
  <c r="BB56" i="46" a="1"/>
  <c r="BC56" i="46" a="1"/>
  <c r="BD56" i="46" a="1"/>
  <c r="BE56" i="46" a="1"/>
  <c r="BF56" i="46" a="1"/>
  <c r="BG56" i="46" a="1"/>
  <c r="BH56" i="46" a="1"/>
  <c r="BI56" i="46" a="1"/>
  <c r="BJ56" i="46" a="1"/>
  <c r="BK56" i="46" a="1"/>
  <c r="BL56" i="46" a="1"/>
  <c r="BM56" i="46" a="1"/>
  <c r="BN56" i="46" a="1"/>
  <c r="BO56" i="46" a="1"/>
  <c r="BP56" i="46" a="1"/>
  <c r="G56" i="46"/>
  <c r="H56" i="46"/>
  <c r="I56" i="46"/>
  <c r="J56" i="46"/>
  <c r="K56" i="46"/>
  <c r="L56" i="46"/>
  <c r="M56" i="46"/>
  <c r="N56" i="46"/>
  <c r="O56" i="46"/>
  <c r="P56" i="46"/>
  <c r="Q56" i="46"/>
  <c r="R56" i="46"/>
  <c r="S56" i="46"/>
  <c r="T56" i="46"/>
  <c r="U56" i="46"/>
  <c r="V56" i="46"/>
  <c r="W56" i="46"/>
  <c r="X56" i="46"/>
  <c r="Y56" i="46"/>
  <c r="Z56" i="46"/>
  <c r="AA56" i="46"/>
  <c r="AB56" i="46"/>
  <c r="AC56" i="46"/>
  <c r="AD56" i="46"/>
  <c r="AE56" i="46"/>
  <c r="AF56" i="46"/>
  <c r="AG56" i="46"/>
  <c r="AH56" i="46"/>
  <c r="AI56" i="46"/>
  <c r="AJ56" i="46"/>
  <c r="AK56" i="46"/>
  <c r="AL56" i="46"/>
  <c r="AM56" i="46"/>
  <c r="AN56" i="46"/>
  <c r="AO56" i="46"/>
  <c r="AP56" i="46"/>
  <c r="AQ56" i="46"/>
  <c r="AR56" i="46"/>
  <c r="AS56" i="46"/>
  <c r="AT56" i="46"/>
  <c r="AU56" i="46"/>
  <c r="AV56" i="46"/>
  <c r="AW56" i="46"/>
  <c r="AX56" i="46"/>
  <c r="AY56" i="46"/>
  <c r="AZ56" i="46"/>
  <c r="BA56" i="46"/>
  <c r="BB56" i="46"/>
  <c r="BC56" i="46"/>
  <c r="BD56" i="46"/>
  <c r="BE56" i="46"/>
  <c r="BF56" i="46"/>
  <c r="BG56" i="46"/>
  <c r="BH56" i="46"/>
  <c r="BI56" i="46"/>
  <c r="BJ56" i="46"/>
  <c r="BK56" i="46"/>
  <c r="BL56" i="46"/>
  <c r="BM56" i="46"/>
  <c r="BN56" i="46"/>
  <c r="BO56" i="46"/>
  <c r="BP56" i="46"/>
  <c r="AC21" i="46"/>
  <c r="E46" i="46" a="1"/>
  <c r="E46" i="46"/>
  <c r="F46" i="46" a="1"/>
  <c r="F46" i="46"/>
  <c r="G46" i="46" a="1"/>
  <c r="H46" i="46" a="1"/>
  <c r="I46" i="46" a="1"/>
  <c r="J46" i="46" a="1"/>
  <c r="K46" i="46" a="1"/>
  <c r="L46" i="46" a="1"/>
  <c r="M46" i="46" a="1"/>
  <c r="N46" i="46" a="1"/>
  <c r="O46" i="46" a="1"/>
  <c r="P46" i="46" a="1"/>
  <c r="Q46" i="46" a="1"/>
  <c r="R46" i="46" a="1"/>
  <c r="S46" i="46" a="1"/>
  <c r="T46" i="46" a="1"/>
  <c r="U46" i="46" a="1"/>
  <c r="V46" i="46" a="1"/>
  <c r="W46" i="46" a="1"/>
  <c r="X46" i="46" a="1"/>
  <c r="Y46" i="46" a="1"/>
  <c r="Z46" i="46" a="1"/>
  <c r="AA46" i="46" a="1"/>
  <c r="AB46" i="46" a="1"/>
  <c r="AC46" i="46" a="1"/>
  <c r="AD46" i="46" a="1"/>
  <c r="AE46" i="46" a="1"/>
  <c r="AF46" i="46" a="1"/>
  <c r="AG46" i="46" a="1"/>
  <c r="AH46" i="46" a="1"/>
  <c r="AI46" i="46" a="1"/>
  <c r="AJ46" i="46" a="1"/>
  <c r="AK46" i="46" a="1"/>
  <c r="AL46" i="46" a="1"/>
  <c r="AM46" i="46" a="1"/>
  <c r="AN46" i="46" a="1"/>
  <c r="AO46" i="46" a="1"/>
  <c r="AP46" i="46" a="1"/>
  <c r="AQ46" i="46" a="1"/>
  <c r="AR46" i="46" a="1"/>
  <c r="AS46" i="46" a="1"/>
  <c r="AT46" i="46" a="1"/>
  <c r="AU46" i="46" a="1"/>
  <c r="AV46" i="46" a="1"/>
  <c r="AW46" i="46" a="1"/>
  <c r="AX46" i="46" a="1"/>
  <c r="AY46" i="46" a="1"/>
  <c r="AZ46" i="46" a="1"/>
  <c r="BA46" i="46" a="1"/>
  <c r="BB46" i="46" a="1"/>
  <c r="BC46" i="46" a="1"/>
  <c r="BD46" i="46" a="1"/>
  <c r="BE46" i="46" a="1"/>
  <c r="BF46" i="46" a="1"/>
  <c r="BG46" i="46" a="1"/>
  <c r="BH46" i="46" a="1"/>
  <c r="BI46" i="46" a="1"/>
  <c r="BJ46" i="46" a="1"/>
  <c r="BK46" i="46" a="1"/>
  <c r="BL46" i="46" a="1"/>
  <c r="BM46" i="46" a="1"/>
  <c r="BN46" i="46" a="1"/>
  <c r="BO46" i="46" a="1"/>
  <c r="BP46" i="46" a="1"/>
  <c r="G46" i="46"/>
  <c r="H46" i="46"/>
  <c r="I46" i="46"/>
  <c r="J46" i="46"/>
  <c r="K46" i="46"/>
  <c r="L46" i="46"/>
  <c r="M46" i="46"/>
  <c r="N46" i="46"/>
  <c r="O46" i="46"/>
  <c r="P46" i="46"/>
  <c r="Q46" i="46"/>
  <c r="R46" i="46"/>
  <c r="S46" i="46"/>
  <c r="T46" i="46"/>
  <c r="U46" i="46"/>
  <c r="V46" i="46"/>
  <c r="W46" i="46"/>
  <c r="X46" i="46"/>
  <c r="Y46" i="46"/>
  <c r="Z46" i="46"/>
  <c r="AA46" i="46"/>
  <c r="AB46" i="46"/>
  <c r="AC46" i="46"/>
  <c r="AD46" i="46"/>
  <c r="AE46" i="46"/>
  <c r="AF46" i="46"/>
  <c r="AG46" i="46"/>
  <c r="AH46" i="46"/>
  <c r="AI46" i="46"/>
  <c r="AJ46" i="46"/>
  <c r="AK46" i="46"/>
  <c r="AL46" i="46"/>
  <c r="AM46" i="46"/>
  <c r="AN46" i="46"/>
  <c r="AO46" i="46"/>
  <c r="AP46" i="46"/>
  <c r="AQ46" i="46"/>
  <c r="AR46" i="46"/>
  <c r="AS46" i="46"/>
  <c r="AT46" i="46"/>
  <c r="AU46" i="46"/>
  <c r="AV46" i="46"/>
  <c r="AW46" i="46"/>
  <c r="AX46" i="46"/>
  <c r="AY46" i="46"/>
  <c r="AZ46" i="46"/>
  <c r="BA46" i="46"/>
  <c r="BB46" i="46"/>
  <c r="BC46" i="46"/>
  <c r="BD46" i="46"/>
  <c r="BE46" i="46"/>
  <c r="BF46" i="46"/>
  <c r="BG46" i="46"/>
  <c r="BH46" i="46"/>
  <c r="BI46" i="46"/>
  <c r="BJ46" i="46"/>
  <c r="BK46" i="46"/>
  <c r="BL46" i="46"/>
  <c r="BM46" i="46"/>
  <c r="BN46" i="46"/>
  <c r="BO46" i="46"/>
  <c r="BP46" i="46"/>
  <c r="AB22" i="46"/>
  <c r="E57" i="46" a="1"/>
  <c r="E57" i="46"/>
  <c r="F57" i="46" a="1"/>
  <c r="F57" i="46"/>
  <c r="G57" i="46" a="1"/>
  <c r="H57" i="46" a="1"/>
  <c r="I57" i="46" a="1"/>
  <c r="J57" i="46" a="1"/>
  <c r="K57" i="46" a="1"/>
  <c r="L57" i="46" a="1"/>
  <c r="M57" i="46" a="1"/>
  <c r="N57" i="46" a="1"/>
  <c r="O57" i="46" a="1"/>
  <c r="P57" i="46" a="1"/>
  <c r="Q57" i="46" a="1"/>
  <c r="R57" i="46" a="1"/>
  <c r="S57" i="46" a="1"/>
  <c r="T57" i="46" a="1"/>
  <c r="U57" i="46" a="1"/>
  <c r="V57" i="46" a="1"/>
  <c r="W57" i="46" a="1"/>
  <c r="X57" i="46" a="1"/>
  <c r="Y57" i="46" a="1"/>
  <c r="Z57" i="46" a="1"/>
  <c r="AA57" i="46" a="1"/>
  <c r="AB57" i="46" a="1"/>
  <c r="AC57" i="46" a="1"/>
  <c r="AD57" i="46" a="1"/>
  <c r="AE57" i="46" a="1"/>
  <c r="AF57" i="46" a="1"/>
  <c r="AG57" i="46" a="1"/>
  <c r="AH57" i="46" a="1"/>
  <c r="AI57" i="46" a="1"/>
  <c r="AJ57" i="46" a="1"/>
  <c r="AK57" i="46" a="1"/>
  <c r="AL57" i="46" a="1"/>
  <c r="AM57" i="46" a="1"/>
  <c r="AN57" i="46" a="1"/>
  <c r="AO57" i="46" a="1"/>
  <c r="AP57" i="46" a="1"/>
  <c r="AQ57" i="46" a="1"/>
  <c r="AR57" i="46" a="1"/>
  <c r="AS57" i="46" a="1"/>
  <c r="AT57" i="46" a="1"/>
  <c r="AU57" i="46" a="1"/>
  <c r="AV57" i="46" a="1"/>
  <c r="AW57" i="46" a="1"/>
  <c r="AX57" i="46" a="1"/>
  <c r="AY57" i="46" a="1"/>
  <c r="AZ57" i="46" a="1"/>
  <c r="BA57" i="46" a="1"/>
  <c r="BB57" i="46" a="1"/>
  <c r="BC57" i="46" a="1"/>
  <c r="BD57" i="46" a="1"/>
  <c r="BE57" i="46" a="1"/>
  <c r="BF57" i="46" a="1"/>
  <c r="BG57" i="46" a="1"/>
  <c r="BH57" i="46" a="1"/>
  <c r="BI57" i="46" a="1"/>
  <c r="BJ57" i="46" a="1"/>
  <c r="BK57" i="46" a="1"/>
  <c r="BL57" i="46" a="1"/>
  <c r="BM57" i="46" a="1"/>
  <c r="BN57" i="46" a="1"/>
  <c r="BO57" i="46" a="1"/>
  <c r="BP57" i="46" a="1"/>
  <c r="G57" i="46"/>
  <c r="H57" i="46"/>
  <c r="I57" i="46"/>
  <c r="J57" i="46"/>
  <c r="K57" i="46"/>
  <c r="L57" i="46"/>
  <c r="M57" i="46"/>
  <c r="N57" i="46"/>
  <c r="O57" i="46"/>
  <c r="P57" i="46"/>
  <c r="Q57" i="46"/>
  <c r="R57" i="46"/>
  <c r="S57" i="46"/>
  <c r="T57" i="46"/>
  <c r="U57" i="46"/>
  <c r="V57" i="46"/>
  <c r="W57" i="46"/>
  <c r="X57" i="46"/>
  <c r="Y57" i="46"/>
  <c r="Z57" i="46"/>
  <c r="AA57" i="46"/>
  <c r="AB57" i="46"/>
  <c r="AC57" i="46"/>
  <c r="AD57" i="46"/>
  <c r="AE57" i="46"/>
  <c r="AF57" i="46"/>
  <c r="AG57" i="46"/>
  <c r="AH57" i="46"/>
  <c r="AI57" i="46"/>
  <c r="AJ57" i="46"/>
  <c r="AK57" i="46"/>
  <c r="AL57" i="46"/>
  <c r="AM57" i="46"/>
  <c r="AN57" i="46"/>
  <c r="AO57" i="46"/>
  <c r="AP57" i="46"/>
  <c r="AQ57" i="46"/>
  <c r="AR57" i="46"/>
  <c r="AS57" i="46"/>
  <c r="AT57" i="46"/>
  <c r="AU57" i="46"/>
  <c r="AV57" i="46"/>
  <c r="AW57" i="46"/>
  <c r="AX57" i="46"/>
  <c r="AY57" i="46"/>
  <c r="AZ57" i="46"/>
  <c r="BA57" i="46"/>
  <c r="BB57" i="46"/>
  <c r="BC57" i="46"/>
  <c r="BD57" i="46"/>
  <c r="BE57" i="46"/>
  <c r="BF57" i="46"/>
  <c r="BG57" i="46"/>
  <c r="BH57" i="46"/>
  <c r="BI57" i="46"/>
  <c r="BJ57" i="46"/>
  <c r="BK57" i="46"/>
  <c r="BL57" i="46"/>
  <c r="BM57" i="46"/>
  <c r="BN57" i="46"/>
  <c r="BO57" i="46"/>
  <c r="BP57" i="46"/>
  <c r="AC22" i="46"/>
  <c r="E47" i="46" a="1"/>
  <c r="E47" i="46"/>
  <c r="F47" i="46" a="1"/>
  <c r="F47" i="46"/>
  <c r="G47" i="46" a="1"/>
  <c r="H47" i="46" a="1"/>
  <c r="I47" i="46" a="1"/>
  <c r="J47" i="46" a="1"/>
  <c r="K47" i="46" a="1"/>
  <c r="L47" i="46" a="1"/>
  <c r="M47" i="46" a="1"/>
  <c r="N47" i="46" a="1"/>
  <c r="O47" i="46" a="1"/>
  <c r="P47" i="46" a="1"/>
  <c r="Q47" i="46" a="1"/>
  <c r="R47" i="46" a="1"/>
  <c r="S47" i="46" a="1"/>
  <c r="T47" i="46" a="1"/>
  <c r="U47" i="46" a="1"/>
  <c r="V47" i="46" a="1"/>
  <c r="W47" i="46" a="1"/>
  <c r="X47" i="46" a="1"/>
  <c r="Y47" i="46" a="1"/>
  <c r="Z47" i="46" a="1"/>
  <c r="AA47" i="46" a="1"/>
  <c r="AB47" i="46" a="1"/>
  <c r="AC47" i="46" a="1"/>
  <c r="AD47" i="46" a="1"/>
  <c r="AE47" i="46" a="1"/>
  <c r="AF47" i="46" a="1"/>
  <c r="AG47" i="46" a="1"/>
  <c r="AH47" i="46" a="1"/>
  <c r="AI47" i="46" a="1"/>
  <c r="AJ47" i="46" a="1"/>
  <c r="AK47" i="46" a="1"/>
  <c r="AL47" i="46" a="1"/>
  <c r="AM47" i="46" a="1"/>
  <c r="AN47" i="46" a="1"/>
  <c r="AO47" i="46" a="1"/>
  <c r="AP47" i="46" a="1"/>
  <c r="AQ47" i="46" a="1"/>
  <c r="AR47" i="46" a="1"/>
  <c r="AS47" i="46" a="1"/>
  <c r="AT47" i="46" a="1"/>
  <c r="AU47" i="46" a="1"/>
  <c r="AV47" i="46" a="1"/>
  <c r="AW47" i="46" a="1"/>
  <c r="AX47" i="46" a="1"/>
  <c r="AY47" i="46" a="1"/>
  <c r="AZ47" i="46" a="1"/>
  <c r="BA47" i="46" a="1"/>
  <c r="BB47" i="46" a="1"/>
  <c r="BC47" i="46" a="1"/>
  <c r="BD47" i="46" a="1"/>
  <c r="BE47" i="46" a="1"/>
  <c r="BF47" i="46" a="1"/>
  <c r="BG47" i="46" a="1"/>
  <c r="BH47" i="46" a="1"/>
  <c r="BI47" i="46" a="1"/>
  <c r="BJ47" i="46" a="1"/>
  <c r="BK47" i="46" a="1"/>
  <c r="BL47" i="46" a="1"/>
  <c r="BM47" i="46" a="1"/>
  <c r="BN47" i="46" a="1"/>
  <c r="BO47" i="46" a="1"/>
  <c r="BP47" i="46" a="1"/>
  <c r="G47" i="46"/>
  <c r="H47" i="46"/>
  <c r="I47" i="46"/>
  <c r="J47" i="46"/>
  <c r="K47" i="46"/>
  <c r="L47" i="46"/>
  <c r="M47" i="46"/>
  <c r="N47" i="46"/>
  <c r="O47" i="46"/>
  <c r="P47" i="46"/>
  <c r="Q47" i="46"/>
  <c r="R47" i="46"/>
  <c r="S47" i="46"/>
  <c r="T47" i="46"/>
  <c r="U47" i="46"/>
  <c r="V47" i="46"/>
  <c r="W47" i="46"/>
  <c r="X47" i="46"/>
  <c r="Y47" i="46"/>
  <c r="Z47" i="46"/>
  <c r="AA47" i="46"/>
  <c r="AB47" i="46"/>
  <c r="AC47" i="46"/>
  <c r="AD47" i="46"/>
  <c r="AE47" i="46"/>
  <c r="AF47" i="46"/>
  <c r="AG47" i="46"/>
  <c r="AH47" i="46"/>
  <c r="AI47" i="46"/>
  <c r="AJ47" i="46"/>
  <c r="AK47" i="46"/>
  <c r="AL47" i="46"/>
  <c r="AM47" i="46"/>
  <c r="AN47" i="46"/>
  <c r="AO47" i="46"/>
  <c r="AP47" i="46"/>
  <c r="AQ47" i="46"/>
  <c r="AR47" i="46"/>
  <c r="AS47" i="46"/>
  <c r="AT47" i="46"/>
  <c r="AU47" i="46"/>
  <c r="AV47" i="46"/>
  <c r="AW47" i="46"/>
  <c r="AX47" i="46"/>
  <c r="AY47" i="46"/>
  <c r="AZ47" i="46"/>
  <c r="BA47" i="46"/>
  <c r="BB47" i="46"/>
  <c r="BC47" i="46"/>
  <c r="BD47" i="46"/>
  <c r="BE47" i="46"/>
  <c r="BF47" i="46"/>
  <c r="BG47" i="46"/>
  <c r="BH47" i="46"/>
  <c r="BI47" i="46"/>
  <c r="BJ47" i="46"/>
  <c r="BK47" i="46"/>
  <c r="BL47" i="46"/>
  <c r="BM47" i="46"/>
  <c r="BN47" i="46"/>
  <c r="BO47" i="46"/>
  <c r="BP47" i="46"/>
  <c r="AB23" i="46"/>
  <c r="E58" i="46" a="1"/>
  <c r="E58" i="46"/>
  <c r="F58" i="46" a="1"/>
  <c r="F58" i="46"/>
  <c r="G58" i="46" a="1"/>
  <c r="H58" i="46" a="1"/>
  <c r="I58" i="46" a="1"/>
  <c r="J58" i="46" a="1"/>
  <c r="K58" i="46" a="1"/>
  <c r="L58" i="46" a="1"/>
  <c r="M58" i="46" a="1"/>
  <c r="N58" i="46" a="1"/>
  <c r="O58" i="46" a="1"/>
  <c r="P58" i="46" a="1"/>
  <c r="Q58" i="46" a="1"/>
  <c r="R58" i="46" a="1"/>
  <c r="S58" i="46" a="1"/>
  <c r="T58" i="46" a="1"/>
  <c r="U58" i="46" a="1"/>
  <c r="V58" i="46" a="1"/>
  <c r="W58" i="46" a="1"/>
  <c r="X58" i="46" a="1"/>
  <c r="Y58" i="46" a="1"/>
  <c r="Z58" i="46" a="1"/>
  <c r="AA58" i="46" a="1"/>
  <c r="AB58" i="46" a="1"/>
  <c r="AC58" i="46" a="1"/>
  <c r="AD58" i="46" a="1"/>
  <c r="AE58" i="46" a="1"/>
  <c r="AF58" i="46" a="1"/>
  <c r="AG58" i="46" a="1"/>
  <c r="AH58" i="46" a="1"/>
  <c r="AI58" i="46" a="1"/>
  <c r="AJ58" i="46" a="1"/>
  <c r="AK58" i="46" a="1"/>
  <c r="AL58" i="46" a="1"/>
  <c r="AM58" i="46" a="1"/>
  <c r="AN58" i="46" a="1"/>
  <c r="AO58" i="46" a="1"/>
  <c r="AP58" i="46" a="1"/>
  <c r="AQ58" i="46" a="1"/>
  <c r="AR58" i="46" a="1"/>
  <c r="AS58" i="46" a="1"/>
  <c r="AT58" i="46" a="1"/>
  <c r="AU58" i="46" a="1"/>
  <c r="AV58" i="46" a="1"/>
  <c r="AW58" i="46" a="1"/>
  <c r="AX58" i="46" a="1"/>
  <c r="AY58" i="46" a="1"/>
  <c r="AZ58" i="46" a="1"/>
  <c r="BA58" i="46" a="1"/>
  <c r="BB58" i="46" a="1"/>
  <c r="BC58" i="46" a="1"/>
  <c r="BD58" i="46" a="1"/>
  <c r="BE58" i="46" a="1"/>
  <c r="BF58" i="46" a="1"/>
  <c r="BG58" i="46" a="1"/>
  <c r="BH58" i="46" a="1"/>
  <c r="BI58" i="46" a="1"/>
  <c r="BJ58" i="46" a="1"/>
  <c r="BK58" i="46" a="1"/>
  <c r="BL58" i="46" a="1"/>
  <c r="BM58" i="46" a="1"/>
  <c r="BN58" i="46" a="1"/>
  <c r="BO58" i="46" a="1"/>
  <c r="BP58" i="46" a="1"/>
  <c r="G58" i="46"/>
  <c r="H58" i="46"/>
  <c r="I58" i="46"/>
  <c r="J58" i="46"/>
  <c r="K58" i="46"/>
  <c r="L58" i="46"/>
  <c r="M58" i="46"/>
  <c r="N58" i="46"/>
  <c r="O58" i="46"/>
  <c r="P58" i="46"/>
  <c r="Q58" i="46"/>
  <c r="R58" i="46"/>
  <c r="S58" i="46"/>
  <c r="T58" i="46"/>
  <c r="U58" i="46"/>
  <c r="V58" i="46"/>
  <c r="W58" i="46"/>
  <c r="X58" i="46"/>
  <c r="Y58" i="46"/>
  <c r="Z58" i="46"/>
  <c r="AA58" i="46"/>
  <c r="AB58" i="46"/>
  <c r="AC58" i="46"/>
  <c r="AD58" i="46"/>
  <c r="AE58" i="46"/>
  <c r="AF58" i="46"/>
  <c r="AG58" i="46"/>
  <c r="AH58" i="46"/>
  <c r="AI58" i="46"/>
  <c r="AJ58" i="46"/>
  <c r="AK58" i="46"/>
  <c r="AL58" i="46"/>
  <c r="AM58" i="46"/>
  <c r="AN58" i="46"/>
  <c r="AO58" i="46"/>
  <c r="AP58" i="46"/>
  <c r="AQ58" i="46"/>
  <c r="AR58" i="46"/>
  <c r="AS58" i="46"/>
  <c r="AT58" i="46"/>
  <c r="AU58" i="46"/>
  <c r="AV58" i="46"/>
  <c r="AW58" i="46"/>
  <c r="AX58" i="46"/>
  <c r="AY58" i="46"/>
  <c r="AZ58" i="46"/>
  <c r="BA58" i="46"/>
  <c r="BB58" i="46"/>
  <c r="BC58" i="46"/>
  <c r="BD58" i="46"/>
  <c r="BE58" i="46"/>
  <c r="BF58" i="46"/>
  <c r="BG58" i="46"/>
  <c r="BH58" i="46"/>
  <c r="BI58" i="46"/>
  <c r="BJ58" i="46"/>
  <c r="BK58" i="46"/>
  <c r="BL58" i="46"/>
  <c r="BM58" i="46"/>
  <c r="BN58" i="46"/>
  <c r="BO58" i="46"/>
  <c r="BP58" i="46"/>
  <c r="AC23" i="46"/>
  <c r="E48" i="46" a="1"/>
  <c r="E48" i="46"/>
  <c r="F48" i="46" a="1"/>
  <c r="F48" i="46"/>
  <c r="G48" i="46" a="1"/>
  <c r="H48" i="46" a="1"/>
  <c r="I48" i="46" a="1"/>
  <c r="J48" i="46" a="1"/>
  <c r="K48" i="46" a="1"/>
  <c r="L48" i="46" a="1"/>
  <c r="M48" i="46" a="1"/>
  <c r="N48" i="46" a="1"/>
  <c r="O48" i="46" a="1"/>
  <c r="P48" i="46" a="1"/>
  <c r="Q48" i="46" a="1"/>
  <c r="R48" i="46" a="1"/>
  <c r="S48" i="46" a="1"/>
  <c r="T48" i="46" a="1"/>
  <c r="U48" i="46" a="1"/>
  <c r="V48" i="46" a="1"/>
  <c r="W48" i="46" a="1"/>
  <c r="X48" i="46" a="1"/>
  <c r="Y48" i="46" a="1"/>
  <c r="Z48" i="46" a="1"/>
  <c r="AA48" i="46" a="1"/>
  <c r="AB48" i="46" a="1"/>
  <c r="AC48" i="46" a="1"/>
  <c r="AD48" i="46" a="1"/>
  <c r="AE48" i="46" a="1"/>
  <c r="AF48" i="46" a="1"/>
  <c r="AG48" i="46" a="1"/>
  <c r="AH48" i="46" a="1"/>
  <c r="AI48" i="46" a="1"/>
  <c r="AJ48" i="46" a="1"/>
  <c r="AK48" i="46" a="1"/>
  <c r="AL48" i="46" a="1"/>
  <c r="AM48" i="46" a="1"/>
  <c r="AN48" i="46" a="1"/>
  <c r="AO48" i="46" a="1"/>
  <c r="AP48" i="46" a="1"/>
  <c r="AQ48" i="46" a="1"/>
  <c r="AR48" i="46" a="1"/>
  <c r="AS48" i="46" a="1"/>
  <c r="AT48" i="46" a="1"/>
  <c r="AU48" i="46" a="1"/>
  <c r="AV48" i="46" a="1"/>
  <c r="AW48" i="46" a="1"/>
  <c r="AX48" i="46" a="1"/>
  <c r="AY48" i="46" a="1"/>
  <c r="AZ48" i="46" a="1"/>
  <c r="BA48" i="46" a="1"/>
  <c r="BB48" i="46" a="1"/>
  <c r="BC48" i="46" a="1"/>
  <c r="BD48" i="46" a="1"/>
  <c r="BE48" i="46" a="1"/>
  <c r="BF48" i="46" a="1"/>
  <c r="BG48" i="46" a="1"/>
  <c r="BH48" i="46" a="1"/>
  <c r="BI48" i="46" a="1"/>
  <c r="BJ48" i="46" a="1"/>
  <c r="BK48" i="46" a="1"/>
  <c r="BL48" i="46" a="1"/>
  <c r="BM48" i="46" a="1"/>
  <c r="BN48" i="46" a="1"/>
  <c r="BO48" i="46" a="1"/>
  <c r="BP48" i="46" a="1"/>
  <c r="G48" i="46"/>
  <c r="H48" i="46"/>
  <c r="I48" i="46"/>
  <c r="J48" i="46"/>
  <c r="K48" i="46"/>
  <c r="L48" i="46"/>
  <c r="M48" i="46"/>
  <c r="N48" i="46"/>
  <c r="O48" i="46"/>
  <c r="P48" i="46"/>
  <c r="Q48" i="46"/>
  <c r="R48" i="46"/>
  <c r="S48" i="46"/>
  <c r="T48" i="46"/>
  <c r="U48" i="46"/>
  <c r="V48" i="46"/>
  <c r="W48" i="46"/>
  <c r="X48" i="46"/>
  <c r="Y48" i="46"/>
  <c r="Z48" i="46"/>
  <c r="AA48" i="46"/>
  <c r="AB48" i="46"/>
  <c r="AC48" i="46"/>
  <c r="AD48" i="46"/>
  <c r="AE48" i="46"/>
  <c r="AF48" i="46"/>
  <c r="AG48" i="46"/>
  <c r="AH48" i="46"/>
  <c r="AI48" i="46"/>
  <c r="AJ48" i="46"/>
  <c r="AK48" i="46"/>
  <c r="AL48" i="46"/>
  <c r="AM48" i="46"/>
  <c r="AN48" i="46"/>
  <c r="AO48" i="46"/>
  <c r="AP48" i="46"/>
  <c r="AQ48" i="46"/>
  <c r="AR48" i="46"/>
  <c r="AS48" i="46"/>
  <c r="AT48" i="46"/>
  <c r="AU48" i="46"/>
  <c r="AV48" i="46"/>
  <c r="AW48" i="46"/>
  <c r="AX48" i="46"/>
  <c r="AY48" i="46"/>
  <c r="AZ48" i="46"/>
  <c r="BA48" i="46"/>
  <c r="BB48" i="46"/>
  <c r="BC48" i="46"/>
  <c r="BD48" i="46"/>
  <c r="BE48" i="46"/>
  <c r="BF48" i="46"/>
  <c r="BG48" i="46"/>
  <c r="BH48" i="46"/>
  <c r="BI48" i="46"/>
  <c r="BJ48" i="46"/>
  <c r="BK48" i="46"/>
  <c r="BL48" i="46"/>
  <c r="BM48" i="46"/>
  <c r="BN48" i="46"/>
  <c r="BO48" i="46"/>
  <c r="BP48" i="46"/>
  <c r="AB24" i="46"/>
  <c r="E59" i="46" a="1"/>
  <c r="E59" i="46"/>
  <c r="F59" i="46" a="1"/>
  <c r="F59" i="46"/>
  <c r="G59" i="46" a="1"/>
  <c r="H59" i="46" a="1"/>
  <c r="I59" i="46" a="1"/>
  <c r="J59" i="46" a="1"/>
  <c r="K59" i="46" a="1"/>
  <c r="L59" i="46" a="1"/>
  <c r="M59" i="46" a="1"/>
  <c r="N59" i="46" a="1"/>
  <c r="O59" i="46" a="1"/>
  <c r="P59" i="46" a="1"/>
  <c r="Q59" i="46" a="1"/>
  <c r="R59" i="46" a="1"/>
  <c r="S59" i="46" a="1"/>
  <c r="T59" i="46" a="1"/>
  <c r="U59" i="46" a="1"/>
  <c r="V59" i="46" a="1"/>
  <c r="W59" i="46" a="1"/>
  <c r="X59" i="46" a="1"/>
  <c r="Y59" i="46" a="1"/>
  <c r="Z59" i="46" a="1"/>
  <c r="AA59" i="46" a="1"/>
  <c r="AB59" i="46" a="1"/>
  <c r="AC59" i="46" a="1"/>
  <c r="AD59" i="46" a="1"/>
  <c r="AE59" i="46" a="1"/>
  <c r="AF59" i="46" a="1"/>
  <c r="AG59" i="46" a="1"/>
  <c r="AH59" i="46" a="1"/>
  <c r="AI59" i="46" a="1"/>
  <c r="AJ59" i="46" a="1"/>
  <c r="AK59" i="46" a="1"/>
  <c r="AL59" i="46" a="1"/>
  <c r="AM59" i="46" a="1"/>
  <c r="AN59" i="46" a="1"/>
  <c r="AO59" i="46" a="1"/>
  <c r="AP59" i="46" a="1"/>
  <c r="AQ59" i="46" a="1"/>
  <c r="AR59" i="46" a="1"/>
  <c r="AS59" i="46" a="1"/>
  <c r="AT59" i="46" a="1"/>
  <c r="AU59" i="46" a="1"/>
  <c r="AV59" i="46" a="1"/>
  <c r="AW59" i="46" a="1"/>
  <c r="AX59" i="46" a="1"/>
  <c r="AY59" i="46" a="1"/>
  <c r="AZ59" i="46" a="1"/>
  <c r="BA59" i="46" a="1"/>
  <c r="BB59" i="46" a="1"/>
  <c r="BC59" i="46" a="1"/>
  <c r="BD59" i="46" a="1"/>
  <c r="BE59" i="46" a="1"/>
  <c r="BF59" i="46" a="1"/>
  <c r="BG59" i="46" a="1"/>
  <c r="BH59" i="46" a="1"/>
  <c r="BI59" i="46" a="1"/>
  <c r="BJ59" i="46" a="1"/>
  <c r="BK59" i="46" a="1"/>
  <c r="BL59" i="46" a="1"/>
  <c r="BM59" i="46" a="1"/>
  <c r="BN59" i="46" a="1"/>
  <c r="BO59" i="46" a="1"/>
  <c r="BP59" i="46" a="1"/>
  <c r="G59" i="46"/>
  <c r="H59" i="46"/>
  <c r="I59" i="46"/>
  <c r="J59" i="46"/>
  <c r="K59" i="46"/>
  <c r="L59" i="46"/>
  <c r="M59" i="46"/>
  <c r="N59" i="46"/>
  <c r="O59" i="46"/>
  <c r="P59" i="46"/>
  <c r="Q59" i="46"/>
  <c r="R59" i="46"/>
  <c r="S59" i="46"/>
  <c r="T59" i="46"/>
  <c r="U59" i="46"/>
  <c r="V59" i="46"/>
  <c r="W59" i="46"/>
  <c r="X59" i="46"/>
  <c r="Y59" i="46"/>
  <c r="Z59" i="46"/>
  <c r="AA59" i="46"/>
  <c r="AB59" i="46"/>
  <c r="AC59" i="46"/>
  <c r="AD59" i="46"/>
  <c r="AE59" i="46"/>
  <c r="AF59" i="46"/>
  <c r="AG59" i="46"/>
  <c r="AH59" i="46"/>
  <c r="AI59" i="46"/>
  <c r="AJ59" i="46"/>
  <c r="AK59" i="46"/>
  <c r="AL59" i="46"/>
  <c r="AM59" i="46"/>
  <c r="AN59" i="46"/>
  <c r="AO59" i="46"/>
  <c r="AP59" i="46"/>
  <c r="AQ59" i="46"/>
  <c r="AR59" i="46"/>
  <c r="AS59" i="46"/>
  <c r="AT59" i="46"/>
  <c r="AU59" i="46"/>
  <c r="AV59" i="46"/>
  <c r="AW59" i="46"/>
  <c r="AX59" i="46"/>
  <c r="AY59" i="46"/>
  <c r="AZ59" i="46"/>
  <c r="BA59" i="46"/>
  <c r="BB59" i="46"/>
  <c r="BC59" i="46"/>
  <c r="BD59" i="46"/>
  <c r="BE59" i="46"/>
  <c r="BF59" i="46"/>
  <c r="BG59" i="46"/>
  <c r="BH59" i="46"/>
  <c r="BI59" i="46"/>
  <c r="BJ59" i="46"/>
  <c r="BK59" i="46"/>
  <c r="BL59" i="46"/>
  <c r="BM59" i="46"/>
  <c r="BN59" i="46"/>
  <c r="BO59" i="46"/>
  <c r="BP59" i="46"/>
  <c r="AC24" i="46"/>
  <c r="E49" i="46" a="1"/>
  <c r="E49" i="46"/>
  <c r="F49" i="46" a="1"/>
  <c r="F49" i="46"/>
  <c r="G49" i="46" a="1"/>
  <c r="H49" i="46" a="1"/>
  <c r="I49" i="46" a="1"/>
  <c r="J49" i="46" a="1"/>
  <c r="K49" i="46" a="1"/>
  <c r="L49" i="46" a="1"/>
  <c r="M49" i="46" a="1"/>
  <c r="N49" i="46" a="1"/>
  <c r="O49" i="46" a="1"/>
  <c r="P49" i="46" a="1"/>
  <c r="Q49" i="46" a="1"/>
  <c r="R49" i="46" a="1"/>
  <c r="S49" i="46" a="1"/>
  <c r="T49" i="46" a="1"/>
  <c r="U49" i="46" a="1"/>
  <c r="V49" i="46" a="1"/>
  <c r="W49" i="46" a="1"/>
  <c r="X49" i="46" a="1"/>
  <c r="Y49" i="46" a="1"/>
  <c r="Z49" i="46" a="1"/>
  <c r="AA49" i="46" a="1"/>
  <c r="AB49" i="46" a="1"/>
  <c r="AC49" i="46" a="1"/>
  <c r="AD49" i="46" a="1"/>
  <c r="AE49" i="46" a="1"/>
  <c r="AF49" i="46" a="1"/>
  <c r="AG49" i="46" a="1"/>
  <c r="AH49" i="46" a="1"/>
  <c r="AI49" i="46" a="1"/>
  <c r="AJ49" i="46" a="1"/>
  <c r="AK49" i="46" a="1"/>
  <c r="AL49" i="46" a="1"/>
  <c r="AM49" i="46" a="1"/>
  <c r="AN49" i="46" a="1"/>
  <c r="AO49" i="46" a="1"/>
  <c r="AP49" i="46" a="1"/>
  <c r="AQ49" i="46" a="1"/>
  <c r="AR49" i="46" a="1"/>
  <c r="AS49" i="46" a="1"/>
  <c r="AT49" i="46" a="1"/>
  <c r="AU49" i="46" a="1"/>
  <c r="AV49" i="46" a="1"/>
  <c r="AW49" i="46" a="1"/>
  <c r="AX49" i="46" a="1"/>
  <c r="AY49" i="46" a="1"/>
  <c r="AZ49" i="46" a="1"/>
  <c r="BA49" i="46" a="1"/>
  <c r="BB49" i="46" a="1"/>
  <c r="BC49" i="46" a="1"/>
  <c r="BD49" i="46" a="1"/>
  <c r="BE49" i="46" a="1"/>
  <c r="BF49" i="46" a="1"/>
  <c r="BG49" i="46" a="1"/>
  <c r="BH49" i="46" a="1"/>
  <c r="BI49" i="46" a="1"/>
  <c r="BJ49" i="46" a="1"/>
  <c r="BK49" i="46" a="1"/>
  <c r="BL49" i="46" a="1"/>
  <c r="BM49" i="46" a="1"/>
  <c r="BN49" i="46" a="1"/>
  <c r="BO49" i="46" a="1"/>
  <c r="BP49" i="46" a="1"/>
  <c r="G49" i="46"/>
  <c r="H49" i="46"/>
  <c r="I49" i="46"/>
  <c r="J49" i="46"/>
  <c r="K49" i="46"/>
  <c r="L49" i="46"/>
  <c r="M49" i="46"/>
  <c r="N49" i="46"/>
  <c r="O49" i="46"/>
  <c r="P49" i="46"/>
  <c r="Q49" i="46"/>
  <c r="R49" i="46"/>
  <c r="S49" i="46"/>
  <c r="T49" i="46"/>
  <c r="U49" i="46"/>
  <c r="V49" i="46"/>
  <c r="W49" i="46"/>
  <c r="X49" i="46"/>
  <c r="Y49" i="46"/>
  <c r="Z49" i="46"/>
  <c r="AA49" i="46"/>
  <c r="AB49" i="46"/>
  <c r="AC49" i="46"/>
  <c r="AD49" i="46"/>
  <c r="AE49" i="46"/>
  <c r="AF49" i="46"/>
  <c r="AG49" i="46"/>
  <c r="AH49" i="46"/>
  <c r="AI49" i="46"/>
  <c r="AJ49" i="46"/>
  <c r="AK49" i="46"/>
  <c r="AL49" i="46"/>
  <c r="AM49" i="46"/>
  <c r="AN49" i="46"/>
  <c r="AO49" i="46"/>
  <c r="AP49" i="46"/>
  <c r="AQ49" i="46"/>
  <c r="AR49" i="46"/>
  <c r="AS49" i="46"/>
  <c r="AT49" i="46"/>
  <c r="AU49" i="46"/>
  <c r="AV49" i="46"/>
  <c r="AW49" i="46"/>
  <c r="AX49" i="46"/>
  <c r="AY49" i="46"/>
  <c r="AZ49" i="46"/>
  <c r="BA49" i="46"/>
  <c r="BB49" i="46"/>
  <c r="BC49" i="46"/>
  <c r="BD49" i="46"/>
  <c r="BE49" i="46"/>
  <c r="BF49" i="46"/>
  <c r="BG49" i="46"/>
  <c r="BH49" i="46"/>
  <c r="BI49" i="46"/>
  <c r="BJ49" i="46"/>
  <c r="BK49" i="46"/>
  <c r="BL49" i="46"/>
  <c r="BM49" i="46"/>
  <c r="BN49" i="46"/>
  <c r="BO49" i="46"/>
  <c r="BP49" i="46"/>
  <c r="AB25" i="46"/>
  <c r="E60" i="46" a="1"/>
  <c r="E60" i="46"/>
  <c r="F60" i="46" a="1"/>
  <c r="F60" i="46"/>
  <c r="G60" i="46" a="1"/>
  <c r="H60" i="46" a="1"/>
  <c r="I60" i="46" a="1"/>
  <c r="J60" i="46" a="1"/>
  <c r="K60" i="46" a="1"/>
  <c r="L60" i="46" a="1"/>
  <c r="M60" i="46" a="1"/>
  <c r="N60" i="46" a="1"/>
  <c r="O60" i="46" a="1"/>
  <c r="P60" i="46" a="1"/>
  <c r="Q60" i="46" a="1"/>
  <c r="R60" i="46" a="1"/>
  <c r="S60" i="46" a="1"/>
  <c r="T60" i="46" a="1"/>
  <c r="U60" i="46" a="1"/>
  <c r="V60" i="46" a="1"/>
  <c r="W60" i="46" a="1"/>
  <c r="X60" i="46" a="1"/>
  <c r="Y60" i="46" a="1"/>
  <c r="Z60" i="46" a="1"/>
  <c r="AA60" i="46" a="1"/>
  <c r="AB60" i="46" a="1"/>
  <c r="AC60" i="46" a="1"/>
  <c r="AD60" i="46" a="1"/>
  <c r="AE60" i="46" a="1"/>
  <c r="AF60" i="46" a="1"/>
  <c r="AG60" i="46" a="1"/>
  <c r="AH60" i="46" a="1"/>
  <c r="AI60" i="46" a="1"/>
  <c r="AJ60" i="46" a="1"/>
  <c r="AK60" i="46" a="1"/>
  <c r="AL60" i="46" a="1"/>
  <c r="AM60" i="46" a="1"/>
  <c r="AN60" i="46" a="1"/>
  <c r="AO60" i="46" a="1"/>
  <c r="AP60" i="46" a="1"/>
  <c r="AQ60" i="46" a="1"/>
  <c r="AR60" i="46" a="1"/>
  <c r="AS60" i="46" a="1"/>
  <c r="AT60" i="46" a="1"/>
  <c r="AU60" i="46" a="1"/>
  <c r="AV60" i="46" a="1"/>
  <c r="AW60" i="46" a="1"/>
  <c r="AX60" i="46" a="1"/>
  <c r="AY60" i="46" a="1"/>
  <c r="AZ60" i="46" a="1"/>
  <c r="BA60" i="46" a="1"/>
  <c r="BB60" i="46" a="1"/>
  <c r="BC60" i="46" a="1"/>
  <c r="BD60" i="46" a="1"/>
  <c r="BE60" i="46" a="1"/>
  <c r="BF60" i="46" a="1"/>
  <c r="BG60" i="46" a="1"/>
  <c r="BH60" i="46" a="1"/>
  <c r="BI60" i="46" a="1"/>
  <c r="BJ60" i="46" a="1"/>
  <c r="BK60" i="46" a="1"/>
  <c r="BL60" i="46" a="1"/>
  <c r="BM60" i="46" a="1"/>
  <c r="BN60" i="46" a="1"/>
  <c r="BO60" i="46" a="1"/>
  <c r="BP60" i="46" a="1"/>
  <c r="G60" i="46"/>
  <c r="H60" i="46"/>
  <c r="I60" i="46"/>
  <c r="J60" i="46"/>
  <c r="K60" i="46"/>
  <c r="L60" i="46"/>
  <c r="M60" i="46"/>
  <c r="N60" i="46"/>
  <c r="O60" i="46"/>
  <c r="P60" i="46"/>
  <c r="Q60" i="46"/>
  <c r="R60" i="46"/>
  <c r="S60" i="46"/>
  <c r="T60" i="46"/>
  <c r="U60" i="46"/>
  <c r="V60" i="46"/>
  <c r="W60" i="46"/>
  <c r="X60" i="46"/>
  <c r="Y60" i="46"/>
  <c r="Z60" i="46"/>
  <c r="AA60" i="46"/>
  <c r="AB60" i="46"/>
  <c r="AC60" i="46"/>
  <c r="AD60" i="46"/>
  <c r="AE60" i="46"/>
  <c r="AF60" i="46"/>
  <c r="AG60" i="46"/>
  <c r="AH60" i="46"/>
  <c r="AI60" i="46"/>
  <c r="AJ60" i="46"/>
  <c r="AK60" i="46"/>
  <c r="AL60" i="46"/>
  <c r="AM60" i="46"/>
  <c r="AN60" i="46"/>
  <c r="AO60" i="46"/>
  <c r="AP60" i="46"/>
  <c r="AQ60" i="46"/>
  <c r="AR60" i="46"/>
  <c r="AS60" i="46"/>
  <c r="AT60" i="46"/>
  <c r="AU60" i="46"/>
  <c r="AV60" i="46"/>
  <c r="AW60" i="46"/>
  <c r="AX60" i="46"/>
  <c r="AY60" i="46"/>
  <c r="AZ60" i="46"/>
  <c r="BA60" i="46"/>
  <c r="BB60" i="46"/>
  <c r="BC60" i="46"/>
  <c r="BD60" i="46"/>
  <c r="BE60" i="46"/>
  <c r="BF60" i="46"/>
  <c r="BG60" i="46"/>
  <c r="BH60" i="46"/>
  <c r="BI60" i="46"/>
  <c r="BJ60" i="46"/>
  <c r="BK60" i="46"/>
  <c r="BL60" i="46"/>
  <c r="BM60" i="46"/>
  <c r="BN60" i="46"/>
  <c r="BO60" i="46"/>
  <c r="BP60" i="46"/>
  <c r="AC25" i="46"/>
  <c r="E44" i="47" a="1"/>
  <c r="E44" i="47"/>
  <c r="F44" i="47" a="1"/>
  <c r="F44" i="47"/>
  <c r="G44" i="47" a="1"/>
  <c r="H44" i="47" a="1"/>
  <c r="I44" i="47" a="1"/>
  <c r="J44" i="47" a="1"/>
  <c r="K44" i="47" a="1"/>
  <c r="L44" i="47" a="1"/>
  <c r="M44" i="47" a="1"/>
  <c r="N44" i="47" a="1"/>
  <c r="O44" i="47" a="1"/>
  <c r="P44" i="47" a="1"/>
  <c r="Q44" i="47" a="1"/>
  <c r="R44" i="47" a="1"/>
  <c r="S44" i="47" a="1"/>
  <c r="T44" i="47" a="1"/>
  <c r="U44" i="47" a="1"/>
  <c r="V44" i="47" a="1"/>
  <c r="W44" i="47" a="1"/>
  <c r="X44" i="47" a="1"/>
  <c r="Y44" i="47" a="1"/>
  <c r="Z44" i="47" a="1"/>
  <c r="AA44" i="47" a="1"/>
  <c r="AB44" i="47" a="1"/>
  <c r="AC44" i="47" a="1"/>
  <c r="AD44" i="47" a="1"/>
  <c r="AE44" i="47" a="1"/>
  <c r="AF44" i="47" a="1"/>
  <c r="AG44" i="47" a="1"/>
  <c r="AH44" i="47" a="1"/>
  <c r="AI44" i="47" a="1"/>
  <c r="AJ44" i="47" a="1"/>
  <c r="AK44" i="47" a="1"/>
  <c r="AL44" i="47" a="1"/>
  <c r="AM44" i="47" a="1"/>
  <c r="AN44" i="47" a="1"/>
  <c r="AO44" i="47" a="1"/>
  <c r="AP44" i="47" a="1"/>
  <c r="AQ44" i="47" a="1"/>
  <c r="AR44" i="47" a="1"/>
  <c r="AS44" i="47" a="1"/>
  <c r="AT44" i="47" a="1"/>
  <c r="AU44" i="47" a="1"/>
  <c r="AV44" i="47" a="1"/>
  <c r="AW44" i="47" a="1"/>
  <c r="AX44" i="47" a="1"/>
  <c r="AY44" i="47" a="1"/>
  <c r="AZ44" i="47" a="1"/>
  <c r="BA44" i="47" a="1"/>
  <c r="BB44" i="47" a="1"/>
  <c r="BC44" i="47" a="1"/>
  <c r="BD44" i="47" a="1"/>
  <c r="BE44" i="47" a="1"/>
  <c r="BF44" i="47" a="1"/>
  <c r="BG44" i="47" a="1"/>
  <c r="BH44" i="47" a="1"/>
  <c r="BI44" i="47" a="1"/>
  <c r="BJ44" i="47" a="1"/>
  <c r="BK44" i="47" a="1"/>
  <c r="BL44" i="47" a="1"/>
  <c r="BM44" i="47" a="1"/>
  <c r="BN44" i="47" a="1"/>
  <c r="BO44" i="47" a="1"/>
  <c r="BP44" i="47" a="1"/>
  <c r="G44" i="47"/>
  <c r="H44" i="47"/>
  <c r="I44" i="47"/>
  <c r="J44" i="47"/>
  <c r="K44" i="47"/>
  <c r="L44" i="47"/>
  <c r="M44" i="47"/>
  <c r="N44" i="47"/>
  <c r="O44" i="47"/>
  <c r="P44" i="47"/>
  <c r="Q44" i="47"/>
  <c r="R44" i="47"/>
  <c r="S44" i="47"/>
  <c r="T44" i="47"/>
  <c r="U44" i="47"/>
  <c r="V44" i="47"/>
  <c r="W44" i="47"/>
  <c r="X44" i="47"/>
  <c r="Y44" i="47"/>
  <c r="Z44" i="47"/>
  <c r="AA44" i="47"/>
  <c r="AB44" i="47"/>
  <c r="AC44" i="47"/>
  <c r="AD44" i="47"/>
  <c r="AE44" i="47"/>
  <c r="AF44" i="47"/>
  <c r="AG44" i="47"/>
  <c r="AH44" i="47"/>
  <c r="AI44" i="47"/>
  <c r="AJ44" i="47"/>
  <c r="AK44" i="47"/>
  <c r="AL44" i="47"/>
  <c r="AM44" i="47"/>
  <c r="AN44" i="47"/>
  <c r="AO44" i="47"/>
  <c r="AP44" i="47"/>
  <c r="AQ44" i="47"/>
  <c r="AR44" i="47"/>
  <c r="AS44" i="47"/>
  <c r="AT44" i="47"/>
  <c r="AU44" i="47"/>
  <c r="AV44" i="47"/>
  <c r="AW44" i="47"/>
  <c r="AX44" i="47"/>
  <c r="AY44" i="47"/>
  <c r="AZ44" i="47"/>
  <c r="BA44" i="47"/>
  <c r="BB44" i="47"/>
  <c r="BC44" i="47"/>
  <c r="BD44" i="47"/>
  <c r="BE44" i="47"/>
  <c r="BF44" i="47"/>
  <c r="BG44" i="47"/>
  <c r="BH44" i="47"/>
  <c r="BI44" i="47"/>
  <c r="BJ44" i="47"/>
  <c r="BK44" i="47"/>
  <c r="BL44" i="47"/>
  <c r="BM44" i="47"/>
  <c r="BN44" i="47"/>
  <c r="BO44" i="47"/>
  <c r="BP44" i="47"/>
  <c r="AB20" i="47"/>
  <c r="E55" i="47" a="1"/>
  <c r="E55" i="47"/>
  <c r="F55" i="47" a="1"/>
  <c r="F55" i="47"/>
  <c r="G55" i="47" a="1"/>
  <c r="H55" i="47" a="1"/>
  <c r="I55" i="47" a="1"/>
  <c r="J55" i="47" a="1"/>
  <c r="K55" i="47" a="1"/>
  <c r="L55" i="47" a="1"/>
  <c r="M55" i="47" a="1"/>
  <c r="N55" i="47" a="1"/>
  <c r="O55" i="47" a="1"/>
  <c r="P55" i="47" a="1"/>
  <c r="Q55" i="47" a="1"/>
  <c r="R55" i="47" a="1"/>
  <c r="S55" i="47" a="1"/>
  <c r="T55" i="47" a="1"/>
  <c r="U55" i="47" a="1"/>
  <c r="V55" i="47" a="1"/>
  <c r="W55" i="47" a="1"/>
  <c r="X55" i="47" a="1"/>
  <c r="Y55" i="47" a="1"/>
  <c r="Z55" i="47" a="1"/>
  <c r="AA55" i="47" a="1"/>
  <c r="AB55" i="47" a="1"/>
  <c r="AC55" i="47" a="1"/>
  <c r="AD55" i="47" a="1"/>
  <c r="AE55" i="47" a="1"/>
  <c r="AF55" i="47" a="1"/>
  <c r="AG55" i="47" a="1"/>
  <c r="AH55" i="47" a="1"/>
  <c r="AI55" i="47" a="1"/>
  <c r="AJ55" i="47" a="1"/>
  <c r="AK55" i="47" a="1"/>
  <c r="AL55" i="47" a="1"/>
  <c r="AM55" i="47" a="1"/>
  <c r="AN55" i="47" a="1"/>
  <c r="AO55" i="47" a="1"/>
  <c r="AP55" i="47" a="1"/>
  <c r="AQ55" i="47" a="1"/>
  <c r="AR55" i="47" a="1"/>
  <c r="AS55" i="47" a="1"/>
  <c r="AT55" i="47" a="1"/>
  <c r="AU55" i="47" a="1"/>
  <c r="AV55" i="47" a="1"/>
  <c r="AW55" i="47" a="1"/>
  <c r="AX55" i="47" a="1"/>
  <c r="AY55" i="47" a="1"/>
  <c r="AZ55" i="47" a="1"/>
  <c r="BA55" i="47" a="1"/>
  <c r="BB55" i="47" a="1"/>
  <c r="BC55" i="47" a="1"/>
  <c r="BD55" i="47" a="1"/>
  <c r="BE55" i="47" a="1"/>
  <c r="BF55" i="47" a="1"/>
  <c r="BG55" i="47" a="1"/>
  <c r="BH55" i="47" a="1"/>
  <c r="BI55" i="47" a="1"/>
  <c r="BJ55" i="47" a="1"/>
  <c r="BK55" i="47" a="1"/>
  <c r="BL55" i="47" a="1"/>
  <c r="BM55" i="47" a="1"/>
  <c r="BN55" i="47" a="1"/>
  <c r="BO55" i="47" a="1"/>
  <c r="BP55" i="47" a="1"/>
  <c r="G55" i="47"/>
  <c r="H55" i="47"/>
  <c r="I55" i="47"/>
  <c r="J55" i="47"/>
  <c r="K55" i="47"/>
  <c r="L55" i="47"/>
  <c r="M55" i="47"/>
  <c r="N55" i="47"/>
  <c r="O55" i="47"/>
  <c r="P55" i="47"/>
  <c r="Q55" i="47"/>
  <c r="R55" i="47"/>
  <c r="S55" i="47"/>
  <c r="T55" i="47"/>
  <c r="U55" i="47"/>
  <c r="V55" i="47"/>
  <c r="W55" i="47"/>
  <c r="X55" i="47"/>
  <c r="Y55" i="47"/>
  <c r="Z55" i="47"/>
  <c r="AA55" i="47"/>
  <c r="AB55" i="47"/>
  <c r="AC55" i="47"/>
  <c r="AD55" i="47"/>
  <c r="AE55" i="47"/>
  <c r="AF55" i="47"/>
  <c r="AG55" i="47"/>
  <c r="AH55" i="47"/>
  <c r="AI55" i="47"/>
  <c r="AJ55" i="47"/>
  <c r="AK55" i="47"/>
  <c r="AL55" i="47"/>
  <c r="AM55" i="47"/>
  <c r="AN55" i="47"/>
  <c r="AO55" i="47"/>
  <c r="AP55" i="47"/>
  <c r="AQ55" i="47"/>
  <c r="AR55" i="47"/>
  <c r="AS55" i="47"/>
  <c r="AT55" i="47"/>
  <c r="AU55" i="47"/>
  <c r="AV55" i="47"/>
  <c r="AW55" i="47"/>
  <c r="AX55" i="47"/>
  <c r="AY55" i="47"/>
  <c r="AZ55" i="47"/>
  <c r="BA55" i="47"/>
  <c r="BB55" i="47"/>
  <c r="BC55" i="47"/>
  <c r="BD55" i="47"/>
  <c r="BE55" i="47"/>
  <c r="BF55" i="47"/>
  <c r="BG55" i="47"/>
  <c r="BH55" i="47"/>
  <c r="BI55" i="47"/>
  <c r="BJ55" i="47"/>
  <c r="BK55" i="47"/>
  <c r="BL55" i="47"/>
  <c r="BM55" i="47"/>
  <c r="BN55" i="47"/>
  <c r="BO55" i="47"/>
  <c r="BP55" i="47"/>
  <c r="AC20" i="47"/>
  <c r="E45" i="47" a="1"/>
  <c r="E45" i="47"/>
  <c r="F45" i="47" a="1"/>
  <c r="F45" i="47"/>
  <c r="G45" i="47" a="1"/>
  <c r="H45" i="47" a="1"/>
  <c r="I45" i="47" a="1"/>
  <c r="J45" i="47" a="1"/>
  <c r="K45" i="47" a="1"/>
  <c r="L45" i="47" a="1"/>
  <c r="M45" i="47" a="1"/>
  <c r="N45" i="47" a="1"/>
  <c r="O45" i="47" a="1"/>
  <c r="P45" i="47" a="1"/>
  <c r="Q45" i="47" a="1"/>
  <c r="R45" i="47" a="1"/>
  <c r="S45" i="47" a="1"/>
  <c r="T45" i="47" a="1"/>
  <c r="U45" i="47" a="1"/>
  <c r="V45" i="47" a="1"/>
  <c r="W45" i="47" a="1"/>
  <c r="X45" i="47" a="1"/>
  <c r="Y45" i="47" a="1"/>
  <c r="Z45" i="47" a="1"/>
  <c r="AA45" i="47" a="1"/>
  <c r="AB45" i="47" a="1"/>
  <c r="AC45" i="47" a="1"/>
  <c r="AD45" i="47" a="1"/>
  <c r="AE45" i="47" a="1"/>
  <c r="AF45" i="47" a="1"/>
  <c r="AG45" i="47" a="1"/>
  <c r="AH45" i="47" a="1"/>
  <c r="AI45" i="47" a="1"/>
  <c r="AJ45" i="47" a="1"/>
  <c r="AK45" i="47" a="1"/>
  <c r="AL45" i="47" a="1"/>
  <c r="AM45" i="47" a="1"/>
  <c r="AN45" i="47" a="1"/>
  <c r="AO45" i="47" a="1"/>
  <c r="AP45" i="47" a="1"/>
  <c r="AQ45" i="47" a="1"/>
  <c r="AR45" i="47" a="1"/>
  <c r="AS45" i="47" a="1"/>
  <c r="AT45" i="47" a="1"/>
  <c r="AU45" i="47" a="1"/>
  <c r="AV45" i="47" a="1"/>
  <c r="AW45" i="47" a="1"/>
  <c r="AX45" i="47" a="1"/>
  <c r="AY45" i="47" a="1"/>
  <c r="AZ45" i="47" a="1"/>
  <c r="BA45" i="47" a="1"/>
  <c r="BB45" i="47" a="1"/>
  <c r="BC45" i="47" a="1"/>
  <c r="BD45" i="47" a="1"/>
  <c r="BE45" i="47" a="1"/>
  <c r="BF45" i="47" a="1"/>
  <c r="BG45" i="47" a="1"/>
  <c r="BH45" i="47" a="1"/>
  <c r="BI45" i="47" a="1"/>
  <c r="BJ45" i="47" a="1"/>
  <c r="BK45" i="47" a="1"/>
  <c r="BL45" i="47" a="1"/>
  <c r="BM45" i="47" a="1"/>
  <c r="BN45" i="47" a="1"/>
  <c r="BO45" i="47" a="1"/>
  <c r="BP45" i="47" a="1"/>
  <c r="G45" i="47"/>
  <c r="H45" i="47"/>
  <c r="I45" i="47"/>
  <c r="J45" i="47"/>
  <c r="K45" i="47"/>
  <c r="L45" i="47"/>
  <c r="M45" i="47"/>
  <c r="N45" i="47"/>
  <c r="O45" i="47"/>
  <c r="P45" i="47"/>
  <c r="Q45" i="47"/>
  <c r="R45" i="47"/>
  <c r="S45" i="47"/>
  <c r="T45" i="47"/>
  <c r="U45" i="47"/>
  <c r="V45" i="47"/>
  <c r="W45" i="47"/>
  <c r="X45" i="47"/>
  <c r="Y45" i="47"/>
  <c r="Z45" i="47"/>
  <c r="AA45" i="47"/>
  <c r="AB45" i="47"/>
  <c r="AC45" i="47"/>
  <c r="AD45" i="47"/>
  <c r="AE45" i="47"/>
  <c r="AF45" i="47"/>
  <c r="AG45" i="47"/>
  <c r="AH45" i="47"/>
  <c r="AI45" i="47"/>
  <c r="AJ45" i="47"/>
  <c r="AK45" i="47"/>
  <c r="AL45" i="47"/>
  <c r="AM45" i="47"/>
  <c r="AN45" i="47"/>
  <c r="AO45" i="47"/>
  <c r="AP45" i="47"/>
  <c r="AQ45" i="47"/>
  <c r="AR45" i="47"/>
  <c r="AS45" i="47"/>
  <c r="AT45" i="47"/>
  <c r="AU45" i="47"/>
  <c r="AV45" i="47"/>
  <c r="AW45" i="47"/>
  <c r="AX45" i="47"/>
  <c r="AY45" i="47"/>
  <c r="AZ45" i="47"/>
  <c r="BA45" i="47"/>
  <c r="BB45" i="47"/>
  <c r="BC45" i="47"/>
  <c r="BD45" i="47"/>
  <c r="BE45" i="47"/>
  <c r="BF45" i="47"/>
  <c r="BG45" i="47"/>
  <c r="BH45" i="47"/>
  <c r="BI45" i="47"/>
  <c r="BJ45" i="47"/>
  <c r="BK45" i="47"/>
  <c r="BL45" i="47"/>
  <c r="BM45" i="47"/>
  <c r="BN45" i="47"/>
  <c r="BO45" i="47"/>
  <c r="BP45" i="47"/>
  <c r="AB21" i="47"/>
  <c r="E56" i="47" a="1"/>
  <c r="E56" i="47"/>
  <c r="F56" i="47" a="1"/>
  <c r="F56" i="47"/>
  <c r="G56" i="47" a="1"/>
  <c r="H56" i="47" a="1"/>
  <c r="I56" i="47" a="1"/>
  <c r="J56" i="47" a="1"/>
  <c r="K56" i="47" a="1"/>
  <c r="L56" i="47" a="1"/>
  <c r="M56" i="47" a="1"/>
  <c r="N56" i="47" a="1"/>
  <c r="O56" i="47" a="1"/>
  <c r="P56" i="47" a="1"/>
  <c r="Q56" i="47" a="1"/>
  <c r="R56" i="47" a="1"/>
  <c r="S56" i="47" a="1"/>
  <c r="T56" i="47" a="1"/>
  <c r="U56" i="47" a="1"/>
  <c r="V56" i="47" a="1"/>
  <c r="W56" i="47" a="1"/>
  <c r="X56" i="47" a="1"/>
  <c r="Y56" i="47" a="1"/>
  <c r="Z56" i="47" a="1"/>
  <c r="AA56" i="47" a="1"/>
  <c r="AB56" i="47" a="1"/>
  <c r="AC56" i="47" a="1"/>
  <c r="AD56" i="47" a="1"/>
  <c r="AE56" i="47" a="1"/>
  <c r="AF56" i="47" a="1"/>
  <c r="AG56" i="47" a="1"/>
  <c r="AH56" i="47" a="1"/>
  <c r="AI56" i="47" a="1"/>
  <c r="AJ56" i="47" a="1"/>
  <c r="AK56" i="47" a="1"/>
  <c r="AL56" i="47" a="1"/>
  <c r="AM56" i="47" a="1"/>
  <c r="AN56" i="47" a="1"/>
  <c r="AO56" i="47" a="1"/>
  <c r="AP56" i="47" a="1"/>
  <c r="AQ56" i="47" a="1"/>
  <c r="AR56" i="47" a="1"/>
  <c r="AS56" i="47" a="1"/>
  <c r="AT56" i="47" a="1"/>
  <c r="AU56" i="47" a="1"/>
  <c r="AV56" i="47" a="1"/>
  <c r="AW56" i="47" a="1"/>
  <c r="AX56" i="47" a="1"/>
  <c r="AY56" i="47" a="1"/>
  <c r="AZ56" i="47" a="1"/>
  <c r="BA56" i="47" a="1"/>
  <c r="BB56" i="47" a="1"/>
  <c r="BC56" i="47" a="1"/>
  <c r="BD56" i="47" a="1"/>
  <c r="BE56" i="47" a="1"/>
  <c r="BF56" i="47" a="1"/>
  <c r="BG56" i="47" a="1"/>
  <c r="BH56" i="47" a="1"/>
  <c r="BI56" i="47" a="1"/>
  <c r="BJ56" i="47" a="1"/>
  <c r="BK56" i="47" a="1"/>
  <c r="BL56" i="47" a="1"/>
  <c r="BM56" i="47" a="1"/>
  <c r="BN56" i="47" a="1"/>
  <c r="BO56" i="47" a="1"/>
  <c r="BP56" i="47" a="1"/>
  <c r="G56" i="47"/>
  <c r="H56" i="47"/>
  <c r="I56" i="47"/>
  <c r="J56" i="47"/>
  <c r="K56" i="47"/>
  <c r="L56" i="47"/>
  <c r="M56" i="47"/>
  <c r="N56" i="47"/>
  <c r="O56" i="47"/>
  <c r="P56" i="47"/>
  <c r="Q56" i="47"/>
  <c r="R56" i="47"/>
  <c r="S56" i="47"/>
  <c r="T56" i="47"/>
  <c r="U56" i="47"/>
  <c r="V56" i="47"/>
  <c r="W56" i="47"/>
  <c r="X56" i="47"/>
  <c r="Y56" i="47"/>
  <c r="Z56" i="47"/>
  <c r="AA56" i="47"/>
  <c r="AB56" i="47"/>
  <c r="AC56" i="47"/>
  <c r="AD56" i="47"/>
  <c r="AE56" i="47"/>
  <c r="AF56" i="47"/>
  <c r="AG56" i="47"/>
  <c r="AH56" i="47"/>
  <c r="AI56" i="47"/>
  <c r="AJ56" i="47"/>
  <c r="AK56" i="47"/>
  <c r="AL56" i="47"/>
  <c r="AM56" i="47"/>
  <c r="AN56" i="47"/>
  <c r="AO56" i="47"/>
  <c r="AP56" i="47"/>
  <c r="AQ56" i="47"/>
  <c r="AR56" i="47"/>
  <c r="AS56" i="47"/>
  <c r="AT56" i="47"/>
  <c r="AU56" i="47"/>
  <c r="AV56" i="47"/>
  <c r="AW56" i="47"/>
  <c r="AX56" i="47"/>
  <c r="AY56" i="47"/>
  <c r="AZ56" i="47"/>
  <c r="BA56" i="47"/>
  <c r="BB56" i="47"/>
  <c r="BC56" i="47"/>
  <c r="BD56" i="47"/>
  <c r="BE56" i="47"/>
  <c r="BF56" i="47"/>
  <c r="BG56" i="47"/>
  <c r="BH56" i="47"/>
  <c r="BI56" i="47"/>
  <c r="BJ56" i="47"/>
  <c r="BK56" i="47"/>
  <c r="BL56" i="47"/>
  <c r="BM56" i="47"/>
  <c r="BN56" i="47"/>
  <c r="BO56" i="47"/>
  <c r="BP56" i="47"/>
  <c r="AC21" i="47"/>
  <c r="E46" i="47" a="1"/>
  <c r="E46" i="47"/>
  <c r="F46" i="47" a="1"/>
  <c r="F46" i="47"/>
  <c r="G46" i="47" a="1"/>
  <c r="H46" i="47" a="1"/>
  <c r="I46" i="47" a="1"/>
  <c r="J46" i="47" a="1"/>
  <c r="K46" i="47" a="1"/>
  <c r="L46" i="47" a="1"/>
  <c r="M46" i="47" a="1"/>
  <c r="N46" i="47" a="1"/>
  <c r="O46" i="47" a="1"/>
  <c r="P46" i="47" a="1"/>
  <c r="Q46" i="47" a="1"/>
  <c r="R46" i="47" a="1"/>
  <c r="S46" i="47" a="1"/>
  <c r="T46" i="47" a="1"/>
  <c r="U46" i="47" a="1"/>
  <c r="V46" i="47" a="1"/>
  <c r="W46" i="47" a="1"/>
  <c r="X46" i="47" a="1"/>
  <c r="Y46" i="47" a="1"/>
  <c r="Z46" i="47" a="1"/>
  <c r="AA46" i="47" a="1"/>
  <c r="AB46" i="47" a="1"/>
  <c r="AC46" i="47" a="1"/>
  <c r="AD46" i="47" a="1"/>
  <c r="AE46" i="47" a="1"/>
  <c r="AF46" i="47" a="1"/>
  <c r="AG46" i="47" a="1"/>
  <c r="AH46" i="47" a="1"/>
  <c r="AI46" i="47" a="1"/>
  <c r="AJ46" i="47" a="1"/>
  <c r="AK46" i="47" a="1"/>
  <c r="AL46" i="47" a="1"/>
  <c r="AM46" i="47" a="1"/>
  <c r="AN46" i="47" a="1"/>
  <c r="AO46" i="47" a="1"/>
  <c r="AP46" i="47" a="1"/>
  <c r="AQ46" i="47" a="1"/>
  <c r="AR46" i="47" a="1"/>
  <c r="AS46" i="47" a="1"/>
  <c r="AT46" i="47" a="1"/>
  <c r="AU46" i="47" a="1"/>
  <c r="AV46" i="47" a="1"/>
  <c r="AW46" i="47" a="1"/>
  <c r="AX46" i="47" a="1"/>
  <c r="AY46" i="47" a="1"/>
  <c r="AZ46" i="47" a="1"/>
  <c r="BA46" i="47" a="1"/>
  <c r="BB46" i="47" a="1"/>
  <c r="BC46" i="47" a="1"/>
  <c r="BD46" i="47" a="1"/>
  <c r="BE46" i="47" a="1"/>
  <c r="BF46" i="47" a="1"/>
  <c r="BG46" i="47" a="1"/>
  <c r="BH46" i="47" a="1"/>
  <c r="BI46" i="47" a="1"/>
  <c r="BJ46" i="47" a="1"/>
  <c r="BK46" i="47" a="1"/>
  <c r="BL46" i="47" a="1"/>
  <c r="BM46" i="47" a="1"/>
  <c r="BN46" i="47" a="1"/>
  <c r="BO46" i="47" a="1"/>
  <c r="BP46" i="47" a="1"/>
  <c r="G46" i="47"/>
  <c r="H46" i="47"/>
  <c r="I46" i="47"/>
  <c r="J46" i="47"/>
  <c r="K46" i="47"/>
  <c r="L46" i="47"/>
  <c r="M46" i="47"/>
  <c r="N46" i="47"/>
  <c r="O46" i="47"/>
  <c r="P46" i="47"/>
  <c r="Q46" i="47"/>
  <c r="R46" i="47"/>
  <c r="S46" i="47"/>
  <c r="T46" i="47"/>
  <c r="U46" i="47"/>
  <c r="V46" i="47"/>
  <c r="W46" i="47"/>
  <c r="X46" i="47"/>
  <c r="Y46" i="47"/>
  <c r="Z46" i="47"/>
  <c r="AA46" i="47"/>
  <c r="AB46" i="47"/>
  <c r="AC46" i="47"/>
  <c r="AD46" i="47"/>
  <c r="AE46" i="47"/>
  <c r="AF46" i="47"/>
  <c r="AG46" i="47"/>
  <c r="AH46" i="47"/>
  <c r="AI46" i="47"/>
  <c r="AJ46" i="47"/>
  <c r="AK46" i="47"/>
  <c r="AL46" i="47"/>
  <c r="AM46" i="47"/>
  <c r="AN46" i="47"/>
  <c r="AO46" i="47"/>
  <c r="AP46" i="47"/>
  <c r="AQ46" i="47"/>
  <c r="AR46" i="47"/>
  <c r="AS46" i="47"/>
  <c r="AT46" i="47"/>
  <c r="AU46" i="47"/>
  <c r="AV46" i="47"/>
  <c r="AW46" i="47"/>
  <c r="AX46" i="47"/>
  <c r="AY46" i="47"/>
  <c r="AZ46" i="47"/>
  <c r="BA46" i="47"/>
  <c r="BB46" i="47"/>
  <c r="BC46" i="47"/>
  <c r="BD46" i="47"/>
  <c r="BE46" i="47"/>
  <c r="BF46" i="47"/>
  <c r="BG46" i="47"/>
  <c r="BH46" i="47"/>
  <c r="BI46" i="47"/>
  <c r="BJ46" i="47"/>
  <c r="BK46" i="47"/>
  <c r="BL46" i="47"/>
  <c r="BM46" i="47"/>
  <c r="BN46" i="47"/>
  <c r="BO46" i="47"/>
  <c r="BP46" i="47"/>
  <c r="AB22" i="47"/>
  <c r="E57" i="47" a="1"/>
  <c r="E57" i="47"/>
  <c r="F57" i="47" a="1"/>
  <c r="F57" i="47"/>
  <c r="G57" i="47" a="1"/>
  <c r="H57" i="47" a="1"/>
  <c r="I57" i="47" a="1"/>
  <c r="J57" i="47" a="1"/>
  <c r="K57" i="47" a="1"/>
  <c r="L57" i="47" a="1"/>
  <c r="M57" i="47" a="1"/>
  <c r="N57" i="47" a="1"/>
  <c r="O57" i="47" a="1"/>
  <c r="P57" i="47" a="1"/>
  <c r="Q57" i="47" a="1"/>
  <c r="R57" i="47" a="1"/>
  <c r="S57" i="47" a="1"/>
  <c r="T57" i="47" a="1"/>
  <c r="U57" i="47" a="1"/>
  <c r="V57" i="47" a="1"/>
  <c r="W57" i="47" a="1"/>
  <c r="X57" i="47" a="1"/>
  <c r="Y57" i="47" a="1"/>
  <c r="Z57" i="47" a="1"/>
  <c r="AA57" i="47" a="1"/>
  <c r="AB57" i="47" a="1"/>
  <c r="AC57" i="47" a="1"/>
  <c r="AD57" i="47" a="1"/>
  <c r="AE57" i="47" a="1"/>
  <c r="AF57" i="47" a="1"/>
  <c r="AG57" i="47" a="1"/>
  <c r="AH57" i="47" a="1"/>
  <c r="AI57" i="47" a="1"/>
  <c r="AJ57" i="47" a="1"/>
  <c r="AK57" i="47" a="1"/>
  <c r="AL57" i="47" a="1"/>
  <c r="AM57" i="47" a="1"/>
  <c r="AN57" i="47" a="1"/>
  <c r="AO57" i="47" a="1"/>
  <c r="AP57" i="47" a="1"/>
  <c r="AQ57" i="47" a="1"/>
  <c r="AR57" i="47" a="1"/>
  <c r="AS57" i="47" a="1"/>
  <c r="AT57" i="47" a="1"/>
  <c r="AU57" i="47" a="1"/>
  <c r="AV57" i="47" a="1"/>
  <c r="AW57" i="47" a="1"/>
  <c r="AX57" i="47" a="1"/>
  <c r="AY57" i="47" a="1"/>
  <c r="AZ57" i="47" a="1"/>
  <c r="BA57" i="47" a="1"/>
  <c r="BB57" i="47" a="1"/>
  <c r="BC57" i="47" a="1"/>
  <c r="BD57" i="47" a="1"/>
  <c r="BE57" i="47" a="1"/>
  <c r="BF57" i="47" a="1"/>
  <c r="BG57" i="47" a="1"/>
  <c r="BH57" i="47" a="1"/>
  <c r="BI57" i="47" a="1"/>
  <c r="BJ57" i="47" a="1"/>
  <c r="BK57" i="47" a="1"/>
  <c r="BL57" i="47" a="1"/>
  <c r="BM57" i="47" a="1"/>
  <c r="BN57" i="47" a="1"/>
  <c r="BO57" i="47" a="1"/>
  <c r="BP57" i="47" a="1"/>
  <c r="G57" i="47"/>
  <c r="H57" i="47"/>
  <c r="I57" i="47"/>
  <c r="J57" i="47"/>
  <c r="K57" i="47"/>
  <c r="L57" i="47"/>
  <c r="M57" i="47"/>
  <c r="N57" i="47"/>
  <c r="O57" i="47"/>
  <c r="P57" i="47"/>
  <c r="Q57" i="47"/>
  <c r="R57" i="47"/>
  <c r="S57" i="47"/>
  <c r="T57" i="47"/>
  <c r="U57" i="47"/>
  <c r="V57" i="47"/>
  <c r="W57" i="47"/>
  <c r="X57" i="47"/>
  <c r="Y57" i="47"/>
  <c r="Z57" i="47"/>
  <c r="AA57" i="47"/>
  <c r="AB57" i="47"/>
  <c r="AC57" i="47"/>
  <c r="AD57" i="47"/>
  <c r="AE57" i="47"/>
  <c r="AF57" i="47"/>
  <c r="AG57" i="47"/>
  <c r="AH57" i="47"/>
  <c r="AI57" i="47"/>
  <c r="AJ57" i="47"/>
  <c r="AK57" i="47"/>
  <c r="AL57" i="47"/>
  <c r="AM57" i="47"/>
  <c r="AN57" i="47"/>
  <c r="AO57" i="47"/>
  <c r="AP57" i="47"/>
  <c r="AQ57" i="47"/>
  <c r="AR57" i="47"/>
  <c r="AS57" i="47"/>
  <c r="AT57" i="47"/>
  <c r="AU57" i="47"/>
  <c r="AV57" i="47"/>
  <c r="AW57" i="47"/>
  <c r="AX57" i="47"/>
  <c r="AY57" i="47"/>
  <c r="AZ57" i="47"/>
  <c r="BA57" i="47"/>
  <c r="BB57" i="47"/>
  <c r="BC57" i="47"/>
  <c r="BD57" i="47"/>
  <c r="BE57" i="47"/>
  <c r="BF57" i="47"/>
  <c r="BG57" i="47"/>
  <c r="BH57" i="47"/>
  <c r="BI57" i="47"/>
  <c r="BJ57" i="47"/>
  <c r="BK57" i="47"/>
  <c r="BL57" i="47"/>
  <c r="BM57" i="47"/>
  <c r="BN57" i="47"/>
  <c r="BO57" i="47"/>
  <c r="BP57" i="47"/>
  <c r="AC22" i="47"/>
  <c r="E47" i="47" a="1"/>
  <c r="E47" i="47"/>
  <c r="F47" i="47" a="1"/>
  <c r="F47" i="47"/>
  <c r="G47" i="47" a="1"/>
  <c r="H47" i="47" a="1"/>
  <c r="I47" i="47" a="1"/>
  <c r="J47" i="47" a="1"/>
  <c r="K47" i="47" a="1"/>
  <c r="L47" i="47" a="1"/>
  <c r="M47" i="47" a="1"/>
  <c r="N47" i="47" a="1"/>
  <c r="O47" i="47" a="1"/>
  <c r="P47" i="47" a="1"/>
  <c r="Q47" i="47" a="1"/>
  <c r="R47" i="47" a="1"/>
  <c r="S47" i="47" a="1"/>
  <c r="T47" i="47" a="1"/>
  <c r="U47" i="47" a="1"/>
  <c r="V47" i="47" a="1"/>
  <c r="W47" i="47" a="1"/>
  <c r="X47" i="47" a="1"/>
  <c r="Y47" i="47" a="1"/>
  <c r="Z47" i="47" a="1"/>
  <c r="AA47" i="47" a="1"/>
  <c r="AB47" i="47" a="1"/>
  <c r="AC47" i="47" a="1"/>
  <c r="AD47" i="47" a="1"/>
  <c r="AE47" i="47" a="1"/>
  <c r="AF47" i="47" a="1"/>
  <c r="AG47" i="47" a="1"/>
  <c r="AH47" i="47" a="1"/>
  <c r="AI47" i="47" a="1"/>
  <c r="AJ47" i="47" a="1"/>
  <c r="AK47" i="47" a="1"/>
  <c r="AL47" i="47" a="1"/>
  <c r="AM47" i="47" a="1"/>
  <c r="AN47" i="47" a="1"/>
  <c r="AO47" i="47" a="1"/>
  <c r="AP47" i="47" a="1"/>
  <c r="AQ47" i="47" a="1"/>
  <c r="AR47" i="47" a="1"/>
  <c r="AS47" i="47" a="1"/>
  <c r="AT47" i="47" a="1"/>
  <c r="AU47" i="47" a="1"/>
  <c r="AV47" i="47" a="1"/>
  <c r="AW47" i="47" a="1"/>
  <c r="AX47" i="47" a="1"/>
  <c r="AY47" i="47" a="1"/>
  <c r="AZ47" i="47" a="1"/>
  <c r="BA47" i="47" a="1"/>
  <c r="BB47" i="47" a="1"/>
  <c r="BC47" i="47" a="1"/>
  <c r="BD47" i="47" a="1"/>
  <c r="BE47" i="47" a="1"/>
  <c r="BF47" i="47" a="1"/>
  <c r="BG47" i="47" a="1"/>
  <c r="BH47" i="47" a="1"/>
  <c r="BI47" i="47" a="1"/>
  <c r="BJ47" i="47" a="1"/>
  <c r="BK47" i="47" a="1"/>
  <c r="BL47" i="47" a="1"/>
  <c r="BM47" i="47" a="1"/>
  <c r="BN47" i="47" a="1"/>
  <c r="BO47" i="47" a="1"/>
  <c r="BP47" i="47" a="1"/>
  <c r="G47" i="47"/>
  <c r="H47" i="47"/>
  <c r="I47" i="47"/>
  <c r="J47" i="47"/>
  <c r="K47" i="47"/>
  <c r="L47" i="47"/>
  <c r="M47" i="47"/>
  <c r="N47" i="47"/>
  <c r="O47" i="47"/>
  <c r="P47" i="47"/>
  <c r="Q47" i="47"/>
  <c r="R47" i="47"/>
  <c r="S47" i="47"/>
  <c r="T47" i="47"/>
  <c r="U47" i="47"/>
  <c r="V47" i="47"/>
  <c r="W47" i="47"/>
  <c r="X47" i="47"/>
  <c r="Y47" i="47"/>
  <c r="Z47" i="47"/>
  <c r="AA47" i="47"/>
  <c r="AB47" i="47"/>
  <c r="AC47" i="47"/>
  <c r="AD47" i="47"/>
  <c r="AE47" i="47"/>
  <c r="AF47" i="47"/>
  <c r="AG47" i="47"/>
  <c r="AH47" i="47"/>
  <c r="AI47" i="47"/>
  <c r="AJ47" i="47"/>
  <c r="AK47" i="47"/>
  <c r="AL47" i="47"/>
  <c r="AM47" i="47"/>
  <c r="AN47" i="47"/>
  <c r="AO47" i="47"/>
  <c r="AP47" i="47"/>
  <c r="AQ47" i="47"/>
  <c r="AR47" i="47"/>
  <c r="AS47" i="47"/>
  <c r="AT47" i="47"/>
  <c r="AU47" i="47"/>
  <c r="AV47" i="47"/>
  <c r="AW47" i="47"/>
  <c r="AX47" i="47"/>
  <c r="AY47" i="47"/>
  <c r="AZ47" i="47"/>
  <c r="BA47" i="47"/>
  <c r="BB47" i="47"/>
  <c r="BC47" i="47"/>
  <c r="BD47" i="47"/>
  <c r="BE47" i="47"/>
  <c r="BF47" i="47"/>
  <c r="BG47" i="47"/>
  <c r="BH47" i="47"/>
  <c r="BI47" i="47"/>
  <c r="BJ47" i="47"/>
  <c r="BK47" i="47"/>
  <c r="BL47" i="47"/>
  <c r="BM47" i="47"/>
  <c r="BN47" i="47"/>
  <c r="BO47" i="47"/>
  <c r="BP47" i="47"/>
  <c r="AB23" i="47"/>
  <c r="E58" i="47" a="1"/>
  <c r="E58" i="47"/>
  <c r="F58" i="47" a="1"/>
  <c r="F58" i="47"/>
  <c r="G58" i="47" a="1"/>
  <c r="H58" i="47" a="1"/>
  <c r="I58" i="47" a="1"/>
  <c r="J58" i="47" a="1"/>
  <c r="K58" i="47" a="1"/>
  <c r="L58" i="47" a="1"/>
  <c r="M58" i="47" a="1"/>
  <c r="N58" i="47" a="1"/>
  <c r="O58" i="47" a="1"/>
  <c r="P58" i="47" a="1"/>
  <c r="Q58" i="47" a="1"/>
  <c r="R58" i="47" a="1"/>
  <c r="S58" i="47" a="1"/>
  <c r="T58" i="47" a="1"/>
  <c r="U58" i="47" a="1"/>
  <c r="V58" i="47" a="1"/>
  <c r="W58" i="47" a="1"/>
  <c r="X58" i="47" a="1"/>
  <c r="Y58" i="47" a="1"/>
  <c r="Z58" i="47" a="1"/>
  <c r="AA58" i="47" a="1"/>
  <c r="AB58" i="47" a="1"/>
  <c r="AC58" i="47" a="1"/>
  <c r="AD58" i="47" a="1"/>
  <c r="AE58" i="47" a="1"/>
  <c r="AF58" i="47" a="1"/>
  <c r="AG58" i="47" a="1"/>
  <c r="AH58" i="47" a="1"/>
  <c r="AI58" i="47" a="1"/>
  <c r="AJ58" i="47" a="1"/>
  <c r="AK58" i="47" a="1"/>
  <c r="AL58" i="47" a="1"/>
  <c r="AM58" i="47" a="1"/>
  <c r="AN58" i="47" a="1"/>
  <c r="AO58" i="47" a="1"/>
  <c r="AP58" i="47" a="1"/>
  <c r="AQ58" i="47" a="1"/>
  <c r="AR58" i="47" a="1"/>
  <c r="AS58" i="47" a="1"/>
  <c r="AT58" i="47" a="1"/>
  <c r="AU58" i="47" a="1"/>
  <c r="AV58" i="47" a="1"/>
  <c r="AW58" i="47" a="1"/>
  <c r="AX58" i="47" a="1"/>
  <c r="AY58" i="47" a="1"/>
  <c r="AZ58" i="47" a="1"/>
  <c r="BA58" i="47" a="1"/>
  <c r="BB58" i="47" a="1"/>
  <c r="BC58" i="47" a="1"/>
  <c r="BD58" i="47" a="1"/>
  <c r="BE58" i="47" a="1"/>
  <c r="BF58" i="47" a="1"/>
  <c r="BG58" i="47" a="1"/>
  <c r="BH58" i="47" a="1"/>
  <c r="BI58" i="47" a="1"/>
  <c r="BJ58" i="47" a="1"/>
  <c r="BK58" i="47" a="1"/>
  <c r="BL58" i="47" a="1"/>
  <c r="BM58" i="47" a="1"/>
  <c r="BN58" i="47" a="1"/>
  <c r="BO58" i="47" a="1"/>
  <c r="BP58" i="47" a="1"/>
  <c r="G58" i="47"/>
  <c r="H58" i="47"/>
  <c r="I58" i="47"/>
  <c r="J58" i="47"/>
  <c r="K58" i="47"/>
  <c r="L58" i="47"/>
  <c r="M58" i="47"/>
  <c r="N58" i="47"/>
  <c r="O58" i="47"/>
  <c r="P58" i="47"/>
  <c r="Q58" i="47"/>
  <c r="R58" i="47"/>
  <c r="S58" i="47"/>
  <c r="T58" i="47"/>
  <c r="U58" i="47"/>
  <c r="V58" i="47"/>
  <c r="W58" i="47"/>
  <c r="X58" i="47"/>
  <c r="Y58" i="47"/>
  <c r="Z58" i="47"/>
  <c r="AA58" i="47"/>
  <c r="AB58" i="47"/>
  <c r="AC58" i="47"/>
  <c r="AD58" i="47"/>
  <c r="AE58" i="47"/>
  <c r="AF58" i="47"/>
  <c r="AG58" i="47"/>
  <c r="AH58" i="47"/>
  <c r="AI58" i="47"/>
  <c r="AJ58" i="47"/>
  <c r="AK58" i="47"/>
  <c r="AL58" i="47"/>
  <c r="AM58" i="47"/>
  <c r="AN58" i="47"/>
  <c r="AO58" i="47"/>
  <c r="AP58" i="47"/>
  <c r="AQ58" i="47"/>
  <c r="AR58" i="47"/>
  <c r="AS58" i="47"/>
  <c r="AT58" i="47"/>
  <c r="AU58" i="47"/>
  <c r="AV58" i="47"/>
  <c r="AW58" i="47"/>
  <c r="AX58" i="47"/>
  <c r="AY58" i="47"/>
  <c r="AZ58" i="47"/>
  <c r="BA58" i="47"/>
  <c r="BB58" i="47"/>
  <c r="BC58" i="47"/>
  <c r="BD58" i="47"/>
  <c r="BE58" i="47"/>
  <c r="BF58" i="47"/>
  <c r="BG58" i="47"/>
  <c r="BH58" i="47"/>
  <c r="BI58" i="47"/>
  <c r="BJ58" i="47"/>
  <c r="BK58" i="47"/>
  <c r="BL58" i="47"/>
  <c r="BM58" i="47"/>
  <c r="BN58" i="47"/>
  <c r="BO58" i="47"/>
  <c r="BP58" i="47"/>
  <c r="AC23" i="47"/>
  <c r="E48" i="47" a="1"/>
  <c r="E48" i="47"/>
  <c r="F48" i="47" a="1"/>
  <c r="F48" i="47"/>
  <c r="G48" i="47" a="1"/>
  <c r="H48" i="47" a="1"/>
  <c r="I48" i="47" a="1"/>
  <c r="J48" i="47" a="1"/>
  <c r="K48" i="47" a="1"/>
  <c r="L48" i="47" a="1"/>
  <c r="M48" i="47" a="1"/>
  <c r="N48" i="47" a="1"/>
  <c r="O48" i="47" a="1"/>
  <c r="P48" i="47" a="1"/>
  <c r="Q48" i="47" a="1"/>
  <c r="R48" i="47" a="1"/>
  <c r="S48" i="47" a="1"/>
  <c r="T48" i="47" a="1"/>
  <c r="U48" i="47" a="1"/>
  <c r="V48" i="47" a="1"/>
  <c r="W48" i="47" a="1"/>
  <c r="X48" i="47" a="1"/>
  <c r="Y48" i="47" a="1"/>
  <c r="Z48" i="47" a="1"/>
  <c r="AA48" i="47" a="1"/>
  <c r="AB48" i="47" a="1"/>
  <c r="AC48" i="47" a="1"/>
  <c r="AD48" i="47" a="1"/>
  <c r="AE48" i="47" a="1"/>
  <c r="AF48" i="47" a="1"/>
  <c r="AG48" i="47" a="1"/>
  <c r="AH48" i="47" a="1"/>
  <c r="AI48" i="47" a="1"/>
  <c r="AJ48" i="47" a="1"/>
  <c r="AK48" i="47" a="1"/>
  <c r="AL48" i="47" a="1"/>
  <c r="AM48" i="47" a="1"/>
  <c r="AN48" i="47" a="1"/>
  <c r="AO48" i="47" a="1"/>
  <c r="AP48" i="47" a="1"/>
  <c r="AQ48" i="47" a="1"/>
  <c r="AR48" i="47" a="1"/>
  <c r="AS48" i="47" a="1"/>
  <c r="AT48" i="47" a="1"/>
  <c r="AU48" i="47" a="1"/>
  <c r="AV48" i="47" a="1"/>
  <c r="AW48" i="47" a="1"/>
  <c r="AX48" i="47" a="1"/>
  <c r="AY48" i="47" a="1"/>
  <c r="AZ48" i="47" a="1"/>
  <c r="BA48" i="47" a="1"/>
  <c r="BB48" i="47" a="1"/>
  <c r="BC48" i="47" a="1"/>
  <c r="BD48" i="47" a="1"/>
  <c r="BE48" i="47" a="1"/>
  <c r="BF48" i="47" a="1"/>
  <c r="BG48" i="47" a="1"/>
  <c r="BH48" i="47" a="1"/>
  <c r="BI48" i="47" a="1"/>
  <c r="BJ48" i="47" a="1"/>
  <c r="BK48" i="47" a="1"/>
  <c r="BL48" i="47" a="1"/>
  <c r="BM48" i="47" a="1"/>
  <c r="BN48" i="47" a="1"/>
  <c r="BO48" i="47" a="1"/>
  <c r="BP48" i="47" a="1"/>
  <c r="G48" i="47"/>
  <c r="H48" i="47"/>
  <c r="I48" i="47"/>
  <c r="J48" i="47"/>
  <c r="K48" i="47"/>
  <c r="L48" i="47"/>
  <c r="M48" i="47"/>
  <c r="N48" i="47"/>
  <c r="O48" i="47"/>
  <c r="P48" i="47"/>
  <c r="Q48" i="47"/>
  <c r="R48" i="47"/>
  <c r="S48" i="47"/>
  <c r="T48" i="47"/>
  <c r="U48" i="47"/>
  <c r="V48" i="47"/>
  <c r="W48" i="47"/>
  <c r="X48" i="47"/>
  <c r="Y48" i="47"/>
  <c r="Z48" i="47"/>
  <c r="AA48" i="47"/>
  <c r="AB48" i="47"/>
  <c r="AC48" i="47"/>
  <c r="AD48" i="47"/>
  <c r="AE48" i="47"/>
  <c r="AF48" i="47"/>
  <c r="AG48" i="47"/>
  <c r="AH48" i="47"/>
  <c r="AI48" i="47"/>
  <c r="AJ48" i="47"/>
  <c r="AK48" i="47"/>
  <c r="AL48" i="47"/>
  <c r="AM48" i="47"/>
  <c r="AN48" i="47"/>
  <c r="AO48" i="47"/>
  <c r="AP48" i="47"/>
  <c r="AQ48" i="47"/>
  <c r="AR48" i="47"/>
  <c r="AS48" i="47"/>
  <c r="AT48" i="47"/>
  <c r="AU48" i="47"/>
  <c r="AV48" i="47"/>
  <c r="AW48" i="47"/>
  <c r="AX48" i="47"/>
  <c r="AY48" i="47"/>
  <c r="AZ48" i="47"/>
  <c r="BA48" i="47"/>
  <c r="BB48" i="47"/>
  <c r="BC48" i="47"/>
  <c r="BD48" i="47"/>
  <c r="BE48" i="47"/>
  <c r="BF48" i="47"/>
  <c r="BG48" i="47"/>
  <c r="BH48" i="47"/>
  <c r="BI48" i="47"/>
  <c r="BJ48" i="47"/>
  <c r="BK48" i="47"/>
  <c r="BL48" i="47"/>
  <c r="BM48" i="47"/>
  <c r="BN48" i="47"/>
  <c r="BO48" i="47"/>
  <c r="BP48" i="47"/>
  <c r="AB24" i="47"/>
  <c r="E59" i="47" a="1"/>
  <c r="E59" i="47"/>
  <c r="F59" i="47" a="1"/>
  <c r="F59" i="47"/>
  <c r="G59" i="47" a="1"/>
  <c r="H59" i="47" a="1"/>
  <c r="I59" i="47" a="1"/>
  <c r="J59" i="47" a="1"/>
  <c r="K59" i="47" a="1"/>
  <c r="L59" i="47" a="1"/>
  <c r="M59" i="47" a="1"/>
  <c r="N59" i="47" a="1"/>
  <c r="O59" i="47" a="1"/>
  <c r="P59" i="47" a="1"/>
  <c r="Q59" i="47" a="1"/>
  <c r="R59" i="47" a="1"/>
  <c r="S59" i="47" a="1"/>
  <c r="T59" i="47" a="1"/>
  <c r="U59" i="47" a="1"/>
  <c r="V59" i="47" a="1"/>
  <c r="W59" i="47" a="1"/>
  <c r="X59" i="47" a="1"/>
  <c r="Y59" i="47" a="1"/>
  <c r="Z59" i="47" a="1"/>
  <c r="AA59" i="47" a="1"/>
  <c r="AB59" i="47" a="1"/>
  <c r="AC59" i="47" a="1"/>
  <c r="AD59" i="47" a="1"/>
  <c r="AE59" i="47" a="1"/>
  <c r="AF59" i="47" a="1"/>
  <c r="AG59" i="47" a="1"/>
  <c r="AH59" i="47" a="1"/>
  <c r="AI59" i="47" a="1"/>
  <c r="AJ59" i="47" a="1"/>
  <c r="AK59" i="47" a="1"/>
  <c r="AL59" i="47" a="1"/>
  <c r="AM59" i="47" a="1"/>
  <c r="AN59" i="47" a="1"/>
  <c r="AO59" i="47" a="1"/>
  <c r="AP59" i="47" a="1"/>
  <c r="AQ59" i="47" a="1"/>
  <c r="AR59" i="47" a="1"/>
  <c r="AS59" i="47" a="1"/>
  <c r="AT59" i="47" a="1"/>
  <c r="AU59" i="47" a="1"/>
  <c r="AV59" i="47" a="1"/>
  <c r="AW59" i="47" a="1"/>
  <c r="AX59" i="47" a="1"/>
  <c r="AY59" i="47" a="1"/>
  <c r="AZ59" i="47" a="1"/>
  <c r="BA59" i="47" a="1"/>
  <c r="BB59" i="47" a="1"/>
  <c r="BC59" i="47" a="1"/>
  <c r="BD59" i="47" a="1"/>
  <c r="BE59" i="47" a="1"/>
  <c r="BF59" i="47" a="1"/>
  <c r="BG59" i="47" a="1"/>
  <c r="BH59" i="47" a="1"/>
  <c r="BI59" i="47" a="1"/>
  <c r="BJ59" i="47" a="1"/>
  <c r="BK59" i="47" a="1"/>
  <c r="BL59" i="47" a="1"/>
  <c r="BM59" i="47" a="1"/>
  <c r="BN59" i="47" a="1"/>
  <c r="BO59" i="47" a="1"/>
  <c r="BP59" i="47" a="1"/>
  <c r="G59" i="47"/>
  <c r="H59" i="47"/>
  <c r="I59" i="47"/>
  <c r="J59" i="47"/>
  <c r="K59" i="47"/>
  <c r="L59" i="47"/>
  <c r="M59" i="47"/>
  <c r="N59" i="47"/>
  <c r="O59" i="47"/>
  <c r="P59" i="47"/>
  <c r="Q59" i="47"/>
  <c r="R59" i="47"/>
  <c r="S59" i="47"/>
  <c r="T59" i="47"/>
  <c r="U59" i="47"/>
  <c r="V59" i="47"/>
  <c r="W59" i="47"/>
  <c r="X59" i="47"/>
  <c r="Y59" i="47"/>
  <c r="Z59" i="47"/>
  <c r="AA59" i="47"/>
  <c r="AB59" i="47"/>
  <c r="AC59" i="47"/>
  <c r="AD59" i="47"/>
  <c r="AE59" i="47"/>
  <c r="AF59" i="47"/>
  <c r="AG59" i="47"/>
  <c r="AH59" i="47"/>
  <c r="AI59" i="47"/>
  <c r="AJ59" i="47"/>
  <c r="AK59" i="47"/>
  <c r="AL59" i="47"/>
  <c r="AM59" i="47"/>
  <c r="AN59" i="47"/>
  <c r="AO59" i="47"/>
  <c r="AP59" i="47"/>
  <c r="AQ59" i="47"/>
  <c r="AR59" i="47"/>
  <c r="AS59" i="47"/>
  <c r="AT59" i="47"/>
  <c r="AU59" i="47"/>
  <c r="AV59" i="47"/>
  <c r="AW59" i="47"/>
  <c r="AX59" i="47"/>
  <c r="AY59" i="47"/>
  <c r="AZ59" i="47"/>
  <c r="BA59" i="47"/>
  <c r="BB59" i="47"/>
  <c r="BC59" i="47"/>
  <c r="BD59" i="47"/>
  <c r="BE59" i="47"/>
  <c r="BF59" i="47"/>
  <c r="BG59" i="47"/>
  <c r="BH59" i="47"/>
  <c r="BI59" i="47"/>
  <c r="BJ59" i="47"/>
  <c r="BK59" i="47"/>
  <c r="BL59" i="47"/>
  <c r="BM59" i="47"/>
  <c r="BN59" i="47"/>
  <c r="BO59" i="47"/>
  <c r="BP59" i="47"/>
  <c r="AC24" i="47"/>
  <c r="E49" i="47" a="1"/>
  <c r="E49" i="47"/>
  <c r="F49" i="47" a="1"/>
  <c r="F49" i="47"/>
  <c r="G49" i="47" a="1"/>
  <c r="H49" i="47" a="1"/>
  <c r="I49" i="47" a="1"/>
  <c r="J49" i="47" a="1"/>
  <c r="K49" i="47" a="1"/>
  <c r="L49" i="47" a="1"/>
  <c r="M49" i="47" a="1"/>
  <c r="N49" i="47" a="1"/>
  <c r="O49" i="47" a="1"/>
  <c r="P49" i="47" a="1"/>
  <c r="Q49" i="47" a="1"/>
  <c r="R49" i="47" a="1"/>
  <c r="S49" i="47" a="1"/>
  <c r="T49" i="47" a="1"/>
  <c r="U49" i="47" a="1"/>
  <c r="V49" i="47" a="1"/>
  <c r="W49" i="47" a="1"/>
  <c r="X49" i="47" a="1"/>
  <c r="Y49" i="47" a="1"/>
  <c r="Z49" i="47" a="1"/>
  <c r="AA49" i="47" a="1"/>
  <c r="AB49" i="47" a="1"/>
  <c r="AC49" i="47" a="1"/>
  <c r="AD49" i="47" a="1"/>
  <c r="AE49" i="47" a="1"/>
  <c r="AF49" i="47" a="1"/>
  <c r="AG49" i="47" a="1"/>
  <c r="AH49" i="47" a="1"/>
  <c r="AI49" i="47" a="1"/>
  <c r="AJ49" i="47" a="1"/>
  <c r="AK49" i="47" a="1"/>
  <c r="AL49" i="47" a="1"/>
  <c r="AM49" i="47" a="1"/>
  <c r="AN49" i="47" a="1"/>
  <c r="AO49" i="47" a="1"/>
  <c r="AP49" i="47" a="1"/>
  <c r="AQ49" i="47" a="1"/>
  <c r="AR49" i="47" a="1"/>
  <c r="AS49" i="47" a="1"/>
  <c r="AT49" i="47" a="1"/>
  <c r="AU49" i="47" a="1"/>
  <c r="AV49" i="47" a="1"/>
  <c r="AW49" i="47" a="1"/>
  <c r="AX49" i="47" a="1"/>
  <c r="AY49" i="47" a="1"/>
  <c r="AZ49" i="47" a="1"/>
  <c r="BA49" i="47" a="1"/>
  <c r="BB49" i="47" a="1"/>
  <c r="BC49" i="47" a="1"/>
  <c r="BD49" i="47" a="1"/>
  <c r="BE49" i="47" a="1"/>
  <c r="BF49" i="47" a="1"/>
  <c r="BG49" i="47" a="1"/>
  <c r="BH49" i="47" a="1"/>
  <c r="BI49" i="47" a="1"/>
  <c r="BJ49" i="47" a="1"/>
  <c r="BK49" i="47" a="1"/>
  <c r="BL49" i="47" a="1"/>
  <c r="BM49" i="47" a="1"/>
  <c r="BN49" i="47" a="1"/>
  <c r="BO49" i="47" a="1"/>
  <c r="BP49" i="47" a="1"/>
  <c r="G49" i="47"/>
  <c r="H49" i="47"/>
  <c r="I49" i="47"/>
  <c r="J49" i="47"/>
  <c r="K49" i="47"/>
  <c r="L49" i="47"/>
  <c r="M49" i="47"/>
  <c r="N49" i="47"/>
  <c r="O49" i="47"/>
  <c r="P49" i="47"/>
  <c r="Q49" i="47"/>
  <c r="R49" i="47"/>
  <c r="S49" i="47"/>
  <c r="T49" i="47"/>
  <c r="U49" i="47"/>
  <c r="V49" i="47"/>
  <c r="W49" i="47"/>
  <c r="X49" i="47"/>
  <c r="Y49" i="47"/>
  <c r="Z49" i="47"/>
  <c r="AA49" i="47"/>
  <c r="AB49" i="47"/>
  <c r="AC49" i="47"/>
  <c r="AD49" i="47"/>
  <c r="AE49" i="47"/>
  <c r="AF49" i="47"/>
  <c r="AG49" i="47"/>
  <c r="AH49" i="47"/>
  <c r="AI49" i="47"/>
  <c r="AJ49" i="47"/>
  <c r="AK49" i="47"/>
  <c r="AL49" i="47"/>
  <c r="AM49" i="47"/>
  <c r="AN49" i="47"/>
  <c r="AO49" i="47"/>
  <c r="AP49" i="47"/>
  <c r="AQ49" i="47"/>
  <c r="AR49" i="47"/>
  <c r="AS49" i="47"/>
  <c r="AT49" i="47"/>
  <c r="AU49" i="47"/>
  <c r="AV49" i="47"/>
  <c r="AW49" i="47"/>
  <c r="AX49" i="47"/>
  <c r="AY49" i="47"/>
  <c r="AZ49" i="47"/>
  <c r="BA49" i="47"/>
  <c r="BB49" i="47"/>
  <c r="BC49" i="47"/>
  <c r="BD49" i="47"/>
  <c r="BE49" i="47"/>
  <c r="BF49" i="47"/>
  <c r="BG49" i="47"/>
  <c r="BH49" i="47"/>
  <c r="BI49" i="47"/>
  <c r="BJ49" i="47"/>
  <c r="BK49" i="47"/>
  <c r="BL49" i="47"/>
  <c r="BM49" i="47"/>
  <c r="BN49" i="47"/>
  <c r="BO49" i="47"/>
  <c r="BP49" i="47"/>
  <c r="AB25" i="47"/>
  <c r="E60" i="47" a="1"/>
  <c r="E60" i="47"/>
  <c r="F60" i="47" a="1"/>
  <c r="F60" i="47"/>
  <c r="G60" i="47" a="1"/>
  <c r="H60" i="47" a="1"/>
  <c r="I60" i="47" a="1"/>
  <c r="J60" i="47" a="1"/>
  <c r="K60" i="47" a="1"/>
  <c r="L60" i="47" a="1"/>
  <c r="M60" i="47" a="1"/>
  <c r="N60" i="47" a="1"/>
  <c r="O60" i="47" a="1"/>
  <c r="P60" i="47" a="1"/>
  <c r="Q60" i="47" a="1"/>
  <c r="R60" i="47" a="1"/>
  <c r="S60" i="47" a="1"/>
  <c r="T60" i="47" a="1"/>
  <c r="U60" i="47" a="1"/>
  <c r="V60" i="47" a="1"/>
  <c r="W60" i="47" a="1"/>
  <c r="X60" i="47" a="1"/>
  <c r="Y60" i="47" a="1"/>
  <c r="Z60" i="47" a="1"/>
  <c r="AA60" i="47" a="1"/>
  <c r="AB60" i="47" a="1"/>
  <c r="AC60" i="47" a="1"/>
  <c r="AD60" i="47" a="1"/>
  <c r="AE60" i="47" a="1"/>
  <c r="AF60" i="47" a="1"/>
  <c r="AG60" i="47" a="1"/>
  <c r="AH60" i="47" a="1"/>
  <c r="AI60" i="47" a="1"/>
  <c r="AJ60" i="47" a="1"/>
  <c r="AK60" i="47" a="1"/>
  <c r="AL60" i="47" a="1"/>
  <c r="AM60" i="47" a="1"/>
  <c r="AN60" i="47" a="1"/>
  <c r="AO60" i="47" a="1"/>
  <c r="AP60" i="47" a="1"/>
  <c r="AQ60" i="47" a="1"/>
  <c r="AR60" i="47" a="1"/>
  <c r="AS60" i="47" a="1"/>
  <c r="AT60" i="47" a="1"/>
  <c r="AU60" i="47" a="1"/>
  <c r="AV60" i="47" a="1"/>
  <c r="AW60" i="47" a="1"/>
  <c r="AX60" i="47" a="1"/>
  <c r="AY60" i="47" a="1"/>
  <c r="AZ60" i="47" a="1"/>
  <c r="BA60" i="47" a="1"/>
  <c r="BB60" i="47" a="1"/>
  <c r="BC60" i="47" a="1"/>
  <c r="BD60" i="47" a="1"/>
  <c r="BE60" i="47" a="1"/>
  <c r="BF60" i="47" a="1"/>
  <c r="BG60" i="47" a="1"/>
  <c r="BH60" i="47" a="1"/>
  <c r="BI60" i="47" a="1"/>
  <c r="BJ60" i="47" a="1"/>
  <c r="BK60" i="47" a="1"/>
  <c r="BL60" i="47" a="1"/>
  <c r="BM60" i="47" a="1"/>
  <c r="BN60" i="47" a="1"/>
  <c r="BO60" i="47" a="1"/>
  <c r="BP60" i="47" a="1"/>
  <c r="G60" i="47"/>
  <c r="H60" i="47"/>
  <c r="I60" i="47"/>
  <c r="J60" i="47"/>
  <c r="K60" i="47"/>
  <c r="L60" i="47"/>
  <c r="M60" i="47"/>
  <c r="N60" i="47"/>
  <c r="O60" i="47"/>
  <c r="P60" i="47"/>
  <c r="Q60" i="47"/>
  <c r="R60" i="47"/>
  <c r="S60" i="47"/>
  <c r="T60" i="47"/>
  <c r="U60" i="47"/>
  <c r="V60" i="47"/>
  <c r="W60" i="47"/>
  <c r="X60" i="47"/>
  <c r="Y60" i="47"/>
  <c r="Z60" i="47"/>
  <c r="AA60" i="47"/>
  <c r="AB60" i="47"/>
  <c r="AC60" i="47"/>
  <c r="AD60" i="47"/>
  <c r="AE60" i="47"/>
  <c r="AF60" i="47"/>
  <c r="AG60" i="47"/>
  <c r="AH60" i="47"/>
  <c r="AI60" i="47"/>
  <c r="AJ60" i="47"/>
  <c r="AK60" i="47"/>
  <c r="AL60" i="47"/>
  <c r="AM60" i="47"/>
  <c r="AN60" i="47"/>
  <c r="AO60" i="47"/>
  <c r="AP60" i="47"/>
  <c r="AQ60" i="47"/>
  <c r="AR60" i="47"/>
  <c r="AS60" i="47"/>
  <c r="AT60" i="47"/>
  <c r="AU60" i="47"/>
  <c r="AV60" i="47"/>
  <c r="AW60" i="47"/>
  <c r="AX60" i="47"/>
  <c r="AY60" i="47"/>
  <c r="AZ60" i="47"/>
  <c r="BA60" i="47"/>
  <c r="BB60" i="47"/>
  <c r="BC60" i="47"/>
  <c r="BD60" i="47"/>
  <c r="BE60" i="47"/>
  <c r="BF60" i="47"/>
  <c r="BG60" i="47"/>
  <c r="BH60" i="47"/>
  <c r="BI60" i="47"/>
  <c r="BJ60" i="47"/>
  <c r="BK60" i="47"/>
  <c r="BL60" i="47"/>
  <c r="BM60" i="47"/>
  <c r="BN60" i="47"/>
  <c r="BO60" i="47"/>
  <c r="BP60" i="47"/>
  <c r="AC25" i="47"/>
  <c r="E44" i="48" a="1"/>
  <c r="E44" i="48"/>
  <c r="F44" i="48" a="1"/>
  <c r="F44" i="48"/>
  <c r="G44" i="48" a="1"/>
  <c r="H44" i="48" a="1"/>
  <c r="I44" i="48" a="1"/>
  <c r="J44" i="48" a="1"/>
  <c r="K44" i="48" a="1"/>
  <c r="L44" i="48" a="1"/>
  <c r="M44" i="48" a="1"/>
  <c r="N44" i="48" a="1"/>
  <c r="O44" i="48" a="1"/>
  <c r="P44" i="48" a="1"/>
  <c r="Q44" i="48" a="1"/>
  <c r="R44" i="48" a="1"/>
  <c r="S44" i="48" a="1"/>
  <c r="T44" i="48" a="1"/>
  <c r="U44" i="48" a="1"/>
  <c r="V44" i="48" a="1"/>
  <c r="W44" i="48" a="1"/>
  <c r="X44" i="48" a="1"/>
  <c r="Y44" i="48" a="1"/>
  <c r="Z44" i="48" a="1"/>
  <c r="AA44" i="48" a="1"/>
  <c r="AB44" i="48" a="1"/>
  <c r="AC44" i="48" a="1"/>
  <c r="AD44" i="48" a="1"/>
  <c r="AE44" i="48" a="1"/>
  <c r="AF44" i="48" a="1"/>
  <c r="AG44" i="48" a="1"/>
  <c r="AH44" i="48" a="1"/>
  <c r="AI44" i="48" a="1"/>
  <c r="AJ44" i="48" a="1"/>
  <c r="AK44" i="48" a="1"/>
  <c r="AL44" i="48" a="1"/>
  <c r="AM44" i="48" a="1"/>
  <c r="AN44" i="48" a="1"/>
  <c r="AO44" i="48" a="1"/>
  <c r="AP44" i="48" a="1"/>
  <c r="AQ44" i="48" a="1"/>
  <c r="AR44" i="48" a="1"/>
  <c r="AS44" i="48" a="1"/>
  <c r="AT44" i="48" a="1"/>
  <c r="AU44" i="48" a="1"/>
  <c r="AV44" i="48" a="1"/>
  <c r="AW44" i="48" a="1"/>
  <c r="AX44" i="48" a="1"/>
  <c r="AY44" i="48" a="1"/>
  <c r="AZ44" i="48" a="1"/>
  <c r="BA44" i="48" a="1"/>
  <c r="BB44" i="48" a="1"/>
  <c r="BC44" i="48" a="1"/>
  <c r="BD44" i="48" a="1"/>
  <c r="BE44" i="48" a="1"/>
  <c r="BF44" i="48" a="1"/>
  <c r="BG44" i="48" a="1"/>
  <c r="BH44" i="48" a="1"/>
  <c r="BI44" i="48" a="1"/>
  <c r="BJ44" i="48" a="1"/>
  <c r="BK44" i="48" a="1"/>
  <c r="BL44" i="48" a="1"/>
  <c r="BM44" i="48" a="1"/>
  <c r="BN44" i="48" a="1"/>
  <c r="BO44" i="48" a="1"/>
  <c r="BP44" i="48" a="1"/>
  <c r="G44" i="48"/>
  <c r="H44" i="48"/>
  <c r="I44" i="48"/>
  <c r="J44" i="48"/>
  <c r="K44" i="48"/>
  <c r="L44" i="48"/>
  <c r="M44" i="48"/>
  <c r="N44" i="48"/>
  <c r="O44" i="48"/>
  <c r="P44" i="48"/>
  <c r="Q44" i="48"/>
  <c r="R44" i="48"/>
  <c r="S44" i="48"/>
  <c r="T44" i="48"/>
  <c r="U44" i="48"/>
  <c r="V44" i="48"/>
  <c r="W44" i="48"/>
  <c r="X44" i="48"/>
  <c r="Y44" i="48"/>
  <c r="Z44" i="48"/>
  <c r="AA44" i="48"/>
  <c r="AB44" i="48"/>
  <c r="AC44" i="48"/>
  <c r="AD44" i="48"/>
  <c r="AE44" i="48"/>
  <c r="AF44" i="48"/>
  <c r="AG44" i="48"/>
  <c r="AH44" i="48"/>
  <c r="AI44" i="48"/>
  <c r="AJ44" i="48"/>
  <c r="AK44" i="48"/>
  <c r="AL44" i="48"/>
  <c r="AM44" i="48"/>
  <c r="AN44" i="48"/>
  <c r="AO44" i="48"/>
  <c r="AP44" i="48"/>
  <c r="AQ44" i="48"/>
  <c r="AR44" i="48"/>
  <c r="AS44" i="48"/>
  <c r="AT44" i="48"/>
  <c r="AU44" i="48"/>
  <c r="AV44" i="48"/>
  <c r="AW44" i="48"/>
  <c r="AX44" i="48"/>
  <c r="AY44" i="48"/>
  <c r="AZ44" i="48"/>
  <c r="BA44" i="48"/>
  <c r="BB44" i="48"/>
  <c r="BC44" i="48"/>
  <c r="BD44" i="48"/>
  <c r="BE44" i="48"/>
  <c r="BF44" i="48"/>
  <c r="BG44" i="48"/>
  <c r="BH44" i="48"/>
  <c r="BI44" i="48"/>
  <c r="BJ44" i="48"/>
  <c r="BK44" i="48"/>
  <c r="BL44" i="48"/>
  <c r="BM44" i="48"/>
  <c r="BN44" i="48"/>
  <c r="BO44" i="48"/>
  <c r="BP44" i="48"/>
  <c r="AB20" i="48"/>
  <c r="E55" i="48" a="1"/>
  <c r="E55" i="48"/>
  <c r="F55" i="48" a="1"/>
  <c r="F55" i="48"/>
  <c r="G55" i="48" a="1"/>
  <c r="H55" i="48" a="1"/>
  <c r="I55" i="48" a="1"/>
  <c r="J55" i="48" a="1"/>
  <c r="K55" i="48" a="1"/>
  <c r="L55" i="48" a="1"/>
  <c r="M55" i="48" a="1"/>
  <c r="N55" i="48" a="1"/>
  <c r="O55" i="48" a="1"/>
  <c r="P55" i="48" a="1"/>
  <c r="Q55" i="48" a="1"/>
  <c r="R55" i="48" a="1"/>
  <c r="S55" i="48" a="1"/>
  <c r="T55" i="48" a="1"/>
  <c r="U55" i="48" a="1"/>
  <c r="V55" i="48" a="1"/>
  <c r="W55" i="48" a="1"/>
  <c r="X55" i="48" a="1"/>
  <c r="Y55" i="48" a="1"/>
  <c r="Z55" i="48" a="1"/>
  <c r="AA55" i="48" a="1"/>
  <c r="AB55" i="48" a="1"/>
  <c r="AC55" i="48" a="1"/>
  <c r="AD55" i="48" a="1"/>
  <c r="AE55" i="48" a="1"/>
  <c r="AF55" i="48" a="1"/>
  <c r="AG55" i="48" a="1"/>
  <c r="AH55" i="48" a="1"/>
  <c r="AI55" i="48" a="1"/>
  <c r="AJ55" i="48" a="1"/>
  <c r="AK55" i="48" a="1"/>
  <c r="AL55" i="48" a="1"/>
  <c r="AM55" i="48" a="1"/>
  <c r="AN55" i="48" a="1"/>
  <c r="AO55" i="48" a="1"/>
  <c r="AP55" i="48" a="1"/>
  <c r="AQ55" i="48" a="1"/>
  <c r="AR55" i="48" a="1"/>
  <c r="AS55" i="48" a="1"/>
  <c r="AT55" i="48" a="1"/>
  <c r="AU55" i="48" a="1"/>
  <c r="AV55" i="48" a="1"/>
  <c r="AW55" i="48" a="1"/>
  <c r="AX55" i="48" a="1"/>
  <c r="AY55" i="48" a="1"/>
  <c r="AZ55" i="48" a="1"/>
  <c r="BA55" i="48" a="1"/>
  <c r="BB55" i="48" a="1"/>
  <c r="BC55" i="48" a="1"/>
  <c r="BD55" i="48" a="1"/>
  <c r="BE55" i="48" a="1"/>
  <c r="BF55" i="48" a="1"/>
  <c r="BG55" i="48" a="1"/>
  <c r="BH55" i="48" a="1"/>
  <c r="BI55" i="48" a="1"/>
  <c r="BJ55" i="48" a="1"/>
  <c r="BK55" i="48" a="1"/>
  <c r="BL55" i="48" a="1"/>
  <c r="BM55" i="48" a="1"/>
  <c r="BN55" i="48" a="1"/>
  <c r="BO55" i="48" a="1"/>
  <c r="BP55" i="48" a="1"/>
  <c r="G55" i="48"/>
  <c r="H55" i="48"/>
  <c r="I55" i="48"/>
  <c r="J55" i="48"/>
  <c r="K55" i="48"/>
  <c r="L55" i="48"/>
  <c r="M55" i="48"/>
  <c r="N55" i="48"/>
  <c r="O55" i="48"/>
  <c r="P55" i="48"/>
  <c r="Q55" i="48"/>
  <c r="R55" i="48"/>
  <c r="S55" i="48"/>
  <c r="T55" i="48"/>
  <c r="U55" i="48"/>
  <c r="V55" i="48"/>
  <c r="W55" i="48"/>
  <c r="X55" i="48"/>
  <c r="Y55" i="48"/>
  <c r="Z55" i="48"/>
  <c r="AA55" i="48"/>
  <c r="AB55" i="48"/>
  <c r="AC55" i="48"/>
  <c r="AD55" i="48"/>
  <c r="AE55" i="48"/>
  <c r="AF55" i="48"/>
  <c r="AG55" i="48"/>
  <c r="AH55" i="48"/>
  <c r="AI55" i="48"/>
  <c r="AJ55" i="48"/>
  <c r="AK55" i="48"/>
  <c r="AL55" i="48"/>
  <c r="AM55" i="48"/>
  <c r="AN55" i="48"/>
  <c r="AO55" i="48"/>
  <c r="AP55" i="48"/>
  <c r="AQ55" i="48"/>
  <c r="AR55" i="48"/>
  <c r="AS55" i="48"/>
  <c r="AT55" i="48"/>
  <c r="AU55" i="48"/>
  <c r="AV55" i="48"/>
  <c r="AW55" i="48"/>
  <c r="AX55" i="48"/>
  <c r="AY55" i="48"/>
  <c r="AZ55" i="48"/>
  <c r="BA55" i="48"/>
  <c r="BB55" i="48"/>
  <c r="BC55" i="48"/>
  <c r="BD55" i="48"/>
  <c r="BE55" i="48"/>
  <c r="BF55" i="48"/>
  <c r="BG55" i="48"/>
  <c r="BH55" i="48"/>
  <c r="BI55" i="48"/>
  <c r="BJ55" i="48"/>
  <c r="BK55" i="48"/>
  <c r="BL55" i="48"/>
  <c r="BM55" i="48"/>
  <c r="BN55" i="48"/>
  <c r="BO55" i="48"/>
  <c r="BP55" i="48"/>
  <c r="AC20" i="48"/>
  <c r="E45" i="48" a="1"/>
  <c r="E45" i="48"/>
  <c r="F45" i="48" a="1"/>
  <c r="F45" i="48"/>
  <c r="G45" i="48" a="1"/>
  <c r="H45" i="48" a="1"/>
  <c r="I45" i="48" a="1"/>
  <c r="J45" i="48" a="1"/>
  <c r="K45" i="48" a="1"/>
  <c r="L45" i="48" a="1"/>
  <c r="M45" i="48" a="1"/>
  <c r="N45" i="48" a="1"/>
  <c r="O45" i="48" a="1"/>
  <c r="P45" i="48" a="1"/>
  <c r="Q45" i="48" a="1"/>
  <c r="R45" i="48" a="1"/>
  <c r="S45" i="48" a="1"/>
  <c r="T45" i="48" a="1"/>
  <c r="U45" i="48" a="1"/>
  <c r="V45" i="48" a="1"/>
  <c r="W45" i="48" a="1"/>
  <c r="X45" i="48" a="1"/>
  <c r="Y45" i="48" a="1"/>
  <c r="Z45" i="48" a="1"/>
  <c r="AA45" i="48" a="1"/>
  <c r="AB45" i="48" a="1"/>
  <c r="AC45" i="48" a="1"/>
  <c r="AD45" i="48" a="1"/>
  <c r="AE45" i="48" a="1"/>
  <c r="AF45" i="48" a="1"/>
  <c r="AG45" i="48" a="1"/>
  <c r="AH45" i="48" a="1"/>
  <c r="AI45" i="48" a="1"/>
  <c r="AJ45" i="48" a="1"/>
  <c r="AK45" i="48" a="1"/>
  <c r="AL45" i="48" a="1"/>
  <c r="AM45" i="48" a="1"/>
  <c r="AN45" i="48" a="1"/>
  <c r="AO45" i="48" a="1"/>
  <c r="AP45" i="48" a="1"/>
  <c r="AQ45" i="48" a="1"/>
  <c r="AR45" i="48" a="1"/>
  <c r="AS45" i="48" a="1"/>
  <c r="AT45" i="48" a="1"/>
  <c r="AU45" i="48" a="1"/>
  <c r="AV45" i="48" a="1"/>
  <c r="AW45" i="48" a="1"/>
  <c r="AX45" i="48" a="1"/>
  <c r="AY45" i="48" a="1"/>
  <c r="AZ45" i="48" a="1"/>
  <c r="BA45" i="48" a="1"/>
  <c r="BB45" i="48" a="1"/>
  <c r="BC45" i="48" a="1"/>
  <c r="BD45" i="48" a="1"/>
  <c r="BE45" i="48" a="1"/>
  <c r="BF45" i="48" a="1"/>
  <c r="BG45" i="48" a="1"/>
  <c r="BH45" i="48" a="1"/>
  <c r="BI45" i="48" a="1"/>
  <c r="BJ45" i="48" a="1"/>
  <c r="BK45" i="48" a="1"/>
  <c r="BL45" i="48" a="1"/>
  <c r="BM45" i="48" a="1"/>
  <c r="BN45" i="48" a="1"/>
  <c r="BO45" i="48" a="1"/>
  <c r="BP45" i="48" a="1"/>
  <c r="G45" i="48"/>
  <c r="H45" i="48"/>
  <c r="I45" i="48"/>
  <c r="J45" i="48"/>
  <c r="K45" i="48"/>
  <c r="L45" i="48"/>
  <c r="M45" i="48"/>
  <c r="N45" i="48"/>
  <c r="O45" i="48"/>
  <c r="P45" i="48"/>
  <c r="Q45" i="48"/>
  <c r="R45" i="48"/>
  <c r="S45" i="48"/>
  <c r="T45" i="48"/>
  <c r="U45" i="48"/>
  <c r="V45" i="48"/>
  <c r="W45" i="48"/>
  <c r="X45" i="48"/>
  <c r="Y45" i="48"/>
  <c r="Z45" i="48"/>
  <c r="AA45" i="48"/>
  <c r="AB45" i="48"/>
  <c r="AC45" i="48"/>
  <c r="AD45" i="48"/>
  <c r="AE45" i="48"/>
  <c r="AF45" i="48"/>
  <c r="AG45" i="48"/>
  <c r="AH45" i="48"/>
  <c r="AI45" i="48"/>
  <c r="AJ45" i="48"/>
  <c r="AK45" i="48"/>
  <c r="AL45" i="48"/>
  <c r="AM45" i="48"/>
  <c r="AN45" i="48"/>
  <c r="AO45" i="48"/>
  <c r="AP45" i="48"/>
  <c r="AQ45" i="48"/>
  <c r="AR45" i="48"/>
  <c r="AS45" i="48"/>
  <c r="AT45" i="48"/>
  <c r="AU45" i="48"/>
  <c r="AV45" i="48"/>
  <c r="AW45" i="48"/>
  <c r="AX45" i="48"/>
  <c r="AY45" i="48"/>
  <c r="AZ45" i="48"/>
  <c r="BA45" i="48"/>
  <c r="BB45" i="48"/>
  <c r="BC45" i="48"/>
  <c r="BD45" i="48"/>
  <c r="BE45" i="48"/>
  <c r="BF45" i="48"/>
  <c r="BG45" i="48"/>
  <c r="BH45" i="48"/>
  <c r="BI45" i="48"/>
  <c r="BJ45" i="48"/>
  <c r="BK45" i="48"/>
  <c r="BL45" i="48"/>
  <c r="BM45" i="48"/>
  <c r="BN45" i="48"/>
  <c r="BO45" i="48"/>
  <c r="BP45" i="48"/>
  <c r="AB21" i="48"/>
  <c r="E56" i="48" a="1"/>
  <c r="E56" i="48"/>
  <c r="F56" i="48" a="1"/>
  <c r="F56" i="48"/>
  <c r="G56" i="48" a="1"/>
  <c r="H56" i="48" a="1"/>
  <c r="I56" i="48" a="1"/>
  <c r="J56" i="48" a="1"/>
  <c r="K56" i="48" a="1"/>
  <c r="L56" i="48" a="1"/>
  <c r="M56" i="48" a="1"/>
  <c r="N56" i="48" a="1"/>
  <c r="O56" i="48" a="1"/>
  <c r="P56" i="48" a="1"/>
  <c r="Q56" i="48" a="1"/>
  <c r="R56" i="48" a="1"/>
  <c r="S56" i="48" a="1"/>
  <c r="T56" i="48" a="1"/>
  <c r="U56" i="48" a="1"/>
  <c r="V56" i="48" a="1"/>
  <c r="W56" i="48" a="1"/>
  <c r="X56" i="48" a="1"/>
  <c r="Y56" i="48" a="1"/>
  <c r="Z56" i="48" a="1"/>
  <c r="AA56" i="48" a="1"/>
  <c r="AB56" i="48" a="1"/>
  <c r="AC56" i="48" a="1"/>
  <c r="AD56" i="48" a="1"/>
  <c r="AE56" i="48" a="1"/>
  <c r="AF56" i="48" a="1"/>
  <c r="AG56" i="48" a="1"/>
  <c r="AH56" i="48" a="1"/>
  <c r="AI56" i="48" a="1"/>
  <c r="AJ56" i="48" a="1"/>
  <c r="AK56" i="48" a="1"/>
  <c r="AL56" i="48" a="1"/>
  <c r="AM56" i="48" a="1"/>
  <c r="AN56" i="48" a="1"/>
  <c r="AO56" i="48" a="1"/>
  <c r="AP56" i="48" a="1"/>
  <c r="AQ56" i="48" a="1"/>
  <c r="AR56" i="48" a="1"/>
  <c r="AS56" i="48" a="1"/>
  <c r="AT56" i="48" a="1"/>
  <c r="AU56" i="48" a="1"/>
  <c r="AV56" i="48" a="1"/>
  <c r="AW56" i="48" a="1"/>
  <c r="AX56" i="48" a="1"/>
  <c r="AY56" i="48" a="1"/>
  <c r="AZ56" i="48" a="1"/>
  <c r="BA56" i="48" a="1"/>
  <c r="BB56" i="48" a="1"/>
  <c r="BC56" i="48" a="1"/>
  <c r="BD56" i="48" a="1"/>
  <c r="BE56" i="48" a="1"/>
  <c r="BF56" i="48" a="1"/>
  <c r="BG56" i="48" a="1"/>
  <c r="BH56" i="48" a="1"/>
  <c r="BI56" i="48" a="1"/>
  <c r="BJ56" i="48" a="1"/>
  <c r="BK56" i="48" a="1"/>
  <c r="BL56" i="48" a="1"/>
  <c r="BM56" i="48" a="1"/>
  <c r="BN56" i="48" a="1"/>
  <c r="BO56" i="48" a="1"/>
  <c r="BP56" i="48" a="1"/>
  <c r="G56" i="48"/>
  <c r="H56" i="48"/>
  <c r="I56" i="48"/>
  <c r="J56" i="48"/>
  <c r="K56" i="48"/>
  <c r="L56" i="48"/>
  <c r="M56" i="48"/>
  <c r="N56" i="48"/>
  <c r="O56" i="48"/>
  <c r="P56" i="48"/>
  <c r="Q56" i="48"/>
  <c r="R56" i="48"/>
  <c r="S56" i="48"/>
  <c r="T56" i="48"/>
  <c r="U56" i="48"/>
  <c r="V56" i="48"/>
  <c r="W56" i="48"/>
  <c r="X56" i="48"/>
  <c r="Y56" i="48"/>
  <c r="Z56" i="48"/>
  <c r="AA56" i="48"/>
  <c r="AB56" i="48"/>
  <c r="AC56" i="48"/>
  <c r="AD56" i="48"/>
  <c r="AE56" i="48"/>
  <c r="AF56" i="48"/>
  <c r="AG56" i="48"/>
  <c r="AH56" i="48"/>
  <c r="AI56" i="48"/>
  <c r="AJ56" i="48"/>
  <c r="AK56" i="48"/>
  <c r="AL56" i="48"/>
  <c r="AM56" i="48"/>
  <c r="AN56" i="48"/>
  <c r="AO56" i="48"/>
  <c r="AP56" i="48"/>
  <c r="AQ56" i="48"/>
  <c r="AR56" i="48"/>
  <c r="AS56" i="48"/>
  <c r="AT56" i="48"/>
  <c r="AU56" i="48"/>
  <c r="AV56" i="48"/>
  <c r="AW56" i="48"/>
  <c r="AX56" i="48"/>
  <c r="AY56" i="48"/>
  <c r="AZ56" i="48"/>
  <c r="BA56" i="48"/>
  <c r="BB56" i="48"/>
  <c r="BC56" i="48"/>
  <c r="BD56" i="48"/>
  <c r="BE56" i="48"/>
  <c r="BF56" i="48"/>
  <c r="BG56" i="48"/>
  <c r="BH56" i="48"/>
  <c r="BI56" i="48"/>
  <c r="BJ56" i="48"/>
  <c r="BK56" i="48"/>
  <c r="BL56" i="48"/>
  <c r="BM56" i="48"/>
  <c r="BN56" i="48"/>
  <c r="BO56" i="48"/>
  <c r="BP56" i="48"/>
  <c r="AC21" i="48"/>
  <c r="E46" i="48" a="1"/>
  <c r="E46" i="48"/>
  <c r="F46" i="48" a="1"/>
  <c r="F46" i="48"/>
  <c r="G46" i="48" a="1"/>
  <c r="H46" i="48" a="1"/>
  <c r="I46" i="48" a="1"/>
  <c r="J46" i="48" a="1"/>
  <c r="K46" i="48" a="1"/>
  <c r="L46" i="48" a="1"/>
  <c r="M46" i="48" a="1"/>
  <c r="N46" i="48" a="1"/>
  <c r="O46" i="48" a="1"/>
  <c r="P46" i="48" a="1"/>
  <c r="Q46" i="48" a="1"/>
  <c r="R46" i="48" a="1"/>
  <c r="S46" i="48" a="1"/>
  <c r="T46" i="48" a="1"/>
  <c r="U46" i="48" a="1"/>
  <c r="V46" i="48" a="1"/>
  <c r="W46" i="48" a="1"/>
  <c r="X46" i="48" a="1"/>
  <c r="Y46" i="48" a="1"/>
  <c r="Z46" i="48" a="1"/>
  <c r="AA46" i="48" a="1"/>
  <c r="AB46" i="48" a="1"/>
  <c r="AC46" i="48" a="1"/>
  <c r="AD46" i="48" a="1"/>
  <c r="AE46" i="48" a="1"/>
  <c r="AF46" i="48" a="1"/>
  <c r="AG46" i="48" a="1"/>
  <c r="AH46" i="48" a="1"/>
  <c r="AI46" i="48" a="1"/>
  <c r="AJ46" i="48" a="1"/>
  <c r="AK46" i="48" a="1"/>
  <c r="AL46" i="48" a="1"/>
  <c r="AM46" i="48" a="1"/>
  <c r="AN46" i="48" a="1"/>
  <c r="AO46" i="48" a="1"/>
  <c r="AP46" i="48" a="1"/>
  <c r="AQ46" i="48" a="1"/>
  <c r="AR46" i="48" a="1"/>
  <c r="AS46" i="48" a="1"/>
  <c r="AT46" i="48" a="1"/>
  <c r="AU46" i="48" a="1"/>
  <c r="AV46" i="48" a="1"/>
  <c r="AW46" i="48" a="1"/>
  <c r="AX46" i="48" a="1"/>
  <c r="AY46" i="48" a="1"/>
  <c r="AZ46" i="48" a="1"/>
  <c r="BA46" i="48" a="1"/>
  <c r="BB46" i="48" a="1"/>
  <c r="BC46" i="48" a="1"/>
  <c r="BD46" i="48" a="1"/>
  <c r="BE46" i="48" a="1"/>
  <c r="BF46" i="48" a="1"/>
  <c r="BG46" i="48" a="1"/>
  <c r="BH46" i="48" a="1"/>
  <c r="BI46" i="48" a="1"/>
  <c r="BJ46" i="48" a="1"/>
  <c r="BK46" i="48" a="1"/>
  <c r="BL46" i="48" a="1"/>
  <c r="BM46" i="48" a="1"/>
  <c r="BN46" i="48" a="1"/>
  <c r="BO46" i="48" a="1"/>
  <c r="BP46" i="48" a="1"/>
  <c r="G46" i="48"/>
  <c r="H46" i="48"/>
  <c r="I46" i="48"/>
  <c r="J46" i="48"/>
  <c r="K46" i="48"/>
  <c r="L46" i="48"/>
  <c r="M46" i="48"/>
  <c r="N46" i="48"/>
  <c r="O46" i="48"/>
  <c r="P46" i="48"/>
  <c r="Q46" i="48"/>
  <c r="R46" i="48"/>
  <c r="S46" i="48"/>
  <c r="T46" i="48"/>
  <c r="U46" i="48"/>
  <c r="V46" i="48"/>
  <c r="W46" i="48"/>
  <c r="X46" i="48"/>
  <c r="Y46" i="48"/>
  <c r="Z46" i="48"/>
  <c r="AA46" i="48"/>
  <c r="AB46" i="48"/>
  <c r="AC46" i="48"/>
  <c r="AD46" i="48"/>
  <c r="AE46" i="48"/>
  <c r="AF46" i="48"/>
  <c r="AG46" i="48"/>
  <c r="AH46" i="48"/>
  <c r="AI46" i="48"/>
  <c r="AJ46" i="48"/>
  <c r="AK46" i="48"/>
  <c r="AL46" i="48"/>
  <c r="AM46" i="48"/>
  <c r="AN46" i="48"/>
  <c r="AO46" i="48"/>
  <c r="AP46" i="48"/>
  <c r="AQ46" i="48"/>
  <c r="AR46" i="48"/>
  <c r="AS46" i="48"/>
  <c r="AT46" i="48"/>
  <c r="AU46" i="48"/>
  <c r="AV46" i="48"/>
  <c r="AW46" i="48"/>
  <c r="AX46" i="48"/>
  <c r="AY46" i="48"/>
  <c r="AZ46" i="48"/>
  <c r="BA46" i="48"/>
  <c r="BB46" i="48"/>
  <c r="BC46" i="48"/>
  <c r="BD46" i="48"/>
  <c r="BE46" i="48"/>
  <c r="BF46" i="48"/>
  <c r="BG46" i="48"/>
  <c r="BH46" i="48"/>
  <c r="BI46" i="48"/>
  <c r="BJ46" i="48"/>
  <c r="BK46" i="48"/>
  <c r="BL46" i="48"/>
  <c r="BM46" i="48"/>
  <c r="BN46" i="48"/>
  <c r="BO46" i="48"/>
  <c r="BP46" i="48"/>
  <c r="AB22" i="48"/>
  <c r="E57" i="48" a="1"/>
  <c r="E57" i="48"/>
  <c r="F57" i="48" a="1"/>
  <c r="F57" i="48"/>
  <c r="G57" i="48" a="1"/>
  <c r="H57" i="48" a="1"/>
  <c r="I57" i="48" a="1"/>
  <c r="J57" i="48" a="1"/>
  <c r="K57" i="48" a="1"/>
  <c r="L57" i="48" a="1"/>
  <c r="M57" i="48" a="1"/>
  <c r="N57" i="48" a="1"/>
  <c r="O57" i="48" a="1"/>
  <c r="P57" i="48" a="1"/>
  <c r="Q57" i="48" a="1"/>
  <c r="R57" i="48" a="1"/>
  <c r="S57" i="48" a="1"/>
  <c r="T57" i="48" a="1"/>
  <c r="U57" i="48" a="1"/>
  <c r="V57" i="48" a="1"/>
  <c r="W57" i="48" a="1"/>
  <c r="X57" i="48" a="1"/>
  <c r="Y57" i="48" a="1"/>
  <c r="Z57" i="48" a="1"/>
  <c r="AA57" i="48" a="1"/>
  <c r="AB57" i="48" a="1"/>
  <c r="AC57" i="48" a="1"/>
  <c r="AD57" i="48" a="1"/>
  <c r="AE57" i="48" a="1"/>
  <c r="AF57" i="48" a="1"/>
  <c r="AG57" i="48" a="1"/>
  <c r="AH57" i="48" a="1"/>
  <c r="AI57" i="48" a="1"/>
  <c r="AJ57" i="48" a="1"/>
  <c r="AK57" i="48" a="1"/>
  <c r="AL57" i="48" a="1"/>
  <c r="AM57" i="48" a="1"/>
  <c r="AN57" i="48" a="1"/>
  <c r="AO57" i="48" a="1"/>
  <c r="AP57" i="48" a="1"/>
  <c r="AQ57" i="48" a="1"/>
  <c r="AR57" i="48" a="1"/>
  <c r="AS57" i="48" a="1"/>
  <c r="AT57" i="48" a="1"/>
  <c r="AU57" i="48" a="1"/>
  <c r="AV57" i="48" a="1"/>
  <c r="AW57" i="48" a="1"/>
  <c r="AX57" i="48" a="1"/>
  <c r="AY57" i="48" a="1"/>
  <c r="AZ57" i="48" a="1"/>
  <c r="BA57" i="48" a="1"/>
  <c r="BB57" i="48" a="1"/>
  <c r="BC57" i="48" a="1"/>
  <c r="BD57" i="48" a="1"/>
  <c r="BE57" i="48" a="1"/>
  <c r="BF57" i="48" a="1"/>
  <c r="BG57" i="48" a="1"/>
  <c r="BH57" i="48" a="1"/>
  <c r="BI57" i="48" a="1"/>
  <c r="BJ57" i="48" a="1"/>
  <c r="BK57" i="48" a="1"/>
  <c r="BL57" i="48" a="1"/>
  <c r="BM57" i="48" a="1"/>
  <c r="BN57" i="48" a="1"/>
  <c r="BO57" i="48" a="1"/>
  <c r="BP57" i="48" a="1"/>
  <c r="G57" i="48"/>
  <c r="H57" i="48"/>
  <c r="I57" i="48"/>
  <c r="J57" i="48"/>
  <c r="K57" i="48"/>
  <c r="L57" i="48"/>
  <c r="M57" i="48"/>
  <c r="N57" i="48"/>
  <c r="O57" i="48"/>
  <c r="P57" i="48"/>
  <c r="Q57" i="48"/>
  <c r="R57" i="48"/>
  <c r="S57" i="48"/>
  <c r="T57" i="48"/>
  <c r="U57" i="48"/>
  <c r="V57" i="48"/>
  <c r="W57" i="48"/>
  <c r="X57" i="48"/>
  <c r="Y57" i="48"/>
  <c r="Z57" i="48"/>
  <c r="AA57" i="48"/>
  <c r="AB57" i="48"/>
  <c r="AC57" i="48"/>
  <c r="AD57" i="48"/>
  <c r="AE57" i="48"/>
  <c r="AF57" i="48"/>
  <c r="AG57" i="48"/>
  <c r="AH57" i="48"/>
  <c r="AI57" i="48"/>
  <c r="AJ57" i="48"/>
  <c r="AK57" i="48"/>
  <c r="AL57" i="48"/>
  <c r="AM57" i="48"/>
  <c r="AN57" i="48"/>
  <c r="AO57" i="48"/>
  <c r="AP57" i="48"/>
  <c r="AQ57" i="48"/>
  <c r="AR57" i="48"/>
  <c r="AS57" i="48"/>
  <c r="AT57" i="48"/>
  <c r="AU57" i="48"/>
  <c r="AV57" i="48"/>
  <c r="AW57" i="48"/>
  <c r="AX57" i="48"/>
  <c r="AY57" i="48"/>
  <c r="AZ57" i="48"/>
  <c r="BA57" i="48"/>
  <c r="BB57" i="48"/>
  <c r="BC57" i="48"/>
  <c r="BD57" i="48"/>
  <c r="BE57" i="48"/>
  <c r="BF57" i="48"/>
  <c r="BG57" i="48"/>
  <c r="BH57" i="48"/>
  <c r="BI57" i="48"/>
  <c r="BJ57" i="48"/>
  <c r="BK57" i="48"/>
  <c r="BL57" i="48"/>
  <c r="BM57" i="48"/>
  <c r="BN57" i="48"/>
  <c r="BO57" i="48"/>
  <c r="BP57" i="48"/>
  <c r="AC22" i="48"/>
  <c r="E47" i="48" a="1"/>
  <c r="E47" i="48"/>
  <c r="F47" i="48" a="1"/>
  <c r="F47" i="48"/>
  <c r="G47" i="48" a="1"/>
  <c r="H47" i="48" a="1"/>
  <c r="I47" i="48" a="1"/>
  <c r="J47" i="48" a="1"/>
  <c r="K47" i="48" a="1"/>
  <c r="L47" i="48" a="1"/>
  <c r="M47" i="48" a="1"/>
  <c r="N47" i="48" a="1"/>
  <c r="O47" i="48" a="1"/>
  <c r="P47" i="48" a="1"/>
  <c r="Q47" i="48" a="1"/>
  <c r="R47" i="48" a="1"/>
  <c r="S47" i="48" a="1"/>
  <c r="T47" i="48" a="1"/>
  <c r="U47" i="48" a="1"/>
  <c r="V47" i="48" a="1"/>
  <c r="W47" i="48" a="1"/>
  <c r="X47" i="48" a="1"/>
  <c r="Y47" i="48" a="1"/>
  <c r="Z47" i="48" a="1"/>
  <c r="AA47" i="48" a="1"/>
  <c r="AB47" i="48" a="1"/>
  <c r="AC47" i="48" a="1"/>
  <c r="AD47" i="48" a="1"/>
  <c r="AE47" i="48" a="1"/>
  <c r="AF47" i="48" a="1"/>
  <c r="AG47" i="48" a="1"/>
  <c r="AH47" i="48" a="1"/>
  <c r="AI47" i="48" a="1"/>
  <c r="AJ47" i="48" a="1"/>
  <c r="AK47" i="48" a="1"/>
  <c r="AL47" i="48" a="1"/>
  <c r="AM47" i="48" a="1"/>
  <c r="AN47" i="48" a="1"/>
  <c r="AO47" i="48" a="1"/>
  <c r="AP47" i="48" a="1"/>
  <c r="AQ47" i="48" a="1"/>
  <c r="AR47" i="48" a="1"/>
  <c r="AS47" i="48" a="1"/>
  <c r="AT47" i="48" a="1"/>
  <c r="AU47" i="48" a="1"/>
  <c r="AV47" i="48" a="1"/>
  <c r="AW47" i="48" a="1"/>
  <c r="AX47" i="48" a="1"/>
  <c r="AY47" i="48" a="1"/>
  <c r="AZ47" i="48" a="1"/>
  <c r="BA47" i="48" a="1"/>
  <c r="BB47" i="48" a="1"/>
  <c r="BC47" i="48" a="1"/>
  <c r="BD47" i="48" a="1"/>
  <c r="BE47" i="48" a="1"/>
  <c r="BF47" i="48" a="1"/>
  <c r="BG47" i="48" a="1"/>
  <c r="BH47" i="48" a="1"/>
  <c r="BI47" i="48" a="1"/>
  <c r="BJ47" i="48" a="1"/>
  <c r="BK47" i="48" a="1"/>
  <c r="BL47" i="48" a="1"/>
  <c r="BM47" i="48" a="1"/>
  <c r="BN47" i="48" a="1"/>
  <c r="BO47" i="48" a="1"/>
  <c r="BP47" i="48" a="1"/>
  <c r="G47" i="48"/>
  <c r="H47" i="48"/>
  <c r="I47" i="48"/>
  <c r="J47" i="48"/>
  <c r="K47" i="48"/>
  <c r="L47" i="48"/>
  <c r="M47" i="48"/>
  <c r="N47" i="48"/>
  <c r="O47" i="48"/>
  <c r="P47" i="48"/>
  <c r="Q47" i="48"/>
  <c r="R47" i="48"/>
  <c r="S47" i="48"/>
  <c r="T47" i="48"/>
  <c r="U47" i="48"/>
  <c r="V47" i="48"/>
  <c r="W47" i="48"/>
  <c r="X47" i="48"/>
  <c r="Y47" i="48"/>
  <c r="Z47" i="48"/>
  <c r="AA47" i="48"/>
  <c r="AB47" i="48"/>
  <c r="AC47" i="48"/>
  <c r="AD47" i="48"/>
  <c r="AE47" i="48"/>
  <c r="AF47" i="48"/>
  <c r="AG47" i="48"/>
  <c r="AH47" i="48"/>
  <c r="AI47" i="48"/>
  <c r="AJ47" i="48"/>
  <c r="AK47" i="48"/>
  <c r="AL47" i="48"/>
  <c r="AM47" i="48"/>
  <c r="AN47" i="48"/>
  <c r="AO47" i="48"/>
  <c r="AP47" i="48"/>
  <c r="AQ47" i="48"/>
  <c r="AR47" i="48"/>
  <c r="AS47" i="48"/>
  <c r="AT47" i="48"/>
  <c r="AU47" i="48"/>
  <c r="AV47" i="48"/>
  <c r="AW47" i="48"/>
  <c r="AX47" i="48"/>
  <c r="AY47" i="48"/>
  <c r="AZ47" i="48"/>
  <c r="BA47" i="48"/>
  <c r="BB47" i="48"/>
  <c r="BC47" i="48"/>
  <c r="BD47" i="48"/>
  <c r="BE47" i="48"/>
  <c r="BF47" i="48"/>
  <c r="BG47" i="48"/>
  <c r="BH47" i="48"/>
  <c r="BI47" i="48"/>
  <c r="BJ47" i="48"/>
  <c r="BK47" i="48"/>
  <c r="BL47" i="48"/>
  <c r="BM47" i="48"/>
  <c r="BN47" i="48"/>
  <c r="BO47" i="48"/>
  <c r="BP47" i="48"/>
  <c r="AB23" i="48"/>
  <c r="E58" i="48" a="1"/>
  <c r="E58" i="48"/>
  <c r="F58" i="48" a="1"/>
  <c r="F58" i="48"/>
  <c r="G58" i="48" a="1"/>
  <c r="H58" i="48" a="1"/>
  <c r="I58" i="48" a="1"/>
  <c r="J58" i="48" a="1"/>
  <c r="K58" i="48" a="1"/>
  <c r="L58" i="48" a="1"/>
  <c r="M58" i="48" a="1"/>
  <c r="N58" i="48" a="1"/>
  <c r="O58" i="48" a="1"/>
  <c r="P58" i="48" a="1"/>
  <c r="Q58" i="48" a="1"/>
  <c r="R58" i="48" a="1"/>
  <c r="S58" i="48" a="1"/>
  <c r="T58" i="48" a="1"/>
  <c r="U58" i="48" a="1"/>
  <c r="V58" i="48" a="1"/>
  <c r="W58" i="48" a="1"/>
  <c r="X58" i="48" a="1"/>
  <c r="Y58" i="48" a="1"/>
  <c r="Z58" i="48" a="1"/>
  <c r="AA58" i="48" a="1"/>
  <c r="AB58" i="48" a="1"/>
  <c r="AC58" i="48" a="1"/>
  <c r="AD58" i="48" a="1"/>
  <c r="AE58" i="48" a="1"/>
  <c r="AF58" i="48" a="1"/>
  <c r="AG58" i="48" a="1"/>
  <c r="AH58" i="48" a="1"/>
  <c r="AI58" i="48" a="1"/>
  <c r="AJ58" i="48" a="1"/>
  <c r="AK58" i="48" a="1"/>
  <c r="AL58" i="48" a="1"/>
  <c r="AM58" i="48" a="1"/>
  <c r="AN58" i="48" a="1"/>
  <c r="AO58" i="48" a="1"/>
  <c r="AP58" i="48" a="1"/>
  <c r="AQ58" i="48" a="1"/>
  <c r="AR58" i="48" a="1"/>
  <c r="AS58" i="48" a="1"/>
  <c r="AT58" i="48" a="1"/>
  <c r="AU58" i="48" a="1"/>
  <c r="AV58" i="48" a="1"/>
  <c r="AW58" i="48" a="1"/>
  <c r="AX58" i="48" a="1"/>
  <c r="AY58" i="48" a="1"/>
  <c r="AZ58" i="48" a="1"/>
  <c r="BA58" i="48" a="1"/>
  <c r="BB58" i="48" a="1"/>
  <c r="BC58" i="48" a="1"/>
  <c r="BD58" i="48" a="1"/>
  <c r="BE58" i="48" a="1"/>
  <c r="BF58" i="48" a="1"/>
  <c r="BG58" i="48" a="1"/>
  <c r="BH58" i="48" a="1"/>
  <c r="BI58" i="48" a="1"/>
  <c r="BJ58" i="48" a="1"/>
  <c r="BK58" i="48" a="1"/>
  <c r="BL58" i="48" a="1"/>
  <c r="BM58" i="48" a="1"/>
  <c r="BN58" i="48" a="1"/>
  <c r="BO58" i="48" a="1"/>
  <c r="BP58" i="48" a="1"/>
  <c r="G58" i="48"/>
  <c r="H58" i="48"/>
  <c r="I58" i="48"/>
  <c r="J58" i="48"/>
  <c r="K58" i="48"/>
  <c r="L58" i="48"/>
  <c r="M58" i="48"/>
  <c r="N58" i="48"/>
  <c r="O58" i="48"/>
  <c r="P58" i="48"/>
  <c r="Q58" i="48"/>
  <c r="R58" i="48"/>
  <c r="S58" i="48"/>
  <c r="T58" i="48"/>
  <c r="U58" i="48"/>
  <c r="V58" i="48"/>
  <c r="W58" i="48"/>
  <c r="X58" i="48"/>
  <c r="Y58" i="48"/>
  <c r="Z58" i="48"/>
  <c r="AA58" i="48"/>
  <c r="AB58" i="48"/>
  <c r="AC58" i="48"/>
  <c r="AD58" i="48"/>
  <c r="AE58" i="48"/>
  <c r="AF58" i="48"/>
  <c r="AG58" i="48"/>
  <c r="AH58" i="48"/>
  <c r="AI58" i="48"/>
  <c r="AJ58" i="48"/>
  <c r="AK58" i="48"/>
  <c r="AL58" i="48"/>
  <c r="AM58" i="48"/>
  <c r="AN58" i="48"/>
  <c r="AO58" i="48"/>
  <c r="AP58" i="48"/>
  <c r="AQ58" i="48"/>
  <c r="AR58" i="48"/>
  <c r="AS58" i="48"/>
  <c r="AT58" i="48"/>
  <c r="AU58" i="48"/>
  <c r="AV58" i="48"/>
  <c r="AW58" i="48"/>
  <c r="AX58" i="48"/>
  <c r="AY58" i="48"/>
  <c r="AZ58" i="48"/>
  <c r="BA58" i="48"/>
  <c r="BB58" i="48"/>
  <c r="BC58" i="48"/>
  <c r="BD58" i="48"/>
  <c r="BE58" i="48"/>
  <c r="BF58" i="48"/>
  <c r="BG58" i="48"/>
  <c r="BH58" i="48"/>
  <c r="BI58" i="48"/>
  <c r="BJ58" i="48"/>
  <c r="BK58" i="48"/>
  <c r="BL58" i="48"/>
  <c r="BM58" i="48"/>
  <c r="BN58" i="48"/>
  <c r="BO58" i="48"/>
  <c r="BP58" i="48"/>
  <c r="AC23" i="48"/>
  <c r="E48" i="48" a="1"/>
  <c r="E48" i="48"/>
  <c r="F48" i="48" a="1"/>
  <c r="F48" i="48"/>
  <c r="G48" i="48" a="1"/>
  <c r="H48" i="48" a="1"/>
  <c r="I48" i="48" a="1"/>
  <c r="J48" i="48" a="1"/>
  <c r="K48" i="48" a="1"/>
  <c r="L48" i="48" a="1"/>
  <c r="M48" i="48" a="1"/>
  <c r="N48" i="48" a="1"/>
  <c r="O48" i="48" a="1"/>
  <c r="P48" i="48" a="1"/>
  <c r="Q48" i="48" a="1"/>
  <c r="R48" i="48" a="1"/>
  <c r="S48" i="48" a="1"/>
  <c r="T48" i="48" a="1"/>
  <c r="U48" i="48" a="1"/>
  <c r="V48" i="48" a="1"/>
  <c r="W48" i="48" a="1"/>
  <c r="X48" i="48" a="1"/>
  <c r="Y48" i="48" a="1"/>
  <c r="Z48" i="48" a="1"/>
  <c r="AA48" i="48" a="1"/>
  <c r="AB48" i="48" a="1"/>
  <c r="AC48" i="48" a="1"/>
  <c r="AD48" i="48" a="1"/>
  <c r="AE48" i="48" a="1"/>
  <c r="AF48" i="48" a="1"/>
  <c r="AG48" i="48" a="1"/>
  <c r="AH48" i="48" a="1"/>
  <c r="AI48" i="48" a="1"/>
  <c r="AJ48" i="48" a="1"/>
  <c r="AK48" i="48" a="1"/>
  <c r="AL48" i="48" a="1"/>
  <c r="AM48" i="48" a="1"/>
  <c r="AN48" i="48" a="1"/>
  <c r="AO48" i="48" a="1"/>
  <c r="AP48" i="48" a="1"/>
  <c r="AQ48" i="48" a="1"/>
  <c r="AR48" i="48" a="1"/>
  <c r="AS48" i="48" a="1"/>
  <c r="AT48" i="48" a="1"/>
  <c r="AU48" i="48" a="1"/>
  <c r="AV48" i="48" a="1"/>
  <c r="AW48" i="48" a="1"/>
  <c r="AX48" i="48" a="1"/>
  <c r="AY48" i="48" a="1"/>
  <c r="AZ48" i="48" a="1"/>
  <c r="BA48" i="48" a="1"/>
  <c r="BB48" i="48" a="1"/>
  <c r="BC48" i="48" a="1"/>
  <c r="BD48" i="48" a="1"/>
  <c r="BE48" i="48" a="1"/>
  <c r="BF48" i="48" a="1"/>
  <c r="BG48" i="48" a="1"/>
  <c r="BH48" i="48" a="1"/>
  <c r="BI48" i="48" a="1"/>
  <c r="BJ48" i="48" a="1"/>
  <c r="BK48" i="48" a="1"/>
  <c r="BL48" i="48" a="1"/>
  <c r="BM48" i="48" a="1"/>
  <c r="BN48" i="48" a="1"/>
  <c r="BO48" i="48" a="1"/>
  <c r="BP48" i="48" a="1"/>
  <c r="G48" i="48"/>
  <c r="H48" i="48"/>
  <c r="I48" i="48"/>
  <c r="J48" i="48"/>
  <c r="K48" i="48"/>
  <c r="L48" i="48"/>
  <c r="M48" i="48"/>
  <c r="N48" i="48"/>
  <c r="O48" i="48"/>
  <c r="P48" i="48"/>
  <c r="Q48" i="48"/>
  <c r="R48" i="48"/>
  <c r="S48" i="48"/>
  <c r="T48" i="48"/>
  <c r="U48" i="48"/>
  <c r="V48" i="48"/>
  <c r="W48" i="48"/>
  <c r="X48" i="48"/>
  <c r="Y48" i="48"/>
  <c r="Z48" i="48"/>
  <c r="AA48" i="48"/>
  <c r="AB48" i="48"/>
  <c r="AC48" i="48"/>
  <c r="AD48" i="48"/>
  <c r="AE48" i="48"/>
  <c r="AF48" i="48"/>
  <c r="AG48" i="48"/>
  <c r="AH48" i="48"/>
  <c r="AI48" i="48"/>
  <c r="AJ48" i="48"/>
  <c r="AK48" i="48"/>
  <c r="AL48" i="48"/>
  <c r="AM48" i="48"/>
  <c r="AN48" i="48"/>
  <c r="AO48" i="48"/>
  <c r="AP48" i="48"/>
  <c r="AQ48" i="48"/>
  <c r="AR48" i="48"/>
  <c r="AS48" i="48"/>
  <c r="AT48" i="48"/>
  <c r="AU48" i="48"/>
  <c r="AV48" i="48"/>
  <c r="AW48" i="48"/>
  <c r="AX48" i="48"/>
  <c r="AY48" i="48"/>
  <c r="AZ48" i="48"/>
  <c r="BA48" i="48"/>
  <c r="BB48" i="48"/>
  <c r="BC48" i="48"/>
  <c r="BD48" i="48"/>
  <c r="BE48" i="48"/>
  <c r="BF48" i="48"/>
  <c r="BG48" i="48"/>
  <c r="BH48" i="48"/>
  <c r="BI48" i="48"/>
  <c r="BJ48" i="48"/>
  <c r="BK48" i="48"/>
  <c r="BL48" i="48"/>
  <c r="BM48" i="48"/>
  <c r="BN48" i="48"/>
  <c r="BO48" i="48"/>
  <c r="BP48" i="48"/>
  <c r="AB24" i="48"/>
  <c r="E59" i="48" a="1"/>
  <c r="E59" i="48"/>
  <c r="F59" i="48" a="1"/>
  <c r="F59" i="48"/>
  <c r="G59" i="48" a="1"/>
  <c r="H59" i="48" a="1"/>
  <c r="I59" i="48" a="1"/>
  <c r="J59" i="48" a="1"/>
  <c r="K59" i="48" a="1"/>
  <c r="L59" i="48" a="1"/>
  <c r="M59" i="48" a="1"/>
  <c r="N59" i="48" a="1"/>
  <c r="O59" i="48" a="1"/>
  <c r="P59" i="48" a="1"/>
  <c r="Q59" i="48" a="1"/>
  <c r="R59" i="48" a="1"/>
  <c r="S59" i="48" a="1"/>
  <c r="T59" i="48" a="1"/>
  <c r="U59" i="48" a="1"/>
  <c r="V59" i="48" a="1"/>
  <c r="W59" i="48" a="1"/>
  <c r="X59" i="48" a="1"/>
  <c r="Y59" i="48" a="1"/>
  <c r="Z59" i="48" a="1"/>
  <c r="AA59" i="48" a="1"/>
  <c r="AB59" i="48" a="1"/>
  <c r="AC59" i="48" a="1"/>
  <c r="AD59" i="48" a="1"/>
  <c r="AE59" i="48" a="1"/>
  <c r="AF59" i="48" a="1"/>
  <c r="AG59" i="48" a="1"/>
  <c r="AH59" i="48" a="1"/>
  <c r="AI59" i="48" a="1"/>
  <c r="AJ59" i="48" a="1"/>
  <c r="AK59" i="48" a="1"/>
  <c r="AL59" i="48" a="1"/>
  <c r="AM59" i="48" a="1"/>
  <c r="AN59" i="48" a="1"/>
  <c r="AO59" i="48" a="1"/>
  <c r="AP59" i="48" a="1"/>
  <c r="AQ59" i="48" a="1"/>
  <c r="AR59" i="48" a="1"/>
  <c r="AS59" i="48" a="1"/>
  <c r="AT59" i="48" a="1"/>
  <c r="AU59" i="48" a="1"/>
  <c r="AV59" i="48" a="1"/>
  <c r="AW59" i="48" a="1"/>
  <c r="AX59" i="48" a="1"/>
  <c r="AY59" i="48" a="1"/>
  <c r="AZ59" i="48" a="1"/>
  <c r="BA59" i="48" a="1"/>
  <c r="BB59" i="48" a="1"/>
  <c r="BC59" i="48" a="1"/>
  <c r="BD59" i="48" a="1"/>
  <c r="BE59" i="48" a="1"/>
  <c r="BF59" i="48" a="1"/>
  <c r="BG59" i="48" a="1"/>
  <c r="BH59" i="48" a="1"/>
  <c r="BI59" i="48" a="1"/>
  <c r="BJ59" i="48" a="1"/>
  <c r="BK59" i="48" a="1"/>
  <c r="BL59" i="48" a="1"/>
  <c r="BM59" i="48" a="1"/>
  <c r="BN59" i="48" a="1"/>
  <c r="BO59" i="48" a="1"/>
  <c r="BP59" i="48" a="1"/>
  <c r="G59" i="48"/>
  <c r="H59" i="48"/>
  <c r="I59" i="48"/>
  <c r="J59" i="48"/>
  <c r="K59" i="48"/>
  <c r="L59" i="48"/>
  <c r="M59" i="48"/>
  <c r="N59" i="48"/>
  <c r="O59" i="48"/>
  <c r="P59" i="48"/>
  <c r="Q59" i="48"/>
  <c r="R59" i="48"/>
  <c r="S59" i="48"/>
  <c r="T59" i="48"/>
  <c r="U59" i="48"/>
  <c r="V59" i="48"/>
  <c r="W59" i="48"/>
  <c r="X59" i="48"/>
  <c r="Y59" i="48"/>
  <c r="Z59" i="48"/>
  <c r="AA59" i="48"/>
  <c r="AB59" i="48"/>
  <c r="AC59" i="48"/>
  <c r="AD59" i="48"/>
  <c r="AE59" i="48"/>
  <c r="AF59" i="48"/>
  <c r="AG59" i="48"/>
  <c r="AH59" i="48"/>
  <c r="AI59" i="48"/>
  <c r="AJ59" i="48"/>
  <c r="AK59" i="48"/>
  <c r="AL59" i="48"/>
  <c r="AM59" i="48"/>
  <c r="AN59" i="48"/>
  <c r="AO59" i="48"/>
  <c r="AP59" i="48"/>
  <c r="AQ59" i="48"/>
  <c r="AR59" i="48"/>
  <c r="AS59" i="48"/>
  <c r="AT59" i="48"/>
  <c r="AU59" i="48"/>
  <c r="AV59" i="48"/>
  <c r="AW59" i="48"/>
  <c r="AX59" i="48"/>
  <c r="AY59" i="48"/>
  <c r="AZ59" i="48"/>
  <c r="BA59" i="48"/>
  <c r="BB59" i="48"/>
  <c r="BC59" i="48"/>
  <c r="BD59" i="48"/>
  <c r="BE59" i="48"/>
  <c r="BF59" i="48"/>
  <c r="BG59" i="48"/>
  <c r="BH59" i="48"/>
  <c r="BI59" i="48"/>
  <c r="BJ59" i="48"/>
  <c r="BK59" i="48"/>
  <c r="BL59" i="48"/>
  <c r="BM59" i="48"/>
  <c r="BN59" i="48"/>
  <c r="BO59" i="48"/>
  <c r="BP59" i="48"/>
  <c r="AC24" i="48"/>
  <c r="E49" i="48" a="1"/>
  <c r="E49" i="48"/>
  <c r="F49" i="48" a="1"/>
  <c r="F49" i="48"/>
  <c r="G49" i="48" a="1"/>
  <c r="H49" i="48" a="1"/>
  <c r="I49" i="48" a="1"/>
  <c r="J49" i="48" a="1"/>
  <c r="K49" i="48" a="1"/>
  <c r="L49" i="48" a="1"/>
  <c r="M49" i="48" a="1"/>
  <c r="N49" i="48" a="1"/>
  <c r="O49" i="48" a="1"/>
  <c r="P49" i="48" a="1"/>
  <c r="Q49" i="48" a="1"/>
  <c r="R49" i="48" a="1"/>
  <c r="S49" i="48" a="1"/>
  <c r="T49" i="48" a="1"/>
  <c r="U49" i="48" a="1"/>
  <c r="V49" i="48" a="1"/>
  <c r="W49" i="48" a="1"/>
  <c r="X49" i="48" a="1"/>
  <c r="Y49" i="48" a="1"/>
  <c r="Z49" i="48" a="1"/>
  <c r="AA49" i="48" a="1"/>
  <c r="AB49" i="48" a="1"/>
  <c r="AC49" i="48" a="1"/>
  <c r="AD49" i="48" a="1"/>
  <c r="AE49" i="48" a="1"/>
  <c r="AF49" i="48" a="1"/>
  <c r="AG49" i="48" a="1"/>
  <c r="AH49" i="48" a="1"/>
  <c r="AI49" i="48" a="1"/>
  <c r="AJ49" i="48" a="1"/>
  <c r="AK49" i="48" a="1"/>
  <c r="AL49" i="48" a="1"/>
  <c r="AM49" i="48" a="1"/>
  <c r="AN49" i="48" a="1"/>
  <c r="AO49" i="48" a="1"/>
  <c r="AP49" i="48" a="1"/>
  <c r="AQ49" i="48" a="1"/>
  <c r="AR49" i="48" a="1"/>
  <c r="AS49" i="48" a="1"/>
  <c r="AT49" i="48" a="1"/>
  <c r="AU49" i="48" a="1"/>
  <c r="AV49" i="48" a="1"/>
  <c r="AW49" i="48" a="1"/>
  <c r="AX49" i="48" a="1"/>
  <c r="AY49" i="48" a="1"/>
  <c r="AZ49" i="48" a="1"/>
  <c r="BA49" i="48" a="1"/>
  <c r="BB49" i="48" a="1"/>
  <c r="BC49" i="48" a="1"/>
  <c r="BD49" i="48" a="1"/>
  <c r="BE49" i="48" a="1"/>
  <c r="BF49" i="48" a="1"/>
  <c r="BG49" i="48" a="1"/>
  <c r="BH49" i="48" a="1"/>
  <c r="BI49" i="48" a="1"/>
  <c r="BJ49" i="48" a="1"/>
  <c r="BK49" i="48" a="1"/>
  <c r="BL49" i="48" a="1"/>
  <c r="BM49" i="48" a="1"/>
  <c r="BN49" i="48" a="1"/>
  <c r="BO49" i="48" a="1"/>
  <c r="BP49" i="48" a="1"/>
  <c r="G49" i="48"/>
  <c r="H49" i="48"/>
  <c r="I49" i="48"/>
  <c r="J49" i="48"/>
  <c r="K49" i="48"/>
  <c r="L49" i="48"/>
  <c r="M49" i="48"/>
  <c r="N49" i="48"/>
  <c r="O49" i="48"/>
  <c r="P49" i="48"/>
  <c r="Q49" i="48"/>
  <c r="R49" i="48"/>
  <c r="S49" i="48"/>
  <c r="T49" i="48"/>
  <c r="U49" i="48"/>
  <c r="V49" i="48"/>
  <c r="W49" i="48"/>
  <c r="X49" i="48"/>
  <c r="Y49" i="48"/>
  <c r="Z49" i="48"/>
  <c r="AA49" i="48"/>
  <c r="AB49" i="48"/>
  <c r="AC49" i="48"/>
  <c r="AD49" i="48"/>
  <c r="AE49" i="48"/>
  <c r="AF49" i="48"/>
  <c r="AG49" i="48"/>
  <c r="AH49" i="48"/>
  <c r="AI49" i="48"/>
  <c r="AJ49" i="48"/>
  <c r="AK49" i="48"/>
  <c r="AL49" i="48"/>
  <c r="AM49" i="48"/>
  <c r="AN49" i="48"/>
  <c r="AO49" i="48"/>
  <c r="AP49" i="48"/>
  <c r="AQ49" i="48"/>
  <c r="AR49" i="48"/>
  <c r="AS49" i="48"/>
  <c r="AT49" i="48"/>
  <c r="AU49" i="48"/>
  <c r="AV49" i="48"/>
  <c r="AW49" i="48"/>
  <c r="AX49" i="48"/>
  <c r="AY49" i="48"/>
  <c r="AZ49" i="48"/>
  <c r="BA49" i="48"/>
  <c r="BB49" i="48"/>
  <c r="BC49" i="48"/>
  <c r="BD49" i="48"/>
  <c r="BE49" i="48"/>
  <c r="BF49" i="48"/>
  <c r="BG49" i="48"/>
  <c r="BH49" i="48"/>
  <c r="BI49" i="48"/>
  <c r="BJ49" i="48"/>
  <c r="BK49" i="48"/>
  <c r="BL49" i="48"/>
  <c r="BM49" i="48"/>
  <c r="BN49" i="48"/>
  <c r="BO49" i="48"/>
  <c r="BP49" i="48"/>
  <c r="AB25" i="48"/>
  <c r="E60" i="48" a="1"/>
  <c r="E60" i="48"/>
  <c r="F60" i="48" a="1"/>
  <c r="F60" i="48"/>
  <c r="G60" i="48" a="1"/>
  <c r="H60" i="48" a="1"/>
  <c r="I60" i="48" a="1"/>
  <c r="J60" i="48" a="1"/>
  <c r="K60" i="48" a="1"/>
  <c r="L60" i="48" a="1"/>
  <c r="M60" i="48" a="1"/>
  <c r="N60" i="48" a="1"/>
  <c r="O60" i="48" a="1"/>
  <c r="P60" i="48" a="1"/>
  <c r="Q60" i="48" a="1"/>
  <c r="R60" i="48" a="1"/>
  <c r="S60" i="48" a="1"/>
  <c r="T60" i="48" a="1"/>
  <c r="U60" i="48" a="1"/>
  <c r="V60" i="48" a="1"/>
  <c r="W60" i="48" a="1"/>
  <c r="X60" i="48" a="1"/>
  <c r="Y60" i="48" a="1"/>
  <c r="Z60" i="48" a="1"/>
  <c r="AA60" i="48" a="1"/>
  <c r="AB60" i="48" a="1"/>
  <c r="AC60" i="48" a="1"/>
  <c r="AD60" i="48" a="1"/>
  <c r="AE60" i="48" a="1"/>
  <c r="AF60" i="48" a="1"/>
  <c r="AG60" i="48" a="1"/>
  <c r="AH60" i="48" a="1"/>
  <c r="AI60" i="48" a="1"/>
  <c r="AJ60" i="48" a="1"/>
  <c r="AK60" i="48" a="1"/>
  <c r="AL60" i="48" a="1"/>
  <c r="AM60" i="48" a="1"/>
  <c r="AN60" i="48" a="1"/>
  <c r="AO60" i="48" a="1"/>
  <c r="AP60" i="48" a="1"/>
  <c r="AQ60" i="48" a="1"/>
  <c r="AR60" i="48" a="1"/>
  <c r="AS60" i="48" a="1"/>
  <c r="AT60" i="48" a="1"/>
  <c r="AU60" i="48" a="1"/>
  <c r="AV60" i="48" a="1"/>
  <c r="AW60" i="48" a="1"/>
  <c r="AX60" i="48" a="1"/>
  <c r="AY60" i="48" a="1"/>
  <c r="AZ60" i="48" a="1"/>
  <c r="BA60" i="48" a="1"/>
  <c r="BB60" i="48" a="1"/>
  <c r="BC60" i="48" a="1"/>
  <c r="BD60" i="48" a="1"/>
  <c r="BE60" i="48" a="1"/>
  <c r="BF60" i="48" a="1"/>
  <c r="BG60" i="48" a="1"/>
  <c r="BH60" i="48" a="1"/>
  <c r="BI60" i="48" a="1"/>
  <c r="BJ60" i="48" a="1"/>
  <c r="BK60" i="48" a="1"/>
  <c r="BL60" i="48" a="1"/>
  <c r="BM60" i="48" a="1"/>
  <c r="BN60" i="48" a="1"/>
  <c r="BO60" i="48" a="1"/>
  <c r="BP60" i="48" a="1"/>
  <c r="G60" i="48"/>
  <c r="H60" i="48"/>
  <c r="I60" i="48"/>
  <c r="J60" i="48"/>
  <c r="K60" i="48"/>
  <c r="L60" i="48"/>
  <c r="M60" i="48"/>
  <c r="N60" i="48"/>
  <c r="O60" i="48"/>
  <c r="P60" i="48"/>
  <c r="Q60" i="48"/>
  <c r="R60" i="48"/>
  <c r="S60" i="48"/>
  <c r="T60" i="48"/>
  <c r="U60" i="48"/>
  <c r="V60" i="48"/>
  <c r="W60" i="48"/>
  <c r="X60" i="48"/>
  <c r="Y60" i="48"/>
  <c r="Z60" i="48"/>
  <c r="AA60" i="48"/>
  <c r="AB60" i="48"/>
  <c r="AC60" i="48"/>
  <c r="AD60" i="48"/>
  <c r="AE60" i="48"/>
  <c r="AF60" i="48"/>
  <c r="AG60" i="48"/>
  <c r="AH60" i="48"/>
  <c r="AI60" i="48"/>
  <c r="AJ60" i="48"/>
  <c r="AK60" i="48"/>
  <c r="AL60" i="48"/>
  <c r="AM60" i="48"/>
  <c r="AN60" i="48"/>
  <c r="AO60" i="48"/>
  <c r="AP60" i="48"/>
  <c r="AQ60" i="48"/>
  <c r="AR60" i="48"/>
  <c r="AS60" i="48"/>
  <c r="AT60" i="48"/>
  <c r="AU60" i="48"/>
  <c r="AV60" i="48"/>
  <c r="AW60" i="48"/>
  <c r="AX60" i="48"/>
  <c r="AY60" i="48"/>
  <c r="AZ60" i="48"/>
  <c r="BA60" i="48"/>
  <c r="BB60" i="48"/>
  <c r="BC60" i="48"/>
  <c r="BD60" i="48"/>
  <c r="BE60" i="48"/>
  <c r="BF60" i="48"/>
  <c r="BG60" i="48"/>
  <c r="BH60" i="48"/>
  <c r="BI60" i="48"/>
  <c r="BJ60" i="48"/>
  <c r="BK60" i="48"/>
  <c r="BL60" i="48"/>
  <c r="BM60" i="48"/>
  <c r="BN60" i="48"/>
  <c r="BO60" i="48"/>
  <c r="BP60" i="48"/>
  <c r="AC25" i="48"/>
  <c r="C13" i="24" a="1"/>
  <c r="C13" i="24"/>
  <c r="E13" i="24"/>
  <c r="C15" i="24" a="1"/>
  <c r="C15" i="24"/>
  <c r="C14" i="24" a="1"/>
  <c r="C14" i="24"/>
  <c r="E14" i="24"/>
  <c r="E15" i="24"/>
  <c r="C17" i="24" a="1"/>
  <c r="C17" i="24"/>
  <c r="C20" i="24"/>
  <c r="C21" i="24"/>
  <c r="C18" i="24"/>
  <c r="AE17" i="44"/>
  <c r="AE18" i="44"/>
  <c r="AE20" i="44"/>
  <c r="AE21" i="44"/>
  <c r="AE22" i="44"/>
  <c r="AD25" i="43"/>
  <c r="AG25" i="43"/>
  <c r="AE17" i="43"/>
  <c r="AE18" i="43"/>
  <c r="AE19" i="43"/>
  <c r="AE20" i="43"/>
  <c r="AE21" i="43"/>
  <c r="AE22" i="43"/>
  <c r="AF25" i="43"/>
  <c r="AH25" i="43"/>
  <c r="E60" i="43" a="1"/>
  <c r="E60" i="43"/>
  <c r="F60" i="43" a="1"/>
  <c r="F60" i="43"/>
  <c r="G60" i="43" a="1"/>
  <c r="H60" i="43" a="1"/>
  <c r="I60" i="43" a="1"/>
  <c r="J60" i="43" a="1"/>
  <c r="K60" i="43" a="1"/>
  <c r="L60" i="43" a="1"/>
  <c r="M60" i="43" a="1"/>
  <c r="N60" i="43" a="1"/>
  <c r="O60" i="43" a="1"/>
  <c r="P60" i="43" a="1"/>
  <c r="Q60" i="43" a="1"/>
  <c r="R60" i="43" a="1"/>
  <c r="S60" i="43" a="1"/>
  <c r="T60" i="43" a="1"/>
  <c r="U60" i="43" a="1"/>
  <c r="V60" i="43" a="1"/>
  <c r="W60" i="43" a="1"/>
  <c r="X60" i="43" a="1"/>
  <c r="Y60" i="43" a="1"/>
  <c r="Z60" i="43" a="1"/>
  <c r="AA60" i="43" a="1"/>
  <c r="AB60" i="43" a="1"/>
  <c r="AC60" i="43" a="1"/>
  <c r="AD60" i="43" a="1"/>
  <c r="AE60" i="43" a="1"/>
  <c r="AF60" i="43" a="1"/>
  <c r="AG60" i="43" a="1"/>
  <c r="AH60" i="43" a="1"/>
  <c r="AI60" i="43" a="1"/>
  <c r="AJ60" i="43" a="1"/>
  <c r="AK60" i="43" a="1"/>
  <c r="AL60" i="43" a="1"/>
  <c r="AM60" i="43" a="1"/>
  <c r="AN60" i="43" a="1"/>
  <c r="AO60" i="43" a="1"/>
  <c r="AP60" i="43" a="1"/>
  <c r="AQ60" i="43" a="1"/>
  <c r="AR60" i="43" a="1"/>
  <c r="AS60" i="43" a="1"/>
  <c r="AT60" i="43" a="1"/>
  <c r="AU60" i="43" a="1"/>
  <c r="AV60" i="43" a="1"/>
  <c r="AW60" i="43" a="1"/>
  <c r="AX60" i="43" a="1"/>
  <c r="AY60" i="43" a="1"/>
  <c r="AZ60" i="43" a="1"/>
  <c r="BA60" i="43" a="1"/>
  <c r="BB60" i="43" a="1"/>
  <c r="BC60" i="43" a="1"/>
  <c r="BD60" i="43" a="1"/>
  <c r="BE60" i="43" a="1"/>
  <c r="BF60" i="43" a="1"/>
  <c r="BG60" i="43" a="1"/>
  <c r="BH60" i="43" a="1"/>
  <c r="BI60" i="43" a="1"/>
  <c r="BJ60" i="43" a="1"/>
  <c r="BK60" i="43" a="1"/>
  <c r="BL60" i="43" a="1"/>
  <c r="BM60" i="43" a="1"/>
  <c r="BN60" i="43" a="1"/>
  <c r="BO60" i="43" a="1"/>
  <c r="BP60" i="43" a="1"/>
  <c r="G60" i="43"/>
  <c r="H60" i="43"/>
  <c r="I60" i="43"/>
  <c r="J60" i="43"/>
  <c r="K60" i="43"/>
  <c r="L60" i="43"/>
  <c r="M60" i="43"/>
  <c r="N60" i="43"/>
  <c r="O60" i="43"/>
  <c r="P60" i="43"/>
  <c r="Q60" i="43"/>
  <c r="R60" i="43"/>
  <c r="S60" i="43"/>
  <c r="T60" i="43"/>
  <c r="U60" i="43"/>
  <c r="V60" i="43"/>
  <c r="W60" i="43"/>
  <c r="X60" i="43"/>
  <c r="Y60" i="43"/>
  <c r="Z60" i="43"/>
  <c r="AA60" i="43"/>
  <c r="AB60" i="43"/>
  <c r="AC60" i="43"/>
  <c r="AD60" i="43"/>
  <c r="AE60" i="43"/>
  <c r="AF60" i="43"/>
  <c r="AG60" i="43"/>
  <c r="AH60" i="43"/>
  <c r="AI60" i="43"/>
  <c r="AJ60" i="43"/>
  <c r="AK60" i="43"/>
  <c r="AL60" i="43"/>
  <c r="AM60" i="43"/>
  <c r="AN60" i="43"/>
  <c r="AO60" i="43"/>
  <c r="AP60" i="43"/>
  <c r="AQ60" i="43"/>
  <c r="AR60" i="43"/>
  <c r="AS60" i="43"/>
  <c r="AT60" i="43"/>
  <c r="AU60" i="43"/>
  <c r="AV60" i="43"/>
  <c r="AW60" i="43"/>
  <c r="AX60" i="43"/>
  <c r="AY60" i="43"/>
  <c r="AZ60" i="43"/>
  <c r="BA60" i="43"/>
  <c r="BB60" i="43"/>
  <c r="BC60" i="43"/>
  <c r="BD60" i="43"/>
  <c r="BE60" i="43"/>
  <c r="BF60" i="43"/>
  <c r="BG60" i="43"/>
  <c r="BH60" i="43"/>
  <c r="BI60" i="43"/>
  <c r="BJ60" i="43"/>
  <c r="BK60" i="43"/>
  <c r="BL60" i="43"/>
  <c r="BM60" i="43"/>
  <c r="BN60" i="43"/>
  <c r="BO60" i="43"/>
  <c r="BP60" i="43"/>
  <c r="AC25" i="43"/>
  <c r="E49" i="43" a="1"/>
  <c r="E49" i="43"/>
  <c r="F49" i="43" a="1"/>
  <c r="F49" i="43"/>
  <c r="G49" i="43" a="1"/>
  <c r="H49" i="43" a="1"/>
  <c r="I49" i="43" a="1"/>
  <c r="J49" i="43" a="1"/>
  <c r="K49" i="43" a="1"/>
  <c r="L49" i="43" a="1"/>
  <c r="M49" i="43" a="1"/>
  <c r="N49" i="43" a="1"/>
  <c r="O49" i="43" a="1"/>
  <c r="P49" i="43" a="1"/>
  <c r="Q49" i="43" a="1"/>
  <c r="R49" i="43" a="1"/>
  <c r="S49" i="43" a="1"/>
  <c r="T49" i="43" a="1"/>
  <c r="U49" i="43" a="1"/>
  <c r="V49" i="43" a="1"/>
  <c r="W49" i="43" a="1"/>
  <c r="X49" i="43" a="1"/>
  <c r="Y49" i="43" a="1"/>
  <c r="Z49" i="43" a="1"/>
  <c r="AA49" i="43" a="1"/>
  <c r="AB49" i="43" a="1"/>
  <c r="AC49" i="43" a="1"/>
  <c r="AD49" i="43" a="1"/>
  <c r="AE49" i="43" a="1"/>
  <c r="AF49" i="43" a="1"/>
  <c r="AG49" i="43" a="1"/>
  <c r="AH49" i="43" a="1"/>
  <c r="AI49" i="43" a="1"/>
  <c r="AJ49" i="43" a="1"/>
  <c r="AK49" i="43" a="1"/>
  <c r="AL49" i="43" a="1"/>
  <c r="AM49" i="43" a="1"/>
  <c r="AN49" i="43" a="1"/>
  <c r="AO49" i="43" a="1"/>
  <c r="AP49" i="43" a="1"/>
  <c r="AQ49" i="43" a="1"/>
  <c r="AR49" i="43" a="1"/>
  <c r="AS49" i="43" a="1"/>
  <c r="AT49" i="43" a="1"/>
  <c r="AU49" i="43" a="1"/>
  <c r="AV49" i="43" a="1"/>
  <c r="AW49" i="43" a="1"/>
  <c r="AX49" i="43" a="1"/>
  <c r="AY49" i="43" a="1"/>
  <c r="AZ49" i="43" a="1"/>
  <c r="BA49" i="43" a="1"/>
  <c r="BB49" i="43" a="1"/>
  <c r="BC49" i="43" a="1"/>
  <c r="BD49" i="43" a="1"/>
  <c r="BE49" i="43" a="1"/>
  <c r="BF49" i="43" a="1"/>
  <c r="BG49" i="43" a="1"/>
  <c r="BH49" i="43" a="1"/>
  <c r="BI49" i="43" a="1"/>
  <c r="BJ49" i="43" a="1"/>
  <c r="BK49" i="43" a="1"/>
  <c r="BL49" i="43" a="1"/>
  <c r="BM49" i="43" a="1"/>
  <c r="BN49" i="43" a="1"/>
  <c r="BO49" i="43" a="1"/>
  <c r="BP49" i="43" a="1"/>
  <c r="G49" i="43"/>
  <c r="H49" i="43"/>
  <c r="I49" i="43"/>
  <c r="J49" i="43"/>
  <c r="K49" i="43"/>
  <c r="L49" i="43"/>
  <c r="M49" i="43"/>
  <c r="N49" i="43"/>
  <c r="O49" i="43"/>
  <c r="P49" i="43"/>
  <c r="Q49" i="43"/>
  <c r="R49" i="43"/>
  <c r="S49" i="43"/>
  <c r="T49" i="43"/>
  <c r="U49" i="43"/>
  <c r="V49" i="43"/>
  <c r="W49" i="43"/>
  <c r="X49" i="43"/>
  <c r="Y49" i="43"/>
  <c r="Z49" i="43"/>
  <c r="AA49" i="43"/>
  <c r="AB49" i="43"/>
  <c r="AC49" i="43"/>
  <c r="AD49" i="43"/>
  <c r="AE49" i="43"/>
  <c r="AF49" i="43"/>
  <c r="AG49" i="43"/>
  <c r="AH49" i="43"/>
  <c r="AI49" i="43"/>
  <c r="AJ49" i="43"/>
  <c r="AK49" i="43"/>
  <c r="AL49" i="43"/>
  <c r="AM49" i="43"/>
  <c r="AN49" i="43"/>
  <c r="AO49" i="43"/>
  <c r="AP49" i="43"/>
  <c r="AQ49" i="43"/>
  <c r="AR49" i="43"/>
  <c r="AS49" i="43"/>
  <c r="AT49" i="43"/>
  <c r="AU49" i="43"/>
  <c r="AV49" i="43"/>
  <c r="AW49" i="43"/>
  <c r="AX49" i="43"/>
  <c r="AY49" i="43"/>
  <c r="AZ49" i="43"/>
  <c r="BA49" i="43"/>
  <c r="BB49" i="43"/>
  <c r="BC49" i="43"/>
  <c r="BD49" i="43"/>
  <c r="BE49" i="43"/>
  <c r="BF49" i="43"/>
  <c r="BG49" i="43"/>
  <c r="BH49" i="43"/>
  <c r="BI49" i="43"/>
  <c r="BJ49" i="43"/>
  <c r="BK49" i="43"/>
  <c r="BL49" i="43"/>
  <c r="BM49" i="43"/>
  <c r="BN49" i="43"/>
  <c r="BO49" i="43"/>
  <c r="BP49" i="43"/>
  <c r="AB25" i="43"/>
  <c r="Z25" i="43"/>
  <c r="AD24" i="43"/>
  <c r="AG24" i="43"/>
  <c r="AF24" i="43"/>
  <c r="AH24" i="43"/>
  <c r="E59" i="43" a="1"/>
  <c r="E59" i="43"/>
  <c r="F59" i="43" a="1"/>
  <c r="F59" i="43"/>
  <c r="G59" i="43" a="1"/>
  <c r="H59" i="43" a="1"/>
  <c r="I59" i="43" a="1"/>
  <c r="J59" i="43" a="1"/>
  <c r="K59" i="43" a="1"/>
  <c r="L59" i="43" a="1"/>
  <c r="M59" i="43" a="1"/>
  <c r="N59" i="43" a="1"/>
  <c r="O59" i="43" a="1"/>
  <c r="P59" i="43" a="1"/>
  <c r="Q59" i="43" a="1"/>
  <c r="R59" i="43" a="1"/>
  <c r="S59" i="43" a="1"/>
  <c r="T59" i="43" a="1"/>
  <c r="U59" i="43" a="1"/>
  <c r="V59" i="43" a="1"/>
  <c r="W59" i="43" a="1"/>
  <c r="X59" i="43" a="1"/>
  <c r="Y59" i="43" a="1"/>
  <c r="Z59" i="43" a="1"/>
  <c r="AA59" i="43" a="1"/>
  <c r="AB59" i="43" a="1"/>
  <c r="AC59" i="43" a="1"/>
  <c r="AD59" i="43" a="1"/>
  <c r="AE59" i="43" a="1"/>
  <c r="AF59" i="43" a="1"/>
  <c r="AG59" i="43" a="1"/>
  <c r="AH59" i="43" a="1"/>
  <c r="AI59" i="43" a="1"/>
  <c r="AJ59" i="43" a="1"/>
  <c r="AK59" i="43" a="1"/>
  <c r="AL59" i="43" a="1"/>
  <c r="AM59" i="43" a="1"/>
  <c r="AN59" i="43" a="1"/>
  <c r="AO59" i="43" a="1"/>
  <c r="AP59" i="43" a="1"/>
  <c r="AQ59" i="43" a="1"/>
  <c r="AR59" i="43" a="1"/>
  <c r="AS59" i="43" a="1"/>
  <c r="AT59" i="43" a="1"/>
  <c r="AU59" i="43" a="1"/>
  <c r="AV59" i="43" a="1"/>
  <c r="AW59" i="43" a="1"/>
  <c r="AX59" i="43" a="1"/>
  <c r="AY59" i="43" a="1"/>
  <c r="AZ59" i="43" a="1"/>
  <c r="BA59" i="43" a="1"/>
  <c r="BB59" i="43" a="1"/>
  <c r="BC59" i="43" a="1"/>
  <c r="BD59" i="43" a="1"/>
  <c r="BE59" i="43" a="1"/>
  <c r="BF59" i="43" a="1"/>
  <c r="BG59" i="43" a="1"/>
  <c r="BH59" i="43" a="1"/>
  <c r="BI59" i="43" a="1"/>
  <c r="BJ59" i="43" a="1"/>
  <c r="BK59" i="43" a="1"/>
  <c r="BL59" i="43" a="1"/>
  <c r="BM59" i="43" a="1"/>
  <c r="BN59" i="43" a="1"/>
  <c r="BO59" i="43" a="1"/>
  <c r="BP59" i="43" a="1"/>
  <c r="G59" i="43"/>
  <c r="H59" i="43"/>
  <c r="I59" i="43"/>
  <c r="J59" i="43"/>
  <c r="K59" i="43"/>
  <c r="L59" i="43"/>
  <c r="M59" i="43"/>
  <c r="N59" i="43"/>
  <c r="O59" i="43"/>
  <c r="P59" i="43"/>
  <c r="Q59" i="43"/>
  <c r="R59" i="43"/>
  <c r="S59" i="43"/>
  <c r="T59" i="43"/>
  <c r="U59" i="43"/>
  <c r="V59" i="43"/>
  <c r="W59" i="43"/>
  <c r="X59" i="43"/>
  <c r="Y59" i="43"/>
  <c r="Z59" i="43"/>
  <c r="AA59" i="43"/>
  <c r="AB59" i="43"/>
  <c r="AC59" i="43"/>
  <c r="AD59" i="43"/>
  <c r="AE59" i="43"/>
  <c r="AF59" i="43"/>
  <c r="AG59" i="43"/>
  <c r="AH59" i="43"/>
  <c r="AI59" i="43"/>
  <c r="AJ59" i="43"/>
  <c r="AK59" i="43"/>
  <c r="AL59" i="43"/>
  <c r="AM59" i="43"/>
  <c r="AN59" i="43"/>
  <c r="AO59" i="43"/>
  <c r="AP59" i="43"/>
  <c r="AQ59" i="43"/>
  <c r="AR59" i="43"/>
  <c r="AS59" i="43"/>
  <c r="AT59" i="43"/>
  <c r="AU59" i="43"/>
  <c r="AV59" i="43"/>
  <c r="AW59" i="43"/>
  <c r="AX59" i="43"/>
  <c r="AY59" i="43"/>
  <c r="AZ59" i="43"/>
  <c r="BA59" i="43"/>
  <c r="BB59" i="43"/>
  <c r="BC59" i="43"/>
  <c r="BD59" i="43"/>
  <c r="BE59" i="43"/>
  <c r="BF59" i="43"/>
  <c r="BG59" i="43"/>
  <c r="BH59" i="43"/>
  <c r="BI59" i="43"/>
  <c r="BJ59" i="43"/>
  <c r="BK59" i="43"/>
  <c r="BL59" i="43"/>
  <c r="BM59" i="43"/>
  <c r="BN59" i="43"/>
  <c r="BO59" i="43"/>
  <c r="BP59" i="43"/>
  <c r="AC24" i="43"/>
  <c r="E48" i="43" a="1"/>
  <c r="E48" i="43"/>
  <c r="F48" i="43" a="1"/>
  <c r="F48" i="43"/>
  <c r="G48" i="43" a="1"/>
  <c r="H48" i="43" a="1"/>
  <c r="I48" i="43" a="1"/>
  <c r="J48" i="43" a="1"/>
  <c r="K48" i="43" a="1"/>
  <c r="L48" i="43" a="1"/>
  <c r="M48" i="43" a="1"/>
  <c r="N48" i="43" a="1"/>
  <c r="O48" i="43" a="1"/>
  <c r="P48" i="43" a="1"/>
  <c r="Q48" i="43" a="1"/>
  <c r="R48" i="43" a="1"/>
  <c r="S48" i="43" a="1"/>
  <c r="T48" i="43" a="1"/>
  <c r="U48" i="43" a="1"/>
  <c r="V48" i="43" a="1"/>
  <c r="W48" i="43" a="1"/>
  <c r="X48" i="43" a="1"/>
  <c r="Y48" i="43" a="1"/>
  <c r="Z48" i="43" a="1"/>
  <c r="AA48" i="43" a="1"/>
  <c r="AB48" i="43" a="1"/>
  <c r="AC48" i="43" a="1"/>
  <c r="AD48" i="43" a="1"/>
  <c r="AE48" i="43" a="1"/>
  <c r="AF48" i="43" a="1"/>
  <c r="AG48" i="43" a="1"/>
  <c r="AH48" i="43" a="1"/>
  <c r="AI48" i="43" a="1"/>
  <c r="AJ48" i="43" a="1"/>
  <c r="AK48" i="43" a="1"/>
  <c r="AL48" i="43" a="1"/>
  <c r="AM48" i="43" a="1"/>
  <c r="AN48" i="43" a="1"/>
  <c r="AO48" i="43" a="1"/>
  <c r="AP48" i="43" a="1"/>
  <c r="AQ48" i="43" a="1"/>
  <c r="AR48" i="43" a="1"/>
  <c r="AS48" i="43" a="1"/>
  <c r="AT48" i="43" a="1"/>
  <c r="AU48" i="43" a="1"/>
  <c r="AV48" i="43" a="1"/>
  <c r="AW48" i="43" a="1"/>
  <c r="AX48" i="43" a="1"/>
  <c r="AY48" i="43" a="1"/>
  <c r="AZ48" i="43" a="1"/>
  <c r="BA48" i="43" a="1"/>
  <c r="BB48" i="43" a="1"/>
  <c r="BC48" i="43" a="1"/>
  <c r="BD48" i="43" a="1"/>
  <c r="BE48" i="43" a="1"/>
  <c r="BF48" i="43" a="1"/>
  <c r="BG48" i="43" a="1"/>
  <c r="BH48" i="43" a="1"/>
  <c r="BI48" i="43" a="1"/>
  <c r="BJ48" i="43" a="1"/>
  <c r="BK48" i="43" a="1"/>
  <c r="BL48" i="43" a="1"/>
  <c r="BM48" i="43" a="1"/>
  <c r="BN48" i="43" a="1"/>
  <c r="BO48" i="43" a="1"/>
  <c r="BP48" i="43" a="1"/>
  <c r="G48" i="43"/>
  <c r="H48" i="43"/>
  <c r="I48" i="43"/>
  <c r="J48" i="43"/>
  <c r="K48" i="43"/>
  <c r="L48" i="43"/>
  <c r="M48" i="43"/>
  <c r="N48" i="43"/>
  <c r="O48" i="43"/>
  <c r="P48" i="43"/>
  <c r="Q48" i="43"/>
  <c r="R48" i="43"/>
  <c r="S48" i="43"/>
  <c r="T48" i="43"/>
  <c r="U48" i="43"/>
  <c r="V48" i="43"/>
  <c r="W48" i="43"/>
  <c r="X48" i="43"/>
  <c r="Y48" i="43"/>
  <c r="Z48" i="43"/>
  <c r="AA48" i="43"/>
  <c r="AB48" i="43"/>
  <c r="AC48" i="43"/>
  <c r="AD48" i="43"/>
  <c r="AE48" i="43"/>
  <c r="AF48" i="43"/>
  <c r="AG48" i="43"/>
  <c r="AH48" i="43"/>
  <c r="AI48" i="43"/>
  <c r="AJ48" i="43"/>
  <c r="AK48" i="43"/>
  <c r="AL48" i="43"/>
  <c r="AM48" i="43"/>
  <c r="AN48" i="43"/>
  <c r="AO48" i="43"/>
  <c r="AP48" i="43"/>
  <c r="AQ48" i="43"/>
  <c r="AR48" i="43"/>
  <c r="AS48" i="43"/>
  <c r="AT48" i="43"/>
  <c r="AU48" i="43"/>
  <c r="AV48" i="43"/>
  <c r="AW48" i="43"/>
  <c r="AX48" i="43"/>
  <c r="AY48" i="43"/>
  <c r="AZ48" i="43"/>
  <c r="BA48" i="43"/>
  <c r="BB48" i="43"/>
  <c r="BC48" i="43"/>
  <c r="BD48" i="43"/>
  <c r="BE48" i="43"/>
  <c r="BF48" i="43"/>
  <c r="BG48" i="43"/>
  <c r="BH48" i="43"/>
  <c r="BI48" i="43"/>
  <c r="BJ48" i="43"/>
  <c r="BK48" i="43"/>
  <c r="BL48" i="43"/>
  <c r="BM48" i="43"/>
  <c r="BN48" i="43"/>
  <c r="BO48" i="43"/>
  <c r="BP48" i="43"/>
  <c r="AB24" i="43"/>
  <c r="Z24" i="43"/>
  <c r="AD23" i="43"/>
  <c r="AG23" i="43"/>
  <c r="AF23" i="43"/>
  <c r="AH23" i="43"/>
  <c r="E58" i="43" a="1"/>
  <c r="E58" i="43"/>
  <c r="F58" i="43" a="1"/>
  <c r="F58" i="43"/>
  <c r="G58" i="43" a="1"/>
  <c r="H58" i="43" a="1"/>
  <c r="I58" i="43" a="1"/>
  <c r="J58" i="43" a="1"/>
  <c r="K58" i="43" a="1"/>
  <c r="L58" i="43" a="1"/>
  <c r="M58" i="43" a="1"/>
  <c r="N58" i="43" a="1"/>
  <c r="O58" i="43" a="1"/>
  <c r="P58" i="43" a="1"/>
  <c r="Q58" i="43" a="1"/>
  <c r="R58" i="43" a="1"/>
  <c r="S58" i="43" a="1"/>
  <c r="T58" i="43" a="1"/>
  <c r="U58" i="43" a="1"/>
  <c r="V58" i="43" a="1"/>
  <c r="W58" i="43" a="1"/>
  <c r="X58" i="43" a="1"/>
  <c r="Y58" i="43" a="1"/>
  <c r="Z58" i="43" a="1"/>
  <c r="AA58" i="43" a="1"/>
  <c r="AB58" i="43" a="1"/>
  <c r="AC58" i="43" a="1"/>
  <c r="AD58" i="43" a="1"/>
  <c r="AE58" i="43" a="1"/>
  <c r="AF58" i="43" a="1"/>
  <c r="AG58" i="43" a="1"/>
  <c r="AH58" i="43" a="1"/>
  <c r="AI58" i="43" a="1"/>
  <c r="AJ58" i="43" a="1"/>
  <c r="AK58" i="43" a="1"/>
  <c r="AL58" i="43" a="1"/>
  <c r="AM58" i="43" a="1"/>
  <c r="AN58" i="43" a="1"/>
  <c r="AO58" i="43" a="1"/>
  <c r="AP58" i="43" a="1"/>
  <c r="AQ58" i="43" a="1"/>
  <c r="AR58" i="43" a="1"/>
  <c r="AS58" i="43" a="1"/>
  <c r="AT58" i="43" a="1"/>
  <c r="AU58" i="43" a="1"/>
  <c r="AV58" i="43" a="1"/>
  <c r="AW58" i="43" a="1"/>
  <c r="AX58" i="43" a="1"/>
  <c r="AY58" i="43" a="1"/>
  <c r="AZ58" i="43" a="1"/>
  <c r="BA58" i="43" a="1"/>
  <c r="BB58" i="43" a="1"/>
  <c r="BC58" i="43" a="1"/>
  <c r="BD58" i="43" a="1"/>
  <c r="BE58" i="43" a="1"/>
  <c r="BF58" i="43" a="1"/>
  <c r="BG58" i="43" a="1"/>
  <c r="BH58" i="43" a="1"/>
  <c r="BI58" i="43" a="1"/>
  <c r="BJ58" i="43" a="1"/>
  <c r="BK58" i="43" a="1"/>
  <c r="BL58" i="43" a="1"/>
  <c r="BM58" i="43" a="1"/>
  <c r="BN58" i="43" a="1"/>
  <c r="BO58" i="43" a="1"/>
  <c r="BP58" i="43" a="1"/>
  <c r="G58" i="43"/>
  <c r="H58" i="43"/>
  <c r="I58" i="43"/>
  <c r="J58" i="43"/>
  <c r="K58" i="43"/>
  <c r="L58" i="43"/>
  <c r="M58" i="43"/>
  <c r="N58" i="43"/>
  <c r="O58" i="43"/>
  <c r="P58" i="43"/>
  <c r="Q58" i="43"/>
  <c r="R58" i="43"/>
  <c r="S58" i="43"/>
  <c r="T58" i="43"/>
  <c r="U58" i="43"/>
  <c r="V58" i="43"/>
  <c r="W58" i="43"/>
  <c r="X58" i="43"/>
  <c r="Y58" i="43"/>
  <c r="Z58" i="43"/>
  <c r="AA58" i="43"/>
  <c r="AB58" i="43"/>
  <c r="AC58" i="43"/>
  <c r="AD58" i="43"/>
  <c r="AE58" i="43"/>
  <c r="AF58" i="43"/>
  <c r="AG58" i="43"/>
  <c r="AH58" i="43"/>
  <c r="AI58" i="43"/>
  <c r="AJ58" i="43"/>
  <c r="AK58" i="43"/>
  <c r="AL58" i="43"/>
  <c r="AM58" i="43"/>
  <c r="AN58" i="43"/>
  <c r="AO58" i="43"/>
  <c r="AP58" i="43"/>
  <c r="AQ58" i="43"/>
  <c r="AR58" i="43"/>
  <c r="AS58" i="43"/>
  <c r="AT58" i="43"/>
  <c r="AU58" i="43"/>
  <c r="AV58" i="43"/>
  <c r="AW58" i="43"/>
  <c r="AX58" i="43"/>
  <c r="AY58" i="43"/>
  <c r="AZ58" i="43"/>
  <c r="BA58" i="43"/>
  <c r="BB58" i="43"/>
  <c r="BC58" i="43"/>
  <c r="BD58" i="43"/>
  <c r="BE58" i="43"/>
  <c r="BF58" i="43"/>
  <c r="BG58" i="43"/>
  <c r="BH58" i="43"/>
  <c r="BI58" i="43"/>
  <c r="BJ58" i="43"/>
  <c r="BK58" i="43"/>
  <c r="BL58" i="43"/>
  <c r="BM58" i="43"/>
  <c r="BN58" i="43"/>
  <c r="BO58" i="43"/>
  <c r="BP58" i="43"/>
  <c r="AC23" i="43"/>
  <c r="E47" i="43" a="1"/>
  <c r="E47" i="43"/>
  <c r="F47" i="43" a="1"/>
  <c r="F47" i="43"/>
  <c r="G47" i="43" a="1"/>
  <c r="H47" i="43" a="1"/>
  <c r="I47" i="43" a="1"/>
  <c r="J47" i="43" a="1"/>
  <c r="K47" i="43" a="1"/>
  <c r="L47" i="43" a="1"/>
  <c r="M47" i="43" a="1"/>
  <c r="N47" i="43" a="1"/>
  <c r="O47" i="43" a="1"/>
  <c r="P47" i="43" a="1"/>
  <c r="Q47" i="43" a="1"/>
  <c r="R47" i="43" a="1"/>
  <c r="S47" i="43" a="1"/>
  <c r="T47" i="43" a="1"/>
  <c r="U47" i="43" a="1"/>
  <c r="V47" i="43" a="1"/>
  <c r="W47" i="43" a="1"/>
  <c r="X47" i="43" a="1"/>
  <c r="Y47" i="43" a="1"/>
  <c r="Z47" i="43" a="1"/>
  <c r="AA47" i="43" a="1"/>
  <c r="AB47" i="43" a="1"/>
  <c r="AC47" i="43" a="1"/>
  <c r="AD47" i="43" a="1"/>
  <c r="AE47" i="43" a="1"/>
  <c r="AF47" i="43" a="1"/>
  <c r="AG47" i="43" a="1"/>
  <c r="AH47" i="43" a="1"/>
  <c r="AI47" i="43" a="1"/>
  <c r="AJ47" i="43" a="1"/>
  <c r="AK47" i="43" a="1"/>
  <c r="AL47" i="43" a="1"/>
  <c r="AM47" i="43" a="1"/>
  <c r="AN47" i="43" a="1"/>
  <c r="AO47" i="43" a="1"/>
  <c r="AP47" i="43" a="1"/>
  <c r="AQ47" i="43" a="1"/>
  <c r="AR47" i="43" a="1"/>
  <c r="AS47" i="43" a="1"/>
  <c r="AT47" i="43" a="1"/>
  <c r="AU47" i="43" a="1"/>
  <c r="AV47" i="43" a="1"/>
  <c r="AW47" i="43" a="1"/>
  <c r="AX47" i="43" a="1"/>
  <c r="AY47" i="43" a="1"/>
  <c r="AZ47" i="43" a="1"/>
  <c r="BA47" i="43" a="1"/>
  <c r="BB47" i="43" a="1"/>
  <c r="BC47" i="43" a="1"/>
  <c r="BD47" i="43" a="1"/>
  <c r="BE47" i="43" a="1"/>
  <c r="BF47" i="43" a="1"/>
  <c r="BG47" i="43" a="1"/>
  <c r="BH47" i="43" a="1"/>
  <c r="BI47" i="43" a="1"/>
  <c r="BJ47" i="43" a="1"/>
  <c r="BK47" i="43" a="1"/>
  <c r="BL47" i="43" a="1"/>
  <c r="BM47" i="43" a="1"/>
  <c r="BN47" i="43" a="1"/>
  <c r="BO47" i="43" a="1"/>
  <c r="BP47" i="43" a="1"/>
  <c r="G47" i="43"/>
  <c r="H47" i="43"/>
  <c r="I47" i="43"/>
  <c r="J47" i="43"/>
  <c r="K47" i="43"/>
  <c r="L47" i="43"/>
  <c r="M47" i="43"/>
  <c r="N47" i="43"/>
  <c r="O47" i="43"/>
  <c r="P47" i="43"/>
  <c r="Q47" i="43"/>
  <c r="R47" i="43"/>
  <c r="S47" i="43"/>
  <c r="T47" i="43"/>
  <c r="U47" i="43"/>
  <c r="V47" i="43"/>
  <c r="W47" i="43"/>
  <c r="X47" i="43"/>
  <c r="Y47" i="43"/>
  <c r="Z47" i="43"/>
  <c r="AA47" i="43"/>
  <c r="AB47" i="43"/>
  <c r="AC47" i="43"/>
  <c r="AD47" i="43"/>
  <c r="AE47" i="43"/>
  <c r="AF47" i="43"/>
  <c r="AG47" i="43"/>
  <c r="AH47" i="43"/>
  <c r="AI47" i="43"/>
  <c r="AJ47" i="43"/>
  <c r="AK47" i="43"/>
  <c r="AL47" i="43"/>
  <c r="AM47" i="43"/>
  <c r="AN47" i="43"/>
  <c r="AO47" i="43"/>
  <c r="AP47" i="43"/>
  <c r="AQ47" i="43"/>
  <c r="AR47" i="43"/>
  <c r="AS47" i="43"/>
  <c r="AT47" i="43"/>
  <c r="AU47" i="43"/>
  <c r="AV47" i="43"/>
  <c r="AW47" i="43"/>
  <c r="AX47" i="43"/>
  <c r="AY47" i="43"/>
  <c r="AZ47" i="43"/>
  <c r="BA47" i="43"/>
  <c r="BB47" i="43"/>
  <c r="BC47" i="43"/>
  <c r="BD47" i="43"/>
  <c r="BE47" i="43"/>
  <c r="BF47" i="43"/>
  <c r="BG47" i="43"/>
  <c r="BH47" i="43"/>
  <c r="BI47" i="43"/>
  <c r="BJ47" i="43"/>
  <c r="BK47" i="43"/>
  <c r="BL47" i="43"/>
  <c r="BM47" i="43"/>
  <c r="BN47" i="43"/>
  <c r="BO47" i="43"/>
  <c r="BP47" i="43"/>
  <c r="AB23" i="43"/>
  <c r="Z23" i="43"/>
  <c r="AD22" i="43"/>
  <c r="AG22" i="43"/>
  <c r="AF22" i="43"/>
  <c r="AH22" i="43"/>
  <c r="Z22" i="43"/>
  <c r="AD21" i="43"/>
  <c r="AG21" i="43"/>
  <c r="AF21" i="43"/>
  <c r="AH21" i="43"/>
  <c r="Z21" i="43"/>
  <c r="AD20" i="43"/>
  <c r="AG20" i="43"/>
  <c r="AF20" i="43"/>
  <c r="AH20" i="43"/>
  <c r="Z20" i="43"/>
  <c r="AD19" i="43"/>
  <c r="AG19" i="43"/>
  <c r="AF19" i="43"/>
  <c r="AH19" i="43"/>
  <c r="Z19" i="43"/>
  <c r="AD18" i="43"/>
  <c r="AG18" i="43"/>
  <c r="AF18" i="43"/>
  <c r="AH18" i="43"/>
  <c r="Z18" i="43"/>
  <c r="AD17" i="43"/>
  <c r="AG17" i="43"/>
  <c r="AF17" i="43"/>
  <c r="AH17" i="43"/>
  <c r="Z17" i="43"/>
  <c r="AD25" i="42"/>
  <c r="AG25" i="42"/>
  <c r="AE17" i="42"/>
  <c r="AE18" i="42"/>
  <c r="AE19" i="42"/>
  <c r="AE20" i="42"/>
  <c r="AE21" i="42"/>
  <c r="AE22" i="42"/>
  <c r="AF25" i="42"/>
  <c r="AH25" i="42"/>
  <c r="E60" i="42" a="1"/>
  <c r="E60" i="42"/>
  <c r="F60" i="42" a="1"/>
  <c r="F60" i="42"/>
  <c r="G60" i="42" a="1"/>
  <c r="H60" i="42" a="1"/>
  <c r="I60" i="42" a="1"/>
  <c r="J60" i="42" a="1"/>
  <c r="K60" i="42" a="1"/>
  <c r="L60" i="42" a="1"/>
  <c r="M60" i="42" a="1"/>
  <c r="N60" i="42" a="1"/>
  <c r="O60" i="42" a="1"/>
  <c r="P60" i="42" a="1"/>
  <c r="Q60" i="42" a="1"/>
  <c r="R60" i="42" a="1"/>
  <c r="S60" i="42" a="1"/>
  <c r="T60" i="42" a="1"/>
  <c r="U60" i="42" a="1"/>
  <c r="V60" i="42" a="1"/>
  <c r="W60" i="42" a="1"/>
  <c r="X60" i="42" a="1"/>
  <c r="Y60" i="42" a="1"/>
  <c r="Z60" i="42" a="1"/>
  <c r="AA60" i="42" a="1"/>
  <c r="AB60" i="42" a="1"/>
  <c r="AC60" i="42" a="1"/>
  <c r="AD60" i="42" a="1"/>
  <c r="AE60" i="42" a="1"/>
  <c r="AF60" i="42" a="1"/>
  <c r="AG60" i="42" a="1"/>
  <c r="AH60" i="42" a="1"/>
  <c r="AI60" i="42" a="1"/>
  <c r="AJ60" i="42" a="1"/>
  <c r="AK60" i="42" a="1"/>
  <c r="AL60" i="42" a="1"/>
  <c r="AM60" i="42" a="1"/>
  <c r="AN60" i="42" a="1"/>
  <c r="AO60" i="42" a="1"/>
  <c r="AP60" i="42" a="1"/>
  <c r="AQ60" i="42" a="1"/>
  <c r="AR60" i="42" a="1"/>
  <c r="AS60" i="42" a="1"/>
  <c r="AT60" i="42" a="1"/>
  <c r="AU60" i="42" a="1"/>
  <c r="AV60" i="42" a="1"/>
  <c r="AW60" i="42" a="1"/>
  <c r="AX60" i="42" a="1"/>
  <c r="AY60" i="42" a="1"/>
  <c r="AZ60" i="42" a="1"/>
  <c r="BA60" i="42" a="1"/>
  <c r="BB60" i="42" a="1"/>
  <c r="BC60" i="42" a="1"/>
  <c r="BD60" i="42" a="1"/>
  <c r="BE60" i="42" a="1"/>
  <c r="BF60" i="42" a="1"/>
  <c r="BG60" i="42" a="1"/>
  <c r="BH60" i="42" a="1"/>
  <c r="BI60" i="42" a="1"/>
  <c r="BJ60" i="42" a="1"/>
  <c r="BK60" i="42" a="1"/>
  <c r="BL60" i="42" a="1"/>
  <c r="BM60" i="42" a="1"/>
  <c r="BN60" i="42" a="1"/>
  <c r="BO60" i="42" a="1"/>
  <c r="BP60" i="42" a="1"/>
  <c r="G60" i="42"/>
  <c r="H60" i="42"/>
  <c r="I60" i="42"/>
  <c r="J60" i="42"/>
  <c r="K60" i="42"/>
  <c r="L60" i="42"/>
  <c r="M60" i="42"/>
  <c r="N60" i="42"/>
  <c r="O60" i="42"/>
  <c r="P60" i="42"/>
  <c r="Q60" i="42"/>
  <c r="R60" i="42"/>
  <c r="S60" i="42"/>
  <c r="T60" i="42"/>
  <c r="U60" i="42"/>
  <c r="V60" i="42"/>
  <c r="W60" i="42"/>
  <c r="X60" i="42"/>
  <c r="Y60" i="42"/>
  <c r="Z60" i="42"/>
  <c r="AA60" i="42"/>
  <c r="AB60" i="42"/>
  <c r="AC60" i="42"/>
  <c r="AD60" i="42"/>
  <c r="AE60" i="42"/>
  <c r="AF60" i="42"/>
  <c r="AG60" i="42"/>
  <c r="AH60" i="42"/>
  <c r="AI60" i="42"/>
  <c r="AJ60" i="42"/>
  <c r="AK60" i="42"/>
  <c r="AL60" i="42"/>
  <c r="AM60" i="42"/>
  <c r="AN60" i="42"/>
  <c r="AO60" i="42"/>
  <c r="AP60" i="42"/>
  <c r="AQ60" i="42"/>
  <c r="AR60" i="42"/>
  <c r="AS60" i="42"/>
  <c r="AT60" i="42"/>
  <c r="AU60" i="42"/>
  <c r="AV60" i="42"/>
  <c r="AW60" i="42"/>
  <c r="AX60" i="42"/>
  <c r="AY60" i="42"/>
  <c r="AZ60" i="42"/>
  <c r="BA60" i="42"/>
  <c r="BB60" i="42"/>
  <c r="BC60" i="42"/>
  <c r="BD60" i="42"/>
  <c r="BE60" i="42"/>
  <c r="BF60" i="42"/>
  <c r="BG60" i="42"/>
  <c r="BH60" i="42"/>
  <c r="BI60" i="42"/>
  <c r="BJ60" i="42"/>
  <c r="BK60" i="42"/>
  <c r="BL60" i="42"/>
  <c r="BM60" i="42"/>
  <c r="BN60" i="42"/>
  <c r="BO60" i="42"/>
  <c r="BP60" i="42"/>
  <c r="AC25" i="42"/>
  <c r="E49" i="42" a="1"/>
  <c r="E49" i="42"/>
  <c r="F49" i="42" a="1"/>
  <c r="F49" i="42"/>
  <c r="G49" i="42" a="1"/>
  <c r="H49" i="42" a="1"/>
  <c r="I49" i="42" a="1"/>
  <c r="J49" i="42" a="1"/>
  <c r="K49" i="42" a="1"/>
  <c r="L49" i="42" a="1"/>
  <c r="M49" i="42" a="1"/>
  <c r="N49" i="42" a="1"/>
  <c r="O49" i="42" a="1"/>
  <c r="P49" i="42" a="1"/>
  <c r="Q49" i="42" a="1"/>
  <c r="R49" i="42" a="1"/>
  <c r="S49" i="42" a="1"/>
  <c r="T49" i="42" a="1"/>
  <c r="U49" i="42" a="1"/>
  <c r="V49" i="42" a="1"/>
  <c r="W49" i="42" a="1"/>
  <c r="X49" i="42" a="1"/>
  <c r="Y49" i="42" a="1"/>
  <c r="Z49" i="42" a="1"/>
  <c r="AA49" i="42" a="1"/>
  <c r="AB49" i="42" a="1"/>
  <c r="AC49" i="42" a="1"/>
  <c r="AD49" i="42" a="1"/>
  <c r="AE49" i="42" a="1"/>
  <c r="AF49" i="42" a="1"/>
  <c r="AG49" i="42" a="1"/>
  <c r="AH49" i="42" a="1"/>
  <c r="AI49" i="42" a="1"/>
  <c r="AJ49" i="42" a="1"/>
  <c r="AK49" i="42" a="1"/>
  <c r="AL49" i="42" a="1"/>
  <c r="AM49" i="42" a="1"/>
  <c r="AN49" i="42" a="1"/>
  <c r="AO49" i="42" a="1"/>
  <c r="AP49" i="42" a="1"/>
  <c r="AQ49" i="42" a="1"/>
  <c r="AR49" i="42" a="1"/>
  <c r="AS49" i="42" a="1"/>
  <c r="AT49" i="42" a="1"/>
  <c r="AU49" i="42" a="1"/>
  <c r="AV49" i="42" a="1"/>
  <c r="AW49" i="42" a="1"/>
  <c r="AX49" i="42" a="1"/>
  <c r="AY49" i="42" a="1"/>
  <c r="AZ49" i="42" a="1"/>
  <c r="BA49" i="42" a="1"/>
  <c r="BB49" i="42" a="1"/>
  <c r="BC49" i="42" a="1"/>
  <c r="BD49" i="42" a="1"/>
  <c r="BE49" i="42" a="1"/>
  <c r="BF49" i="42" a="1"/>
  <c r="BG49" i="42" a="1"/>
  <c r="BH49" i="42" a="1"/>
  <c r="BI49" i="42" a="1"/>
  <c r="BJ49" i="42" a="1"/>
  <c r="BK49" i="42" a="1"/>
  <c r="BL49" i="42" a="1"/>
  <c r="BM49" i="42" a="1"/>
  <c r="BN49" i="42" a="1"/>
  <c r="BO49" i="42" a="1"/>
  <c r="BP49" i="42" a="1"/>
  <c r="G49" i="42"/>
  <c r="H49" i="42"/>
  <c r="I49" i="42"/>
  <c r="J49" i="42"/>
  <c r="K49" i="42"/>
  <c r="L49" i="42"/>
  <c r="M49" i="42"/>
  <c r="N49" i="42"/>
  <c r="O49" i="42"/>
  <c r="P49" i="42"/>
  <c r="Q49" i="42"/>
  <c r="R49" i="42"/>
  <c r="S49" i="42"/>
  <c r="T49" i="42"/>
  <c r="U49" i="42"/>
  <c r="V49" i="42"/>
  <c r="W49" i="42"/>
  <c r="X49" i="42"/>
  <c r="Y49" i="42"/>
  <c r="Z49" i="42"/>
  <c r="AA49" i="42"/>
  <c r="AB49" i="42"/>
  <c r="AC49" i="42"/>
  <c r="AD49" i="42"/>
  <c r="AE49" i="42"/>
  <c r="AF49" i="42"/>
  <c r="AG49" i="42"/>
  <c r="AH49" i="42"/>
  <c r="AI49" i="42"/>
  <c r="AJ49" i="42"/>
  <c r="AK49" i="42"/>
  <c r="AL49" i="42"/>
  <c r="AM49" i="42"/>
  <c r="AN49" i="42"/>
  <c r="AO49" i="42"/>
  <c r="AP49" i="42"/>
  <c r="AQ49" i="42"/>
  <c r="AR49" i="42"/>
  <c r="AS49" i="42"/>
  <c r="AT49" i="42"/>
  <c r="AU49" i="42"/>
  <c r="AV49" i="42"/>
  <c r="AW49" i="42"/>
  <c r="AX49" i="42"/>
  <c r="AY49" i="42"/>
  <c r="AZ49" i="42"/>
  <c r="BA49" i="42"/>
  <c r="BB49" i="42"/>
  <c r="BC49" i="42"/>
  <c r="BD49" i="42"/>
  <c r="BE49" i="42"/>
  <c r="BF49" i="42"/>
  <c r="BG49" i="42"/>
  <c r="BH49" i="42"/>
  <c r="BI49" i="42"/>
  <c r="BJ49" i="42"/>
  <c r="BK49" i="42"/>
  <c r="BL49" i="42"/>
  <c r="BM49" i="42"/>
  <c r="BN49" i="42"/>
  <c r="BO49" i="42"/>
  <c r="BP49" i="42"/>
  <c r="AB25" i="42"/>
  <c r="Z25" i="42"/>
  <c r="AD24" i="42"/>
  <c r="AG24" i="42"/>
  <c r="AF24" i="42"/>
  <c r="AH24" i="42"/>
  <c r="E59" i="42" a="1"/>
  <c r="E59" i="42"/>
  <c r="F59" i="42" a="1"/>
  <c r="F59" i="42"/>
  <c r="G59" i="42" a="1"/>
  <c r="H59" i="42" a="1"/>
  <c r="I59" i="42" a="1"/>
  <c r="J59" i="42" a="1"/>
  <c r="K59" i="42" a="1"/>
  <c r="L59" i="42" a="1"/>
  <c r="M59" i="42" a="1"/>
  <c r="N59" i="42" a="1"/>
  <c r="O59" i="42" a="1"/>
  <c r="P59" i="42" a="1"/>
  <c r="Q59" i="42" a="1"/>
  <c r="R59" i="42" a="1"/>
  <c r="S59" i="42" a="1"/>
  <c r="T59" i="42" a="1"/>
  <c r="U59" i="42" a="1"/>
  <c r="V59" i="42" a="1"/>
  <c r="W59" i="42" a="1"/>
  <c r="X59" i="42" a="1"/>
  <c r="Y59" i="42" a="1"/>
  <c r="Z59" i="42" a="1"/>
  <c r="AA59" i="42" a="1"/>
  <c r="AB59" i="42" a="1"/>
  <c r="AC59" i="42" a="1"/>
  <c r="AD59" i="42" a="1"/>
  <c r="AE59" i="42" a="1"/>
  <c r="AF59" i="42" a="1"/>
  <c r="AG59" i="42" a="1"/>
  <c r="AH59" i="42" a="1"/>
  <c r="AI59" i="42" a="1"/>
  <c r="AJ59" i="42" a="1"/>
  <c r="AK59" i="42" a="1"/>
  <c r="AL59" i="42" a="1"/>
  <c r="AM59" i="42" a="1"/>
  <c r="AN59" i="42" a="1"/>
  <c r="AO59" i="42" a="1"/>
  <c r="AP59" i="42" a="1"/>
  <c r="AQ59" i="42" a="1"/>
  <c r="AR59" i="42" a="1"/>
  <c r="AS59" i="42" a="1"/>
  <c r="AT59" i="42" a="1"/>
  <c r="AU59" i="42" a="1"/>
  <c r="AV59" i="42" a="1"/>
  <c r="AW59" i="42" a="1"/>
  <c r="AX59" i="42" a="1"/>
  <c r="AY59" i="42" a="1"/>
  <c r="AZ59" i="42" a="1"/>
  <c r="BA59" i="42" a="1"/>
  <c r="BB59" i="42" a="1"/>
  <c r="BC59" i="42" a="1"/>
  <c r="BD59" i="42" a="1"/>
  <c r="BE59" i="42" a="1"/>
  <c r="BF59" i="42" a="1"/>
  <c r="BG59" i="42" a="1"/>
  <c r="BH59" i="42" a="1"/>
  <c r="BI59" i="42" a="1"/>
  <c r="BJ59" i="42" a="1"/>
  <c r="BK59" i="42" a="1"/>
  <c r="BL59" i="42" a="1"/>
  <c r="BM59" i="42" a="1"/>
  <c r="BN59" i="42" a="1"/>
  <c r="BO59" i="42" a="1"/>
  <c r="BP59" i="42" a="1"/>
  <c r="G59" i="42"/>
  <c r="H59" i="42"/>
  <c r="I59" i="42"/>
  <c r="J59" i="42"/>
  <c r="K59" i="42"/>
  <c r="L59" i="42"/>
  <c r="M59" i="42"/>
  <c r="N59" i="42"/>
  <c r="O59" i="42"/>
  <c r="P59" i="42"/>
  <c r="Q59" i="42"/>
  <c r="R59" i="42"/>
  <c r="S59" i="42"/>
  <c r="T59" i="42"/>
  <c r="U59" i="42"/>
  <c r="V59" i="42"/>
  <c r="W59" i="42"/>
  <c r="X59" i="42"/>
  <c r="Y59" i="42"/>
  <c r="Z59" i="42"/>
  <c r="AA59" i="42"/>
  <c r="AB59" i="42"/>
  <c r="AC59" i="42"/>
  <c r="AD59" i="42"/>
  <c r="AE59" i="42"/>
  <c r="AF59" i="42"/>
  <c r="AG59" i="42"/>
  <c r="AH59" i="42"/>
  <c r="AI59" i="42"/>
  <c r="AJ59" i="42"/>
  <c r="AK59" i="42"/>
  <c r="AL59" i="42"/>
  <c r="AM59" i="42"/>
  <c r="AN59" i="42"/>
  <c r="AO59" i="42"/>
  <c r="AP59" i="42"/>
  <c r="AQ59" i="42"/>
  <c r="AR59" i="42"/>
  <c r="AS59" i="42"/>
  <c r="AT59" i="42"/>
  <c r="AU59" i="42"/>
  <c r="AV59" i="42"/>
  <c r="AW59" i="42"/>
  <c r="AX59" i="42"/>
  <c r="AY59" i="42"/>
  <c r="AZ59" i="42"/>
  <c r="BA59" i="42"/>
  <c r="BB59" i="42"/>
  <c r="BC59" i="42"/>
  <c r="BD59" i="42"/>
  <c r="BE59" i="42"/>
  <c r="BF59" i="42"/>
  <c r="BG59" i="42"/>
  <c r="BH59" i="42"/>
  <c r="BI59" i="42"/>
  <c r="BJ59" i="42"/>
  <c r="BK59" i="42"/>
  <c r="BL59" i="42"/>
  <c r="BM59" i="42"/>
  <c r="BN59" i="42"/>
  <c r="BO59" i="42"/>
  <c r="BP59" i="42"/>
  <c r="AC24" i="42"/>
  <c r="E48" i="42" a="1"/>
  <c r="E48" i="42"/>
  <c r="F48" i="42" a="1"/>
  <c r="F48" i="42"/>
  <c r="G48" i="42" a="1"/>
  <c r="H48" i="42" a="1"/>
  <c r="I48" i="42" a="1"/>
  <c r="J48" i="42" a="1"/>
  <c r="K48" i="42" a="1"/>
  <c r="L48" i="42" a="1"/>
  <c r="M48" i="42" a="1"/>
  <c r="N48" i="42" a="1"/>
  <c r="O48" i="42" a="1"/>
  <c r="P48" i="42" a="1"/>
  <c r="Q48" i="42" a="1"/>
  <c r="R48" i="42" a="1"/>
  <c r="S48" i="42" a="1"/>
  <c r="T48" i="42" a="1"/>
  <c r="U48" i="42" a="1"/>
  <c r="V48" i="42" a="1"/>
  <c r="W48" i="42" a="1"/>
  <c r="X48" i="42" a="1"/>
  <c r="Y48" i="42" a="1"/>
  <c r="Z48" i="42" a="1"/>
  <c r="AA48" i="42" a="1"/>
  <c r="AB48" i="42" a="1"/>
  <c r="AC48" i="42" a="1"/>
  <c r="AD48" i="42" a="1"/>
  <c r="AE48" i="42" a="1"/>
  <c r="AF48" i="42" a="1"/>
  <c r="AG48" i="42" a="1"/>
  <c r="AH48" i="42" a="1"/>
  <c r="AI48" i="42" a="1"/>
  <c r="AJ48" i="42" a="1"/>
  <c r="AK48" i="42" a="1"/>
  <c r="AL48" i="42" a="1"/>
  <c r="AM48" i="42" a="1"/>
  <c r="AN48" i="42" a="1"/>
  <c r="AO48" i="42" a="1"/>
  <c r="AP48" i="42" a="1"/>
  <c r="AQ48" i="42" a="1"/>
  <c r="AR48" i="42" a="1"/>
  <c r="AS48" i="42" a="1"/>
  <c r="AT48" i="42" a="1"/>
  <c r="AU48" i="42" a="1"/>
  <c r="AV48" i="42" a="1"/>
  <c r="AW48" i="42" a="1"/>
  <c r="AX48" i="42" a="1"/>
  <c r="AY48" i="42" a="1"/>
  <c r="AZ48" i="42" a="1"/>
  <c r="BA48" i="42" a="1"/>
  <c r="BB48" i="42" a="1"/>
  <c r="BC48" i="42" a="1"/>
  <c r="BD48" i="42" a="1"/>
  <c r="BE48" i="42" a="1"/>
  <c r="BF48" i="42" a="1"/>
  <c r="BG48" i="42" a="1"/>
  <c r="BH48" i="42" a="1"/>
  <c r="BI48" i="42" a="1"/>
  <c r="BJ48" i="42" a="1"/>
  <c r="BK48" i="42" a="1"/>
  <c r="BL48" i="42" a="1"/>
  <c r="BM48" i="42" a="1"/>
  <c r="BN48" i="42" a="1"/>
  <c r="BO48" i="42" a="1"/>
  <c r="BP48" i="42" a="1"/>
  <c r="G48" i="42"/>
  <c r="H48" i="42"/>
  <c r="I48" i="42"/>
  <c r="J48" i="42"/>
  <c r="K48" i="42"/>
  <c r="L48" i="42"/>
  <c r="M48" i="42"/>
  <c r="N48" i="42"/>
  <c r="O48" i="42"/>
  <c r="P48" i="42"/>
  <c r="Q48" i="42"/>
  <c r="R48" i="42"/>
  <c r="S48" i="42"/>
  <c r="T48" i="42"/>
  <c r="U48" i="42"/>
  <c r="V48" i="42"/>
  <c r="W48" i="42"/>
  <c r="X48" i="42"/>
  <c r="Y48" i="42"/>
  <c r="Z48" i="42"/>
  <c r="AA48" i="42"/>
  <c r="AB48" i="42"/>
  <c r="AC48" i="42"/>
  <c r="AD48" i="42"/>
  <c r="AE48" i="42"/>
  <c r="AF48" i="42"/>
  <c r="AG48" i="42"/>
  <c r="AH48" i="42"/>
  <c r="AI48" i="42"/>
  <c r="AJ48" i="42"/>
  <c r="AK48" i="42"/>
  <c r="AL48" i="42"/>
  <c r="AM48" i="42"/>
  <c r="AN48" i="42"/>
  <c r="AO48" i="42"/>
  <c r="AP48" i="42"/>
  <c r="AQ48" i="42"/>
  <c r="AR48" i="42"/>
  <c r="AS48" i="42"/>
  <c r="AT48" i="42"/>
  <c r="AU48" i="42"/>
  <c r="AV48" i="42"/>
  <c r="AW48" i="42"/>
  <c r="AX48" i="42"/>
  <c r="AY48" i="42"/>
  <c r="AZ48" i="42"/>
  <c r="BA48" i="42"/>
  <c r="BB48" i="42"/>
  <c r="BC48" i="42"/>
  <c r="BD48" i="42"/>
  <c r="BE48" i="42"/>
  <c r="BF48" i="42"/>
  <c r="BG48" i="42"/>
  <c r="BH48" i="42"/>
  <c r="BI48" i="42"/>
  <c r="BJ48" i="42"/>
  <c r="BK48" i="42"/>
  <c r="BL48" i="42"/>
  <c r="BM48" i="42"/>
  <c r="BN48" i="42"/>
  <c r="BO48" i="42"/>
  <c r="BP48" i="42"/>
  <c r="AB24" i="42"/>
  <c r="Z24" i="42"/>
  <c r="AD23" i="42"/>
  <c r="AG23" i="42"/>
  <c r="AF23" i="42"/>
  <c r="AH23" i="42"/>
  <c r="E58" i="42" a="1"/>
  <c r="E58" i="42"/>
  <c r="F58" i="42" a="1"/>
  <c r="F58" i="42"/>
  <c r="G58" i="42" a="1"/>
  <c r="H58" i="42" a="1"/>
  <c r="I58" i="42" a="1"/>
  <c r="J58" i="42" a="1"/>
  <c r="K58" i="42" a="1"/>
  <c r="L58" i="42" a="1"/>
  <c r="M58" i="42" a="1"/>
  <c r="N58" i="42" a="1"/>
  <c r="O58" i="42" a="1"/>
  <c r="P58" i="42" a="1"/>
  <c r="Q58" i="42" a="1"/>
  <c r="R58" i="42" a="1"/>
  <c r="S58" i="42" a="1"/>
  <c r="T58" i="42" a="1"/>
  <c r="U58" i="42" a="1"/>
  <c r="V58" i="42" a="1"/>
  <c r="W58" i="42" a="1"/>
  <c r="X58" i="42" a="1"/>
  <c r="Y58" i="42" a="1"/>
  <c r="Z58" i="42" a="1"/>
  <c r="AA58" i="42" a="1"/>
  <c r="AB58" i="42" a="1"/>
  <c r="AC58" i="42" a="1"/>
  <c r="AD58" i="42" a="1"/>
  <c r="AE58" i="42" a="1"/>
  <c r="AF58" i="42" a="1"/>
  <c r="AG58" i="42" a="1"/>
  <c r="AH58" i="42" a="1"/>
  <c r="AI58" i="42" a="1"/>
  <c r="AJ58" i="42" a="1"/>
  <c r="AK58" i="42" a="1"/>
  <c r="AL58" i="42" a="1"/>
  <c r="AM58" i="42" a="1"/>
  <c r="AN58" i="42" a="1"/>
  <c r="AO58" i="42" a="1"/>
  <c r="AP58" i="42" a="1"/>
  <c r="AQ58" i="42" a="1"/>
  <c r="AR58" i="42" a="1"/>
  <c r="AS58" i="42" a="1"/>
  <c r="AT58" i="42" a="1"/>
  <c r="AU58" i="42" a="1"/>
  <c r="AV58" i="42" a="1"/>
  <c r="AW58" i="42" a="1"/>
  <c r="AX58" i="42" a="1"/>
  <c r="AY58" i="42" a="1"/>
  <c r="AZ58" i="42" a="1"/>
  <c r="BA58" i="42" a="1"/>
  <c r="BB58" i="42" a="1"/>
  <c r="BC58" i="42" a="1"/>
  <c r="BD58" i="42" a="1"/>
  <c r="BE58" i="42" a="1"/>
  <c r="BF58" i="42" a="1"/>
  <c r="BG58" i="42" a="1"/>
  <c r="BH58" i="42" a="1"/>
  <c r="BI58" i="42" a="1"/>
  <c r="BJ58" i="42" a="1"/>
  <c r="BK58" i="42" a="1"/>
  <c r="BL58" i="42" a="1"/>
  <c r="BM58" i="42" a="1"/>
  <c r="BN58" i="42" a="1"/>
  <c r="BO58" i="42" a="1"/>
  <c r="BP58" i="42" a="1"/>
  <c r="G58" i="42"/>
  <c r="H58" i="42"/>
  <c r="I58" i="42"/>
  <c r="J58" i="42"/>
  <c r="K58" i="42"/>
  <c r="L58" i="42"/>
  <c r="M58" i="42"/>
  <c r="N58" i="42"/>
  <c r="O58" i="42"/>
  <c r="P58" i="42"/>
  <c r="Q58" i="42"/>
  <c r="R58" i="42"/>
  <c r="S58" i="42"/>
  <c r="T58" i="42"/>
  <c r="U58" i="42"/>
  <c r="V58" i="42"/>
  <c r="W58" i="42"/>
  <c r="X58" i="42"/>
  <c r="Y58" i="42"/>
  <c r="Z58" i="42"/>
  <c r="AA58" i="42"/>
  <c r="AB58" i="42"/>
  <c r="AC58" i="42"/>
  <c r="AD58" i="42"/>
  <c r="AE58" i="42"/>
  <c r="AF58" i="42"/>
  <c r="AG58" i="42"/>
  <c r="AH58" i="42"/>
  <c r="AI58" i="42"/>
  <c r="AJ58" i="42"/>
  <c r="AK58" i="42"/>
  <c r="AL58" i="42"/>
  <c r="AM58" i="42"/>
  <c r="AN58" i="42"/>
  <c r="AO58" i="42"/>
  <c r="AP58" i="42"/>
  <c r="AQ58" i="42"/>
  <c r="AR58" i="42"/>
  <c r="AS58" i="42"/>
  <c r="AT58" i="42"/>
  <c r="AU58" i="42"/>
  <c r="AV58" i="42"/>
  <c r="AW58" i="42"/>
  <c r="AX58" i="42"/>
  <c r="AY58" i="42"/>
  <c r="AZ58" i="42"/>
  <c r="BA58" i="42"/>
  <c r="BB58" i="42"/>
  <c r="BC58" i="42"/>
  <c r="BD58" i="42"/>
  <c r="BE58" i="42"/>
  <c r="BF58" i="42"/>
  <c r="BG58" i="42"/>
  <c r="BH58" i="42"/>
  <c r="BI58" i="42"/>
  <c r="BJ58" i="42"/>
  <c r="BK58" i="42"/>
  <c r="BL58" i="42"/>
  <c r="BM58" i="42"/>
  <c r="BN58" i="42"/>
  <c r="BO58" i="42"/>
  <c r="BP58" i="42"/>
  <c r="AC23" i="42"/>
  <c r="E47" i="42" a="1"/>
  <c r="E47" i="42"/>
  <c r="F47" i="42" a="1"/>
  <c r="F47" i="42"/>
  <c r="G47" i="42" a="1"/>
  <c r="H47" i="42" a="1"/>
  <c r="I47" i="42" a="1"/>
  <c r="J47" i="42" a="1"/>
  <c r="K47" i="42" a="1"/>
  <c r="L47" i="42" a="1"/>
  <c r="M47" i="42" a="1"/>
  <c r="N47" i="42" a="1"/>
  <c r="O47" i="42" a="1"/>
  <c r="P47" i="42" a="1"/>
  <c r="Q47" i="42" a="1"/>
  <c r="R47" i="42" a="1"/>
  <c r="S47" i="42" a="1"/>
  <c r="T47" i="42" a="1"/>
  <c r="U47" i="42" a="1"/>
  <c r="V47" i="42" a="1"/>
  <c r="W47" i="42" a="1"/>
  <c r="X47" i="42" a="1"/>
  <c r="Y47" i="42" a="1"/>
  <c r="Z47" i="42" a="1"/>
  <c r="AA47" i="42" a="1"/>
  <c r="AB47" i="42" a="1"/>
  <c r="AC47" i="42" a="1"/>
  <c r="AD47" i="42" a="1"/>
  <c r="AE47" i="42" a="1"/>
  <c r="AF47" i="42" a="1"/>
  <c r="AG47" i="42" a="1"/>
  <c r="AH47" i="42" a="1"/>
  <c r="AI47" i="42" a="1"/>
  <c r="AJ47" i="42" a="1"/>
  <c r="AK47" i="42" a="1"/>
  <c r="AL47" i="42" a="1"/>
  <c r="AM47" i="42" a="1"/>
  <c r="AN47" i="42" a="1"/>
  <c r="AO47" i="42" a="1"/>
  <c r="AP47" i="42" a="1"/>
  <c r="AQ47" i="42" a="1"/>
  <c r="AR47" i="42" a="1"/>
  <c r="AS47" i="42" a="1"/>
  <c r="AT47" i="42" a="1"/>
  <c r="AU47" i="42" a="1"/>
  <c r="AV47" i="42" a="1"/>
  <c r="AW47" i="42" a="1"/>
  <c r="AX47" i="42" a="1"/>
  <c r="AY47" i="42" a="1"/>
  <c r="AZ47" i="42" a="1"/>
  <c r="BA47" i="42" a="1"/>
  <c r="BB47" i="42" a="1"/>
  <c r="BC47" i="42" a="1"/>
  <c r="BD47" i="42" a="1"/>
  <c r="BE47" i="42" a="1"/>
  <c r="BF47" i="42" a="1"/>
  <c r="BG47" i="42" a="1"/>
  <c r="BH47" i="42" a="1"/>
  <c r="BI47" i="42" a="1"/>
  <c r="BJ47" i="42" a="1"/>
  <c r="BK47" i="42" a="1"/>
  <c r="BL47" i="42" a="1"/>
  <c r="BM47" i="42" a="1"/>
  <c r="BN47" i="42" a="1"/>
  <c r="BO47" i="42" a="1"/>
  <c r="BP47" i="42" a="1"/>
  <c r="G47" i="42"/>
  <c r="H47" i="42"/>
  <c r="I47" i="42"/>
  <c r="J47" i="42"/>
  <c r="K47" i="42"/>
  <c r="L47" i="42"/>
  <c r="M47" i="42"/>
  <c r="N47" i="42"/>
  <c r="O47" i="42"/>
  <c r="P47" i="42"/>
  <c r="Q47" i="42"/>
  <c r="R47" i="42"/>
  <c r="S47" i="42"/>
  <c r="T47" i="42"/>
  <c r="U47" i="42"/>
  <c r="V47" i="42"/>
  <c r="W47" i="42"/>
  <c r="X47" i="42"/>
  <c r="Y47" i="42"/>
  <c r="Z47" i="42"/>
  <c r="AA47" i="42"/>
  <c r="AB47" i="42"/>
  <c r="AC47" i="42"/>
  <c r="AD47" i="42"/>
  <c r="AE47" i="42"/>
  <c r="AF47" i="42"/>
  <c r="AG47" i="42"/>
  <c r="AH47" i="42"/>
  <c r="AI47" i="42"/>
  <c r="AJ47" i="42"/>
  <c r="AK47" i="42"/>
  <c r="AL47" i="42"/>
  <c r="AM47" i="42"/>
  <c r="AN47" i="42"/>
  <c r="AO47" i="42"/>
  <c r="AP47" i="42"/>
  <c r="AQ47" i="42"/>
  <c r="AR47" i="42"/>
  <c r="AS47" i="42"/>
  <c r="AT47" i="42"/>
  <c r="AU47" i="42"/>
  <c r="AV47" i="42"/>
  <c r="AW47" i="42"/>
  <c r="AX47" i="42"/>
  <c r="AY47" i="42"/>
  <c r="AZ47" i="42"/>
  <c r="BA47" i="42"/>
  <c r="BB47" i="42"/>
  <c r="BC47" i="42"/>
  <c r="BD47" i="42"/>
  <c r="BE47" i="42"/>
  <c r="BF47" i="42"/>
  <c r="BG47" i="42"/>
  <c r="BH47" i="42"/>
  <c r="BI47" i="42"/>
  <c r="BJ47" i="42"/>
  <c r="BK47" i="42"/>
  <c r="BL47" i="42"/>
  <c r="BM47" i="42"/>
  <c r="BN47" i="42"/>
  <c r="BO47" i="42"/>
  <c r="BP47" i="42"/>
  <c r="AB23" i="42"/>
  <c r="Z23" i="42"/>
  <c r="AD22" i="42"/>
  <c r="AG22" i="42"/>
  <c r="AF22" i="42"/>
  <c r="AH22" i="42"/>
  <c r="Z22" i="42"/>
  <c r="AD21" i="42"/>
  <c r="AG21" i="42"/>
  <c r="AF21" i="42"/>
  <c r="AH21" i="42"/>
  <c r="Z21" i="42"/>
  <c r="AD20" i="42"/>
  <c r="AG20" i="42"/>
  <c r="AF20" i="42"/>
  <c r="AH20" i="42"/>
  <c r="Z20" i="42"/>
  <c r="AD19" i="42"/>
  <c r="AG19" i="42"/>
  <c r="AF19" i="42"/>
  <c r="AH19" i="42"/>
  <c r="AD18" i="42"/>
  <c r="AG18" i="42"/>
  <c r="AF18" i="42"/>
  <c r="AH18" i="42"/>
  <c r="AD17" i="42"/>
  <c r="AG17" i="42"/>
  <c r="AF17" i="42"/>
  <c r="AH17" i="42"/>
  <c r="Z17" i="42"/>
  <c r="AD25" i="41"/>
  <c r="AG25" i="41"/>
  <c r="AE17" i="41"/>
  <c r="AE18" i="41"/>
  <c r="AE19" i="41"/>
  <c r="AE20" i="41"/>
  <c r="AE21" i="41"/>
  <c r="AE22" i="41"/>
  <c r="AF25" i="41"/>
  <c r="AH25" i="41"/>
  <c r="E60" i="41" a="1"/>
  <c r="E60" i="41"/>
  <c r="F60" i="41" a="1"/>
  <c r="F60" i="41"/>
  <c r="G60" i="41" a="1"/>
  <c r="H60" i="41" a="1"/>
  <c r="I60" i="41" a="1"/>
  <c r="J60" i="41" a="1"/>
  <c r="K60" i="41" a="1"/>
  <c r="L60" i="41" a="1"/>
  <c r="M60" i="41" a="1"/>
  <c r="N60" i="41" a="1"/>
  <c r="O60" i="41" a="1"/>
  <c r="P60" i="41" a="1"/>
  <c r="Q60" i="41" a="1"/>
  <c r="R60" i="41" a="1"/>
  <c r="S60" i="41" a="1"/>
  <c r="T60" i="41" a="1"/>
  <c r="U60" i="41" a="1"/>
  <c r="V60" i="41" a="1"/>
  <c r="W60" i="41" a="1"/>
  <c r="X60" i="41" a="1"/>
  <c r="Y60" i="41" a="1"/>
  <c r="Z60" i="41" a="1"/>
  <c r="AA60" i="41" a="1"/>
  <c r="AB60" i="41" a="1"/>
  <c r="AC60" i="41" a="1"/>
  <c r="AD60" i="41" a="1"/>
  <c r="AE60" i="41" a="1"/>
  <c r="AF60" i="41" a="1"/>
  <c r="AG60" i="41" a="1"/>
  <c r="AH60" i="41" a="1"/>
  <c r="AI60" i="41" a="1"/>
  <c r="AJ60" i="41" a="1"/>
  <c r="AK60" i="41" a="1"/>
  <c r="AL60" i="41" a="1"/>
  <c r="AM60" i="41" a="1"/>
  <c r="AN60" i="41" a="1"/>
  <c r="AO60" i="41" a="1"/>
  <c r="AP60" i="41" a="1"/>
  <c r="AQ60" i="41" a="1"/>
  <c r="AR60" i="41" a="1"/>
  <c r="AS60" i="41" a="1"/>
  <c r="AT60" i="41" a="1"/>
  <c r="AU60" i="41" a="1"/>
  <c r="AV60" i="41" a="1"/>
  <c r="AW60" i="41" a="1"/>
  <c r="AX60" i="41" a="1"/>
  <c r="AY60" i="41" a="1"/>
  <c r="AZ60" i="41" a="1"/>
  <c r="BA60" i="41" a="1"/>
  <c r="BB60" i="41" a="1"/>
  <c r="BC60" i="41" a="1"/>
  <c r="BD60" i="41" a="1"/>
  <c r="BE60" i="41" a="1"/>
  <c r="BF60" i="41" a="1"/>
  <c r="BG60" i="41" a="1"/>
  <c r="BH60" i="41" a="1"/>
  <c r="BI60" i="41" a="1"/>
  <c r="BJ60" i="41" a="1"/>
  <c r="BK60" i="41" a="1"/>
  <c r="BL60" i="41" a="1"/>
  <c r="BM60" i="41" a="1"/>
  <c r="BN60" i="41" a="1"/>
  <c r="BO60" i="41" a="1"/>
  <c r="BP60" i="41" a="1"/>
  <c r="G60" i="41"/>
  <c r="H60" i="41"/>
  <c r="I60" i="41"/>
  <c r="J60"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AI60" i="41"/>
  <c r="AJ60" i="41"/>
  <c r="AK60" i="41"/>
  <c r="AL60" i="41"/>
  <c r="AM60" i="41"/>
  <c r="AN60" i="41"/>
  <c r="AO60" i="41"/>
  <c r="AP60" i="41"/>
  <c r="AQ60" i="41"/>
  <c r="AR60" i="41"/>
  <c r="AS60" i="41"/>
  <c r="AT60" i="41"/>
  <c r="AU60" i="41"/>
  <c r="AV60" i="41"/>
  <c r="AW60" i="41"/>
  <c r="AX60" i="41"/>
  <c r="AY60" i="41"/>
  <c r="AZ60" i="41"/>
  <c r="BA60" i="41"/>
  <c r="BB60" i="41"/>
  <c r="BC60" i="41"/>
  <c r="BD60" i="41"/>
  <c r="BE60" i="41"/>
  <c r="BF60" i="41"/>
  <c r="BG60" i="41"/>
  <c r="BH60" i="41"/>
  <c r="BI60" i="41"/>
  <c r="BJ60" i="41"/>
  <c r="BK60" i="41"/>
  <c r="BL60" i="41"/>
  <c r="BM60" i="41"/>
  <c r="BN60" i="41"/>
  <c r="BO60" i="41"/>
  <c r="BP60" i="41"/>
  <c r="AC25" i="41"/>
  <c r="E49" i="41" a="1"/>
  <c r="E49" i="41"/>
  <c r="F49" i="41" a="1"/>
  <c r="F49" i="41"/>
  <c r="G49" i="41" a="1"/>
  <c r="H49" i="41" a="1"/>
  <c r="I49" i="41" a="1"/>
  <c r="J49" i="41" a="1"/>
  <c r="K49" i="41" a="1"/>
  <c r="L49" i="41" a="1"/>
  <c r="M49" i="41" a="1"/>
  <c r="N49" i="41" a="1"/>
  <c r="O49" i="41" a="1"/>
  <c r="P49" i="41" a="1"/>
  <c r="Q49" i="41" a="1"/>
  <c r="R49" i="41" a="1"/>
  <c r="S49" i="41" a="1"/>
  <c r="T49" i="41" a="1"/>
  <c r="U49" i="41" a="1"/>
  <c r="V49" i="41" a="1"/>
  <c r="W49" i="41" a="1"/>
  <c r="X49" i="41" a="1"/>
  <c r="Y49" i="41" a="1"/>
  <c r="Z49" i="41" a="1"/>
  <c r="AA49" i="41" a="1"/>
  <c r="AB49" i="41" a="1"/>
  <c r="AC49" i="41" a="1"/>
  <c r="AD49" i="41" a="1"/>
  <c r="AE49" i="41" a="1"/>
  <c r="AF49" i="41" a="1"/>
  <c r="AG49" i="41" a="1"/>
  <c r="AH49" i="41" a="1"/>
  <c r="AI49" i="41" a="1"/>
  <c r="AJ49" i="41" a="1"/>
  <c r="AK49" i="41" a="1"/>
  <c r="AL49" i="41" a="1"/>
  <c r="AM49" i="41" a="1"/>
  <c r="AN49" i="41" a="1"/>
  <c r="AO49" i="41" a="1"/>
  <c r="AP49" i="41" a="1"/>
  <c r="AQ49" i="41" a="1"/>
  <c r="AR49" i="41" a="1"/>
  <c r="AS49" i="41" a="1"/>
  <c r="AT49" i="41" a="1"/>
  <c r="AU49" i="41" a="1"/>
  <c r="AV49" i="41" a="1"/>
  <c r="AW49" i="41" a="1"/>
  <c r="AX49" i="41" a="1"/>
  <c r="AY49" i="41" a="1"/>
  <c r="AZ49" i="41" a="1"/>
  <c r="BA49" i="41" a="1"/>
  <c r="BB49" i="41" a="1"/>
  <c r="BC49" i="41" a="1"/>
  <c r="BD49" i="41" a="1"/>
  <c r="BE49" i="41" a="1"/>
  <c r="BF49" i="41" a="1"/>
  <c r="BG49" i="41" a="1"/>
  <c r="BH49" i="41" a="1"/>
  <c r="BI49" i="41" a="1"/>
  <c r="BJ49" i="41" a="1"/>
  <c r="BK49" i="41" a="1"/>
  <c r="BL49" i="41" a="1"/>
  <c r="BM49" i="41" a="1"/>
  <c r="BN49" i="41" a="1"/>
  <c r="BO49" i="41" a="1"/>
  <c r="BP49" i="41" a="1"/>
  <c r="G49" i="41"/>
  <c r="H49" i="41"/>
  <c r="I49" i="41"/>
  <c r="J49" i="41"/>
  <c r="K49" i="41"/>
  <c r="L49" i="41"/>
  <c r="M49" i="41"/>
  <c r="N49" i="41"/>
  <c r="O49" i="41"/>
  <c r="P49" i="41"/>
  <c r="Q49" i="41"/>
  <c r="R49" i="41"/>
  <c r="S49" i="41"/>
  <c r="T49" i="41"/>
  <c r="U49" i="41"/>
  <c r="V49" i="41"/>
  <c r="W49" i="41"/>
  <c r="X49" i="41"/>
  <c r="Y49" i="41"/>
  <c r="Z49" i="41"/>
  <c r="AA49" i="41"/>
  <c r="AB49" i="41"/>
  <c r="AC49" i="41"/>
  <c r="AD49" i="41"/>
  <c r="AE49" i="41"/>
  <c r="AF49" i="41"/>
  <c r="AG49" i="41"/>
  <c r="AH49" i="41"/>
  <c r="AI49" i="41"/>
  <c r="AJ49" i="41"/>
  <c r="AK49" i="41"/>
  <c r="AL49" i="41"/>
  <c r="AM49" i="41"/>
  <c r="AN49" i="41"/>
  <c r="AO49" i="41"/>
  <c r="AP49" i="41"/>
  <c r="AQ49" i="41"/>
  <c r="AR49" i="41"/>
  <c r="AS49" i="41"/>
  <c r="AT49" i="41"/>
  <c r="AU49" i="41"/>
  <c r="AV49" i="41"/>
  <c r="AW49" i="41"/>
  <c r="AX49" i="41"/>
  <c r="AY49" i="41"/>
  <c r="AZ49" i="41"/>
  <c r="BA49" i="41"/>
  <c r="BB49" i="41"/>
  <c r="BC49" i="41"/>
  <c r="BD49" i="41"/>
  <c r="BE49" i="41"/>
  <c r="BF49" i="41"/>
  <c r="BG49" i="41"/>
  <c r="BH49" i="41"/>
  <c r="BI49" i="41"/>
  <c r="BJ49" i="41"/>
  <c r="BK49" i="41"/>
  <c r="BL49" i="41"/>
  <c r="BM49" i="41"/>
  <c r="BN49" i="41"/>
  <c r="BO49" i="41"/>
  <c r="BP49" i="41"/>
  <c r="AB25" i="41"/>
  <c r="Z25" i="41"/>
  <c r="AD24" i="41"/>
  <c r="AG24" i="41"/>
  <c r="AF24" i="41"/>
  <c r="AH24" i="41"/>
  <c r="E59" i="41" a="1"/>
  <c r="E59" i="41"/>
  <c r="F59" i="41" a="1"/>
  <c r="F59" i="41"/>
  <c r="G59" i="41" a="1"/>
  <c r="H59" i="41" a="1"/>
  <c r="I59" i="41" a="1"/>
  <c r="J59" i="41" a="1"/>
  <c r="K59" i="41" a="1"/>
  <c r="L59" i="41" a="1"/>
  <c r="M59" i="41" a="1"/>
  <c r="N59" i="41" a="1"/>
  <c r="O59" i="41" a="1"/>
  <c r="P59" i="41" a="1"/>
  <c r="Q59" i="41" a="1"/>
  <c r="R59" i="41" a="1"/>
  <c r="S59" i="41" a="1"/>
  <c r="T59" i="41" a="1"/>
  <c r="U59" i="41" a="1"/>
  <c r="V59" i="41" a="1"/>
  <c r="W59" i="41" a="1"/>
  <c r="X59" i="41" a="1"/>
  <c r="Y59" i="41" a="1"/>
  <c r="Z59" i="41" a="1"/>
  <c r="AA59" i="41" a="1"/>
  <c r="AB59" i="41" a="1"/>
  <c r="AC59" i="41" a="1"/>
  <c r="AD59" i="41" a="1"/>
  <c r="AE59" i="41" a="1"/>
  <c r="AF59" i="41" a="1"/>
  <c r="AG59" i="41" a="1"/>
  <c r="AH59" i="41" a="1"/>
  <c r="AI59" i="41" a="1"/>
  <c r="AJ59" i="41" a="1"/>
  <c r="AK59" i="41" a="1"/>
  <c r="AL59" i="41" a="1"/>
  <c r="AM59" i="41" a="1"/>
  <c r="AN59" i="41" a="1"/>
  <c r="AO59" i="41" a="1"/>
  <c r="AP59" i="41" a="1"/>
  <c r="AQ59" i="41" a="1"/>
  <c r="AR59" i="41" a="1"/>
  <c r="AS59" i="41" a="1"/>
  <c r="AT59" i="41" a="1"/>
  <c r="AU59" i="41" a="1"/>
  <c r="AV59" i="41" a="1"/>
  <c r="AW59" i="41" a="1"/>
  <c r="AX59" i="41" a="1"/>
  <c r="AY59" i="41" a="1"/>
  <c r="AZ59" i="41" a="1"/>
  <c r="BA59" i="41" a="1"/>
  <c r="BB59" i="41" a="1"/>
  <c r="BC59" i="41" a="1"/>
  <c r="BD59" i="41" a="1"/>
  <c r="BE59" i="41" a="1"/>
  <c r="BF59" i="41" a="1"/>
  <c r="BG59" i="41" a="1"/>
  <c r="BH59" i="41" a="1"/>
  <c r="BI59" i="41" a="1"/>
  <c r="BJ59" i="41" a="1"/>
  <c r="BK59" i="41" a="1"/>
  <c r="BL59" i="41" a="1"/>
  <c r="BM59" i="41" a="1"/>
  <c r="BN59" i="41" a="1"/>
  <c r="BO59" i="41" a="1"/>
  <c r="BP59" i="41" a="1"/>
  <c r="G59" i="41"/>
  <c r="H59" i="41"/>
  <c r="I59" i="41"/>
  <c r="J59"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AI59" i="41"/>
  <c r="AJ59" i="41"/>
  <c r="AK59" i="41"/>
  <c r="AL59" i="41"/>
  <c r="AM59" i="41"/>
  <c r="AN59" i="41"/>
  <c r="AO59" i="41"/>
  <c r="AP59" i="41"/>
  <c r="AQ59" i="41"/>
  <c r="AR59" i="41"/>
  <c r="AS59" i="41"/>
  <c r="AT59" i="41"/>
  <c r="AU59" i="41"/>
  <c r="AV59" i="41"/>
  <c r="AW59" i="41"/>
  <c r="AX59" i="41"/>
  <c r="AY59" i="41"/>
  <c r="AZ59" i="41"/>
  <c r="BA59" i="41"/>
  <c r="BB59" i="41"/>
  <c r="BC59" i="41"/>
  <c r="BD59" i="41"/>
  <c r="BE59" i="41"/>
  <c r="BF59" i="41"/>
  <c r="BG59" i="41"/>
  <c r="BH59" i="41"/>
  <c r="BI59" i="41"/>
  <c r="BJ59" i="41"/>
  <c r="BK59" i="41"/>
  <c r="BL59" i="41"/>
  <c r="BM59" i="41"/>
  <c r="BN59" i="41"/>
  <c r="BO59" i="41"/>
  <c r="BP59" i="41"/>
  <c r="AC24" i="41"/>
  <c r="E48" i="41" a="1"/>
  <c r="E48" i="41"/>
  <c r="F48" i="41" a="1"/>
  <c r="F48" i="41"/>
  <c r="G48" i="41" a="1"/>
  <c r="H48" i="41" a="1"/>
  <c r="I48" i="41" a="1"/>
  <c r="J48" i="41" a="1"/>
  <c r="K48" i="41" a="1"/>
  <c r="L48" i="41" a="1"/>
  <c r="M48" i="41" a="1"/>
  <c r="N48" i="41" a="1"/>
  <c r="O48" i="41" a="1"/>
  <c r="P48" i="41" a="1"/>
  <c r="Q48" i="41" a="1"/>
  <c r="R48" i="41" a="1"/>
  <c r="S48" i="41" a="1"/>
  <c r="T48" i="41" a="1"/>
  <c r="U48" i="41" a="1"/>
  <c r="V48" i="41" a="1"/>
  <c r="W48" i="41" a="1"/>
  <c r="X48" i="41" a="1"/>
  <c r="Y48" i="41" a="1"/>
  <c r="Z48" i="41" a="1"/>
  <c r="AA48" i="41" a="1"/>
  <c r="AB48" i="41" a="1"/>
  <c r="AC48" i="41" a="1"/>
  <c r="AD48" i="41" a="1"/>
  <c r="AE48" i="41" a="1"/>
  <c r="AF48" i="41" a="1"/>
  <c r="AG48" i="41" a="1"/>
  <c r="AH48" i="41" a="1"/>
  <c r="AI48" i="41" a="1"/>
  <c r="AJ48" i="41" a="1"/>
  <c r="AK48" i="41" a="1"/>
  <c r="AL48" i="41" a="1"/>
  <c r="AM48" i="41" a="1"/>
  <c r="AN48" i="41" a="1"/>
  <c r="AO48" i="41" a="1"/>
  <c r="AP48" i="41" a="1"/>
  <c r="AQ48" i="41" a="1"/>
  <c r="AR48" i="41" a="1"/>
  <c r="AS48" i="41" a="1"/>
  <c r="AT48" i="41" a="1"/>
  <c r="AU48" i="41" a="1"/>
  <c r="AV48" i="41" a="1"/>
  <c r="AW48" i="41" a="1"/>
  <c r="AX48" i="41" a="1"/>
  <c r="AY48" i="41" a="1"/>
  <c r="AZ48" i="41" a="1"/>
  <c r="BA48" i="41" a="1"/>
  <c r="BB48" i="41" a="1"/>
  <c r="BC48" i="41" a="1"/>
  <c r="BD48" i="41" a="1"/>
  <c r="BE48" i="41" a="1"/>
  <c r="BF48" i="41" a="1"/>
  <c r="BG48" i="41" a="1"/>
  <c r="BH48" i="41" a="1"/>
  <c r="BI48" i="41" a="1"/>
  <c r="BJ48" i="41" a="1"/>
  <c r="BK48" i="41" a="1"/>
  <c r="BL48" i="41" a="1"/>
  <c r="BM48" i="41" a="1"/>
  <c r="BN48" i="41" a="1"/>
  <c r="BO48" i="41" a="1"/>
  <c r="BP48" i="41" a="1"/>
  <c r="G48" i="41"/>
  <c r="H48" i="41"/>
  <c r="I48" i="41"/>
  <c r="J48" i="41"/>
  <c r="K48" i="41"/>
  <c r="L48" i="41"/>
  <c r="M48" i="41"/>
  <c r="N48" i="41"/>
  <c r="O48" i="41"/>
  <c r="P48" i="41"/>
  <c r="Q48" i="41"/>
  <c r="R48" i="41"/>
  <c r="S48" i="41"/>
  <c r="T48" i="41"/>
  <c r="U48" i="41"/>
  <c r="V48" i="41"/>
  <c r="W48" i="41"/>
  <c r="X48" i="41"/>
  <c r="Y48" i="41"/>
  <c r="Z48" i="41"/>
  <c r="AA48" i="41"/>
  <c r="AB48" i="41"/>
  <c r="AC48" i="41"/>
  <c r="AD48" i="41"/>
  <c r="AE48" i="41"/>
  <c r="AF48" i="41"/>
  <c r="AG48" i="41"/>
  <c r="AH48" i="41"/>
  <c r="AI48" i="41"/>
  <c r="AJ48" i="41"/>
  <c r="AK48" i="41"/>
  <c r="AL48" i="41"/>
  <c r="AM48" i="41"/>
  <c r="AN48" i="41"/>
  <c r="AO48" i="41"/>
  <c r="AP48" i="41"/>
  <c r="AQ48" i="41"/>
  <c r="AR48" i="41"/>
  <c r="AS48" i="41"/>
  <c r="AT48" i="41"/>
  <c r="AU48" i="41"/>
  <c r="AV48" i="41"/>
  <c r="AW48" i="41"/>
  <c r="AX48" i="41"/>
  <c r="AY48" i="41"/>
  <c r="AZ48" i="41"/>
  <c r="BA48" i="41"/>
  <c r="BB48" i="41"/>
  <c r="BC48" i="41"/>
  <c r="BD48" i="41"/>
  <c r="BE48" i="41"/>
  <c r="BF48" i="41"/>
  <c r="BG48" i="41"/>
  <c r="BH48" i="41"/>
  <c r="BI48" i="41"/>
  <c r="BJ48" i="41"/>
  <c r="BK48" i="41"/>
  <c r="BL48" i="41"/>
  <c r="BM48" i="41"/>
  <c r="BN48" i="41"/>
  <c r="BO48" i="41"/>
  <c r="BP48" i="41"/>
  <c r="AB24" i="41"/>
  <c r="Z24" i="41"/>
  <c r="AD23" i="41"/>
  <c r="AG23" i="41"/>
  <c r="AF23" i="41"/>
  <c r="AH23" i="41"/>
  <c r="E58" i="41" a="1"/>
  <c r="E58" i="41"/>
  <c r="F58" i="41" a="1"/>
  <c r="F58" i="41"/>
  <c r="G58" i="41" a="1"/>
  <c r="H58" i="41" a="1"/>
  <c r="I58" i="41" a="1"/>
  <c r="J58" i="41" a="1"/>
  <c r="K58" i="41" a="1"/>
  <c r="L58" i="41" a="1"/>
  <c r="M58" i="41" a="1"/>
  <c r="N58" i="41" a="1"/>
  <c r="O58" i="41" a="1"/>
  <c r="P58" i="41" a="1"/>
  <c r="Q58" i="41" a="1"/>
  <c r="R58" i="41" a="1"/>
  <c r="S58" i="41" a="1"/>
  <c r="T58" i="41" a="1"/>
  <c r="U58" i="41" a="1"/>
  <c r="V58" i="41" a="1"/>
  <c r="W58" i="41" a="1"/>
  <c r="X58" i="41" a="1"/>
  <c r="Y58" i="41" a="1"/>
  <c r="Z58" i="41" a="1"/>
  <c r="AA58" i="41" a="1"/>
  <c r="AB58" i="41" a="1"/>
  <c r="AC58" i="41" a="1"/>
  <c r="AD58" i="41" a="1"/>
  <c r="AE58" i="41" a="1"/>
  <c r="AF58" i="41" a="1"/>
  <c r="AG58" i="41" a="1"/>
  <c r="AH58" i="41" a="1"/>
  <c r="AI58" i="41" a="1"/>
  <c r="AJ58" i="41" a="1"/>
  <c r="AK58" i="41" a="1"/>
  <c r="AL58" i="41" a="1"/>
  <c r="AM58" i="41" a="1"/>
  <c r="AN58" i="41" a="1"/>
  <c r="AO58" i="41" a="1"/>
  <c r="AP58" i="41" a="1"/>
  <c r="AQ58" i="41" a="1"/>
  <c r="AR58" i="41" a="1"/>
  <c r="AS58" i="41" a="1"/>
  <c r="AT58" i="41" a="1"/>
  <c r="AU58" i="41" a="1"/>
  <c r="AV58" i="41" a="1"/>
  <c r="AW58" i="41" a="1"/>
  <c r="AX58" i="41" a="1"/>
  <c r="AY58" i="41" a="1"/>
  <c r="AZ58" i="41" a="1"/>
  <c r="BA58" i="41" a="1"/>
  <c r="BB58" i="41" a="1"/>
  <c r="BC58" i="41" a="1"/>
  <c r="BD58" i="41" a="1"/>
  <c r="BE58" i="41" a="1"/>
  <c r="BF58" i="41" a="1"/>
  <c r="BG58" i="41" a="1"/>
  <c r="BH58" i="41" a="1"/>
  <c r="BI58" i="41" a="1"/>
  <c r="BJ58" i="41" a="1"/>
  <c r="BK58" i="41" a="1"/>
  <c r="BL58" i="41" a="1"/>
  <c r="BM58" i="41" a="1"/>
  <c r="BN58" i="41" a="1"/>
  <c r="BO58" i="41" a="1"/>
  <c r="BP58" i="41" a="1"/>
  <c r="G58" i="41"/>
  <c r="H58" i="41"/>
  <c r="I58" i="41"/>
  <c r="J58" i="41"/>
  <c r="K58" i="41"/>
  <c r="L58" i="41"/>
  <c r="M58" i="41"/>
  <c r="N58" i="41"/>
  <c r="O58" i="41"/>
  <c r="P58" i="41"/>
  <c r="Q58" i="41"/>
  <c r="R58" i="41"/>
  <c r="S58" i="41"/>
  <c r="T58" i="41"/>
  <c r="U58" i="41"/>
  <c r="V58" i="41"/>
  <c r="W58" i="41"/>
  <c r="X58" i="41"/>
  <c r="Y58" i="41"/>
  <c r="Z58" i="41"/>
  <c r="AA58" i="41"/>
  <c r="AB58" i="41"/>
  <c r="AC58" i="41"/>
  <c r="AD58" i="41"/>
  <c r="AE58" i="41"/>
  <c r="AF58" i="41"/>
  <c r="AG58" i="41"/>
  <c r="AH58" i="41"/>
  <c r="AI58" i="41"/>
  <c r="AJ58" i="41"/>
  <c r="AK58" i="41"/>
  <c r="AL58" i="41"/>
  <c r="AM58" i="41"/>
  <c r="AN58" i="41"/>
  <c r="AO58" i="41"/>
  <c r="AP58" i="41"/>
  <c r="AQ58" i="41"/>
  <c r="AR58" i="41"/>
  <c r="AS58" i="41"/>
  <c r="AT58" i="41"/>
  <c r="AU58" i="41"/>
  <c r="AV58" i="41"/>
  <c r="AW58" i="41"/>
  <c r="AX58" i="41"/>
  <c r="AY58" i="41"/>
  <c r="AZ58" i="41"/>
  <c r="BA58" i="41"/>
  <c r="BB58" i="41"/>
  <c r="BC58" i="41"/>
  <c r="BD58" i="41"/>
  <c r="BE58" i="41"/>
  <c r="BF58" i="41"/>
  <c r="BG58" i="41"/>
  <c r="BH58" i="41"/>
  <c r="BI58" i="41"/>
  <c r="BJ58" i="41"/>
  <c r="BK58" i="41"/>
  <c r="BL58" i="41"/>
  <c r="BM58" i="41"/>
  <c r="BN58" i="41"/>
  <c r="BO58" i="41"/>
  <c r="BP58" i="41"/>
  <c r="AC23" i="41"/>
  <c r="E47" i="41" a="1"/>
  <c r="E47" i="41"/>
  <c r="F47" i="41" a="1"/>
  <c r="F47" i="41"/>
  <c r="G47" i="41" a="1"/>
  <c r="H47" i="41" a="1"/>
  <c r="I47" i="41" a="1"/>
  <c r="J47" i="41" a="1"/>
  <c r="K47" i="41" a="1"/>
  <c r="L47" i="41" a="1"/>
  <c r="M47" i="41" a="1"/>
  <c r="N47" i="41" a="1"/>
  <c r="O47" i="41" a="1"/>
  <c r="P47" i="41" a="1"/>
  <c r="Q47" i="41" a="1"/>
  <c r="R47" i="41" a="1"/>
  <c r="S47" i="41" a="1"/>
  <c r="T47" i="41" a="1"/>
  <c r="U47" i="41" a="1"/>
  <c r="V47" i="41" a="1"/>
  <c r="W47" i="41" a="1"/>
  <c r="X47" i="41" a="1"/>
  <c r="Y47" i="41" a="1"/>
  <c r="Z47" i="41" a="1"/>
  <c r="AA47" i="41" a="1"/>
  <c r="AB47" i="41" a="1"/>
  <c r="AC47" i="41" a="1"/>
  <c r="AD47" i="41" a="1"/>
  <c r="AE47" i="41" a="1"/>
  <c r="AF47" i="41" a="1"/>
  <c r="AG47" i="41" a="1"/>
  <c r="AH47" i="41" a="1"/>
  <c r="AI47" i="41" a="1"/>
  <c r="AJ47" i="41" a="1"/>
  <c r="AK47" i="41" a="1"/>
  <c r="AL47" i="41" a="1"/>
  <c r="AM47" i="41" a="1"/>
  <c r="AN47" i="41" a="1"/>
  <c r="AO47" i="41" a="1"/>
  <c r="AP47" i="41" a="1"/>
  <c r="AQ47" i="41" a="1"/>
  <c r="AR47" i="41" a="1"/>
  <c r="AS47" i="41" a="1"/>
  <c r="AT47" i="41" a="1"/>
  <c r="AU47" i="41" a="1"/>
  <c r="AV47" i="41" a="1"/>
  <c r="AW47" i="41" a="1"/>
  <c r="AX47" i="41" a="1"/>
  <c r="AY47" i="41" a="1"/>
  <c r="AZ47" i="41" a="1"/>
  <c r="BA47" i="41" a="1"/>
  <c r="BB47" i="41" a="1"/>
  <c r="BC47" i="41" a="1"/>
  <c r="BD47" i="41" a="1"/>
  <c r="BE47" i="41" a="1"/>
  <c r="BF47" i="41" a="1"/>
  <c r="BG47" i="41" a="1"/>
  <c r="BH47" i="41" a="1"/>
  <c r="BI47" i="41" a="1"/>
  <c r="BJ47" i="41" a="1"/>
  <c r="BK47" i="41" a="1"/>
  <c r="BL47" i="41" a="1"/>
  <c r="BM47" i="41" a="1"/>
  <c r="BN47" i="41" a="1"/>
  <c r="BO47" i="41" a="1"/>
  <c r="BP47" i="41" a="1"/>
  <c r="G47" i="41"/>
  <c r="H47" i="41"/>
  <c r="I47" i="41"/>
  <c r="J47"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AI47" i="41"/>
  <c r="AJ47" i="41"/>
  <c r="AK47" i="41"/>
  <c r="AL47" i="41"/>
  <c r="AM47" i="41"/>
  <c r="AN47" i="41"/>
  <c r="AO47" i="41"/>
  <c r="AP47" i="41"/>
  <c r="AQ47" i="41"/>
  <c r="AR47" i="41"/>
  <c r="AS47" i="41"/>
  <c r="AT47" i="41"/>
  <c r="AU47" i="41"/>
  <c r="AV47" i="41"/>
  <c r="AW47" i="41"/>
  <c r="AX47" i="41"/>
  <c r="AY47" i="41"/>
  <c r="AZ47" i="41"/>
  <c r="BA47" i="41"/>
  <c r="BB47" i="41"/>
  <c r="BC47" i="41"/>
  <c r="BD47" i="41"/>
  <c r="BE47" i="41"/>
  <c r="BF47" i="41"/>
  <c r="BG47" i="41"/>
  <c r="BH47" i="41"/>
  <c r="BI47" i="41"/>
  <c r="BJ47" i="41"/>
  <c r="BK47" i="41"/>
  <c r="BL47" i="41"/>
  <c r="BM47" i="41"/>
  <c r="BN47" i="41"/>
  <c r="BO47" i="41"/>
  <c r="BP47" i="41"/>
  <c r="AB23" i="41"/>
  <c r="Z23" i="41"/>
  <c r="AD22" i="41"/>
  <c r="AG22" i="41"/>
  <c r="AF22" i="41"/>
  <c r="AH22" i="41"/>
  <c r="Z22" i="41"/>
  <c r="AD21" i="41"/>
  <c r="AG21" i="41"/>
  <c r="AF21" i="41"/>
  <c r="AH21" i="41"/>
  <c r="Z21" i="41"/>
  <c r="AD20" i="41"/>
  <c r="AG20" i="41"/>
  <c r="AF20" i="41"/>
  <c r="AH20" i="41"/>
  <c r="Z20" i="41"/>
  <c r="AD19" i="41"/>
  <c r="AG19" i="41"/>
  <c r="AF19" i="41"/>
  <c r="AH19" i="41"/>
  <c r="Z19" i="41"/>
  <c r="AD18" i="41"/>
  <c r="AG18" i="41"/>
  <c r="AF18" i="41"/>
  <c r="AH18" i="41"/>
  <c r="Z18" i="41"/>
  <c r="AD17" i="41"/>
  <c r="AG17" i="41"/>
  <c r="AF17" i="41"/>
  <c r="AH17" i="41"/>
  <c r="Z17" i="41"/>
  <c r="C26" i="39" a="1"/>
  <c r="C26" i="39"/>
  <c r="C25" i="39" a="1"/>
  <c r="C25" i="39"/>
  <c r="C24" i="39" a="1"/>
  <c r="C24" i="39"/>
  <c r="C23" i="39" a="1"/>
  <c r="C23" i="39"/>
  <c r="C22" i="39" a="1"/>
  <c r="C22" i="39"/>
  <c r="C21" i="39" a="1"/>
  <c r="C21" i="39"/>
  <c r="C20" i="39" a="1"/>
  <c r="C20" i="39"/>
  <c r="C19" i="39" a="1"/>
  <c r="C19" i="39"/>
  <c r="C18" i="39" a="1"/>
  <c r="C18" i="39"/>
  <c r="C17" i="39" a="1"/>
  <c r="C17" i="39"/>
  <c r="E17" i="39"/>
  <c r="E18" i="39"/>
  <c r="E19" i="39"/>
  <c r="E20" i="39"/>
  <c r="E21" i="39"/>
  <c r="E22" i="39"/>
  <c r="E23" i="39"/>
  <c r="E24" i="39"/>
  <c r="E25" i="39"/>
  <c r="E26" i="39"/>
  <c r="AD25" i="40"/>
  <c r="AG25" i="40"/>
  <c r="AE17" i="40"/>
  <c r="AE18" i="40"/>
  <c r="AE19" i="40"/>
  <c r="AE20" i="40"/>
  <c r="AE21" i="40"/>
  <c r="AE22" i="40"/>
  <c r="AF25" i="40"/>
  <c r="AH25" i="40"/>
  <c r="E60" i="40" a="1"/>
  <c r="E60" i="40"/>
  <c r="F60" i="40" a="1"/>
  <c r="F60" i="40"/>
  <c r="G60" i="40" a="1"/>
  <c r="G60" i="40"/>
  <c r="H60" i="40" a="1"/>
  <c r="I60" i="40" a="1"/>
  <c r="J60" i="40" a="1"/>
  <c r="K60" i="40" a="1"/>
  <c r="L60" i="40" a="1"/>
  <c r="M60" i="40" a="1"/>
  <c r="N60" i="40" a="1"/>
  <c r="O60" i="40" a="1"/>
  <c r="P60" i="40" a="1"/>
  <c r="Q60" i="40" a="1"/>
  <c r="R60" i="40" a="1"/>
  <c r="S60" i="40" a="1"/>
  <c r="T60" i="40" a="1"/>
  <c r="U60" i="40" a="1"/>
  <c r="V60" i="40" a="1"/>
  <c r="W60" i="40" a="1"/>
  <c r="X60" i="40" a="1"/>
  <c r="Y60" i="40" a="1"/>
  <c r="Z60" i="40" a="1"/>
  <c r="AA60" i="40" a="1"/>
  <c r="AB60" i="40" a="1"/>
  <c r="AC60" i="40" a="1"/>
  <c r="AD60" i="40" a="1"/>
  <c r="AE60" i="40" a="1"/>
  <c r="AF60" i="40" a="1"/>
  <c r="AG60" i="40" a="1"/>
  <c r="AH60" i="40" a="1"/>
  <c r="AI60" i="40" a="1"/>
  <c r="AJ60" i="40" a="1"/>
  <c r="AK60" i="40" a="1"/>
  <c r="AL60" i="40" a="1"/>
  <c r="AM60" i="40" a="1"/>
  <c r="AN60" i="40" a="1"/>
  <c r="AO60" i="40" a="1"/>
  <c r="AP60" i="40" a="1"/>
  <c r="AQ60" i="40" a="1"/>
  <c r="AR60" i="40" a="1"/>
  <c r="AS60" i="40" a="1"/>
  <c r="AT60" i="40" a="1"/>
  <c r="AU60" i="40" a="1"/>
  <c r="AV60" i="40" a="1"/>
  <c r="AW60" i="40" a="1"/>
  <c r="AX60" i="40" a="1"/>
  <c r="AY60" i="40" a="1"/>
  <c r="AZ60" i="40" a="1"/>
  <c r="BA60" i="40" a="1"/>
  <c r="BB60" i="40" a="1"/>
  <c r="BC60" i="40" a="1"/>
  <c r="BD60" i="40" a="1"/>
  <c r="BE60" i="40" a="1"/>
  <c r="BF60" i="40" a="1"/>
  <c r="BG60" i="40" a="1"/>
  <c r="BH60" i="40" a="1"/>
  <c r="BI60" i="40" a="1"/>
  <c r="BJ60" i="40" a="1"/>
  <c r="BK60" i="40" a="1"/>
  <c r="BL60" i="40" a="1"/>
  <c r="BM60" i="40" a="1"/>
  <c r="BN60" i="40" a="1"/>
  <c r="BO60" i="40" a="1"/>
  <c r="BP60" i="40" a="1"/>
  <c r="H60" i="40"/>
  <c r="I60" i="40"/>
  <c r="J60" i="40"/>
  <c r="K60" i="40"/>
  <c r="L60" i="40"/>
  <c r="M60" i="40"/>
  <c r="N60" i="40"/>
  <c r="O60" i="40"/>
  <c r="P60" i="40"/>
  <c r="Q60" i="40"/>
  <c r="R60" i="40"/>
  <c r="S60" i="40"/>
  <c r="T60" i="40"/>
  <c r="U60" i="40"/>
  <c r="V60" i="40"/>
  <c r="W60" i="40"/>
  <c r="X60" i="40"/>
  <c r="Y60" i="40"/>
  <c r="Z60" i="40"/>
  <c r="AA60" i="40"/>
  <c r="AB60" i="40"/>
  <c r="AC60" i="40"/>
  <c r="AD60" i="40"/>
  <c r="AE60" i="40"/>
  <c r="AF60" i="40"/>
  <c r="AG60" i="40"/>
  <c r="AH60" i="40"/>
  <c r="AI60" i="40"/>
  <c r="AJ60" i="40"/>
  <c r="AK60" i="40"/>
  <c r="AL60" i="40"/>
  <c r="AM60" i="40"/>
  <c r="AN60" i="40"/>
  <c r="AO60" i="40"/>
  <c r="AP60" i="40"/>
  <c r="AQ60" i="40"/>
  <c r="AR60" i="40"/>
  <c r="AS60" i="40"/>
  <c r="AT60" i="40"/>
  <c r="AU60" i="40"/>
  <c r="AV60" i="40"/>
  <c r="AW60" i="40"/>
  <c r="AX60" i="40"/>
  <c r="AY60" i="40"/>
  <c r="AZ60" i="40"/>
  <c r="BA60" i="40"/>
  <c r="BB60" i="40"/>
  <c r="BC60" i="40"/>
  <c r="BD60" i="40"/>
  <c r="BE60" i="40"/>
  <c r="BF60" i="40"/>
  <c r="BG60" i="40"/>
  <c r="BH60" i="40"/>
  <c r="BI60" i="40"/>
  <c r="BJ60" i="40"/>
  <c r="BK60" i="40"/>
  <c r="BL60" i="40"/>
  <c r="BM60" i="40"/>
  <c r="BN60" i="40"/>
  <c r="BO60" i="40"/>
  <c r="BP60" i="40"/>
  <c r="AC25" i="40"/>
  <c r="E49" i="40" a="1"/>
  <c r="E49" i="40"/>
  <c r="F49" i="40" a="1"/>
  <c r="F49" i="40"/>
  <c r="G49" i="40" a="1"/>
  <c r="G49" i="40"/>
  <c r="H49" i="40" a="1"/>
  <c r="I49" i="40" a="1"/>
  <c r="J49" i="40" a="1"/>
  <c r="K49" i="40" a="1"/>
  <c r="L49" i="40" a="1"/>
  <c r="M49" i="40" a="1"/>
  <c r="N49" i="40" a="1"/>
  <c r="O49" i="40" a="1"/>
  <c r="P49" i="40" a="1"/>
  <c r="Q49" i="40" a="1"/>
  <c r="R49" i="40" a="1"/>
  <c r="S49" i="40" a="1"/>
  <c r="T49" i="40" a="1"/>
  <c r="U49" i="40" a="1"/>
  <c r="V49" i="40" a="1"/>
  <c r="W49" i="40" a="1"/>
  <c r="X49" i="40" a="1"/>
  <c r="Y49" i="40" a="1"/>
  <c r="Z49" i="40" a="1"/>
  <c r="AA49" i="40" a="1"/>
  <c r="AB49" i="40" a="1"/>
  <c r="AC49" i="40" a="1"/>
  <c r="AD49" i="40" a="1"/>
  <c r="AE49" i="40" a="1"/>
  <c r="AF49" i="40" a="1"/>
  <c r="AG49" i="40" a="1"/>
  <c r="AH49" i="40" a="1"/>
  <c r="AI49" i="40" a="1"/>
  <c r="AJ49" i="40" a="1"/>
  <c r="AK49" i="40" a="1"/>
  <c r="AL49" i="40" a="1"/>
  <c r="AM49" i="40" a="1"/>
  <c r="AN49" i="40" a="1"/>
  <c r="AO49" i="40" a="1"/>
  <c r="AP49" i="40" a="1"/>
  <c r="AQ49" i="40" a="1"/>
  <c r="AR49" i="40" a="1"/>
  <c r="AS49" i="40" a="1"/>
  <c r="AT49" i="40" a="1"/>
  <c r="AU49" i="40" a="1"/>
  <c r="AV49" i="40" a="1"/>
  <c r="AW49" i="40" a="1"/>
  <c r="AX49" i="40" a="1"/>
  <c r="AY49" i="40" a="1"/>
  <c r="AZ49" i="40" a="1"/>
  <c r="BA49" i="40" a="1"/>
  <c r="BB49" i="40" a="1"/>
  <c r="BC49" i="40" a="1"/>
  <c r="BD49" i="40" a="1"/>
  <c r="BE49" i="40" a="1"/>
  <c r="BF49" i="40" a="1"/>
  <c r="BG49" i="40" a="1"/>
  <c r="BH49" i="40" a="1"/>
  <c r="BI49" i="40" a="1"/>
  <c r="BJ49" i="40" a="1"/>
  <c r="BK49" i="40" a="1"/>
  <c r="BL49" i="40" a="1"/>
  <c r="BM49" i="40" a="1"/>
  <c r="BN49" i="40" a="1"/>
  <c r="BO49" i="40" a="1"/>
  <c r="BP49" i="40" a="1"/>
  <c r="H49" i="40"/>
  <c r="I49" i="40"/>
  <c r="J49" i="40"/>
  <c r="K49" i="40"/>
  <c r="L49" i="40"/>
  <c r="M49" i="40"/>
  <c r="N49" i="40"/>
  <c r="O49" i="40"/>
  <c r="P49" i="40"/>
  <c r="Q49" i="40"/>
  <c r="R49" i="40"/>
  <c r="S49" i="40"/>
  <c r="T49" i="40"/>
  <c r="U49" i="40"/>
  <c r="V49" i="40"/>
  <c r="W49" i="40"/>
  <c r="X49" i="40"/>
  <c r="Y49" i="40"/>
  <c r="Z49" i="40"/>
  <c r="AA49" i="40"/>
  <c r="AB49" i="40"/>
  <c r="AC49" i="40"/>
  <c r="AD49" i="40"/>
  <c r="AE49" i="40"/>
  <c r="AF49" i="40"/>
  <c r="AG49" i="40"/>
  <c r="AH49" i="40"/>
  <c r="AI49" i="40"/>
  <c r="AJ49" i="40"/>
  <c r="AK49" i="40"/>
  <c r="AL49" i="40"/>
  <c r="AM49" i="40"/>
  <c r="AN49" i="40"/>
  <c r="AO49" i="40"/>
  <c r="AP49" i="40"/>
  <c r="AQ49" i="40"/>
  <c r="AR49" i="40"/>
  <c r="AS49" i="40"/>
  <c r="AT49" i="40"/>
  <c r="AU49" i="40"/>
  <c r="AV49" i="40"/>
  <c r="AW49" i="40"/>
  <c r="AX49" i="40"/>
  <c r="AY49" i="40"/>
  <c r="AZ49" i="40"/>
  <c r="BA49" i="40"/>
  <c r="BB49" i="40"/>
  <c r="BC49" i="40"/>
  <c r="BD49" i="40"/>
  <c r="BE49" i="40"/>
  <c r="BF49" i="40"/>
  <c r="BG49" i="40"/>
  <c r="BH49" i="40"/>
  <c r="BI49" i="40"/>
  <c r="BJ49" i="40"/>
  <c r="BK49" i="40"/>
  <c r="BL49" i="40"/>
  <c r="BM49" i="40"/>
  <c r="BN49" i="40"/>
  <c r="BO49" i="40"/>
  <c r="BP49" i="40"/>
  <c r="AB25" i="40"/>
  <c r="Z25" i="40"/>
  <c r="AD24" i="40"/>
  <c r="AG24" i="40"/>
  <c r="AF24" i="40"/>
  <c r="AH24" i="40"/>
  <c r="E59" i="40" a="1"/>
  <c r="E59" i="40"/>
  <c r="F59" i="40" a="1"/>
  <c r="F59" i="40"/>
  <c r="G59" i="40" a="1"/>
  <c r="G59" i="40"/>
  <c r="H59" i="40" a="1"/>
  <c r="I59" i="40" a="1"/>
  <c r="J59" i="40" a="1"/>
  <c r="K59" i="40" a="1"/>
  <c r="L59" i="40" a="1"/>
  <c r="M59" i="40" a="1"/>
  <c r="N59" i="40" a="1"/>
  <c r="O59" i="40" a="1"/>
  <c r="P59" i="40" a="1"/>
  <c r="Q59" i="40" a="1"/>
  <c r="R59" i="40" a="1"/>
  <c r="S59" i="40" a="1"/>
  <c r="T59" i="40" a="1"/>
  <c r="U59" i="40" a="1"/>
  <c r="V59" i="40" a="1"/>
  <c r="W59" i="40" a="1"/>
  <c r="X59" i="40" a="1"/>
  <c r="Y59" i="40" a="1"/>
  <c r="Z59" i="40" a="1"/>
  <c r="AA59" i="40" a="1"/>
  <c r="AB59" i="40" a="1"/>
  <c r="AC59" i="40" a="1"/>
  <c r="AD59" i="40" a="1"/>
  <c r="AE59" i="40" a="1"/>
  <c r="AF59" i="40" a="1"/>
  <c r="AG59" i="40" a="1"/>
  <c r="AH59" i="40" a="1"/>
  <c r="AI59" i="40" a="1"/>
  <c r="AJ59" i="40" a="1"/>
  <c r="AK59" i="40" a="1"/>
  <c r="AL59" i="40" a="1"/>
  <c r="AM59" i="40" a="1"/>
  <c r="AN59" i="40" a="1"/>
  <c r="AO59" i="40" a="1"/>
  <c r="AP59" i="40" a="1"/>
  <c r="AQ59" i="40" a="1"/>
  <c r="AR59" i="40" a="1"/>
  <c r="AS59" i="40" a="1"/>
  <c r="AT59" i="40" a="1"/>
  <c r="AU59" i="40" a="1"/>
  <c r="AV59" i="40" a="1"/>
  <c r="AW59" i="40" a="1"/>
  <c r="AX59" i="40" a="1"/>
  <c r="AY59" i="40" a="1"/>
  <c r="AZ59" i="40" a="1"/>
  <c r="BA59" i="40" a="1"/>
  <c r="BB59" i="40" a="1"/>
  <c r="BC59" i="40" a="1"/>
  <c r="BD59" i="40" a="1"/>
  <c r="BE59" i="40" a="1"/>
  <c r="BF59" i="40" a="1"/>
  <c r="BG59" i="40" a="1"/>
  <c r="BH59" i="40" a="1"/>
  <c r="BI59" i="40" a="1"/>
  <c r="BJ59" i="40" a="1"/>
  <c r="BK59" i="40" a="1"/>
  <c r="BL59" i="40" a="1"/>
  <c r="BM59" i="40" a="1"/>
  <c r="BN59" i="40" a="1"/>
  <c r="BO59" i="40" a="1"/>
  <c r="BP59" i="40" a="1"/>
  <c r="H59" i="40"/>
  <c r="I59" i="40"/>
  <c r="J59" i="40"/>
  <c r="K59" i="40"/>
  <c r="L59" i="40"/>
  <c r="M59" i="40"/>
  <c r="N59" i="40"/>
  <c r="O59" i="40"/>
  <c r="P59" i="40"/>
  <c r="Q59" i="40"/>
  <c r="R59" i="40"/>
  <c r="S59" i="40"/>
  <c r="T59" i="40"/>
  <c r="U59" i="40"/>
  <c r="V59" i="40"/>
  <c r="W59" i="40"/>
  <c r="X59" i="40"/>
  <c r="Y59" i="40"/>
  <c r="Z59" i="40"/>
  <c r="AA59" i="40"/>
  <c r="AB59" i="40"/>
  <c r="AC59" i="40"/>
  <c r="AD59" i="40"/>
  <c r="AE59" i="40"/>
  <c r="AF59" i="40"/>
  <c r="AG59" i="40"/>
  <c r="AH59" i="40"/>
  <c r="AI59" i="40"/>
  <c r="AJ59" i="40"/>
  <c r="AK59" i="40"/>
  <c r="AL59" i="40"/>
  <c r="AM59" i="40"/>
  <c r="AN59" i="40"/>
  <c r="AO59" i="40"/>
  <c r="AP59" i="40"/>
  <c r="AQ59" i="40"/>
  <c r="AR59" i="40"/>
  <c r="AS59" i="40"/>
  <c r="AT59" i="40"/>
  <c r="AU59" i="40"/>
  <c r="AV59" i="40"/>
  <c r="AW59" i="40"/>
  <c r="AX59" i="40"/>
  <c r="AY59" i="40"/>
  <c r="AZ59" i="40"/>
  <c r="BA59" i="40"/>
  <c r="BB59" i="40"/>
  <c r="BC59" i="40"/>
  <c r="BD59" i="40"/>
  <c r="BE59" i="40"/>
  <c r="BF59" i="40"/>
  <c r="BG59" i="40"/>
  <c r="BH59" i="40"/>
  <c r="BI59" i="40"/>
  <c r="BJ59" i="40"/>
  <c r="BK59" i="40"/>
  <c r="BL59" i="40"/>
  <c r="BM59" i="40"/>
  <c r="BN59" i="40"/>
  <c r="BO59" i="40"/>
  <c r="BP59" i="40"/>
  <c r="AC24" i="40"/>
  <c r="E48" i="40" a="1"/>
  <c r="E48" i="40"/>
  <c r="F48" i="40" a="1"/>
  <c r="F48" i="40"/>
  <c r="G48" i="40" a="1"/>
  <c r="G48" i="40"/>
  <c r="H48" i="40" a="1"/>
  <c r="I48" i="40" a="1"/>
  <c r="J48" i="40" a="1"/>
  <c r="K48" i="40" a="1"/>
  <c r="L48" i="40" a="1"/>
  <c r="M48" i="40" a="1"/>
  <c r="N48" i="40" a="1"/>
  <c r="O48" i="40" a="1"/>
  <c r="P48" i="40" a="1"/>
  <c r="Q48" i="40" a="1"/>
  <c r="R48" i="40" a="1"/>
  <c r="S48" i="40" a="1"/>
  <c r="T48" i="40" a="1"/>
  <c r="U48" i="40" a="1"/>
  <c r="V48" i="40" a="1"/>
  <c r="W48" i="40" a="1"/>
  <c r="X48" i="40" a="1"/>
  <c r="Y48" i="40" a="1"/>
  <c r="Z48" i="40" a="1"/>
  <c r="AA48" i="40" a="1"/>
  <c r="AB48" i="40" a="1"/>
  <c r="AC48" i="40" a="1"/>
  <c r="AD48" i="40" a="1"/>
  <c r="AE48" i="40" a="1"/>
  <c r="AF48" i="40" a="1"/>
  <c r="AG48" i="40" a="1"/>
  <c r="AH48" i="40" a="1"/>
  <c r="AI48" i="40" a="1"/>
  <c r="AJ48" i="40" a="1"/>
  <c r="AK48" i="40" a="1"/>
  <c r="AL48" i="40" a="1"/>
  <c r="AM48" i="40" a="1"/>
  <c r="AN48" i="40" a="1"/>
  <c r="AO48" i="40" a="1"/>
  <c r="AP48" i="40" a="1"/>
  <c r="AQ48" i="40" a="1"/>
  <c r="AR48" i="40" a="1"/>
  <c r="AS48" i="40" a="1"/>
  <c r="AT48" i="40" a="1"/>
  <c r="AU48" i="40" a="1"/>
  <c r="AV48" i="40" a="1"/>
  <c r="AW48" i="40" a="1"/>
  <c r="AX48" i="40" a="1"/>
  <c r="AY48" i="40" a="1"/>
  <c r="AZ48" i="40" a="1"/>
  <c r="BA48" i="40" a="1"/>
  <c r="BB48" i="40" a="1"/>
  <c r="BC48" i="40" a="1"/>
  <c r="BD48" i="40" a="1"/>
  <c r="BE48" i="40" a="1"/>
  <c r="BF48" i="40" a="1"/>
  <c r="BG48" i="40" a="1"/>
  <c r="BH48" i="40" a="1"/>
  <c r="BI48" i="40" a="1"/>
  <c r="BJ48" i="40" a="1"/>
  <c r="BK48" i="40" a="1"/>
  <c r="BL48" i="40" a="1"/>
  <c r="BM48" i="40" a="1"/>
  <c r="BN48" i="40" a="1"/>
  <c r="BO48" i="40" a="1"/>
  <c r="BP48" i="40" a="1"/>
  <c r="H48" i="40"/>
  <c r="I48" i="40"/>
  <c r="J48" i="40"/>
  <c r="K48" i="40"/>
  <c r="L48" i="40"/>
  <c r="M48" i="40"/>
  <c r="N48" i="40"/>
  <c r="O48" i="40"/>
  <c r="P48" i="40"/>
  <c r="Q48" i="40"/>
  <c r="R48" i="40"/>
  <c r="S48" i="40"/>
  <c r="T48" i="40"/>
  <c r="U48" i="40"/>
  <c r="V48" i="40"/>
  <c r="W48" i="40"/>
  <c r="X48" i="40"/>
  <c r="Y48" i="40"/>
  <c r="Z48" i="40"/>
  <c r="AA48" i="40"/>
  <c r="AB48" i="40"/>
  <c r="AC48" i="40"/>
  <c r="AD48" i="40"/>
  <c r="AE48" i="40"/>
  <c r="AF48" i="40"/>
  <c r="AG48" i="40"/>
  <c r="AH48" i="40"/>
  <c r="AI48" i="40"/>
  <c r="AJ48" i="40"/>
  <c r="AK48" i="40"/>
  <c r="AL48" i="40"/>
  <c r="AM48" i="40"/>
  <c r="AN48" i="40"/>
  <c r="AO48" i="40"/>
  <c r="AP48" i="40"/>
  <c r="AQ48" i="40"/>
  <c r="AR48" i="40"/>
  <c r="AS48" i="40"/>
  <c r="AT48" i="40"/>
  <c r="AU48" i="40"/>
  <c r="AV48" i="40"/>
  <c r="AW48" i="40"/>
  <c r="AX48" i="40"/>
  <c r="AY48" i="40"/>
  <c r="AZ48" i="40"/>
  <c r="BA48" i="40"/>
  <c r="BB48" i="40"/>
  <c r="BC48" i="40"/>
  <c r="BD48" i="40"/>
  <c r="BE48" i="40"/>
  <c r="BF48" i="40"/>
  <c r="BG48" i="40"/>
  <c r="BH48" i="40"/>
  <c r="BI48" i="40"/>
  <c r="BJ48" i="40"/>
  <c r="BK48" i="40"/>
  <c r="BL48" i="40"/>
  <c r="BM48" i="40"/>
  <c r="BN48" i="40"/>
  <c r="BO48" i="40"/>
  <c r="BP48" i="40"/>
  <c r="AB24" i="40"/>
  <c r="Z24" i="40"/>
  <c r="AD23" i="40"/>
  <c r="AG23" i="40"/>
  <c r="AF23" i="40"/>
  <c r="AH23" i="40"/>
  <c r="E58" i="40" a="1"/>
  <c r="E58" i="40"/>
  <c r="F58" i="40" a="1"/>
  <c r="F58" i="40"/>
  <c r="G58" i="40" a="1"/>
  <c r="G58" i="40"/>
  <c r="H58" i="40" a="1"/>
  <c r="I58" i="40" a="1"/>
  <c r="J58" i="40" a="1"/>
  <c r="K58" i="40" a="1"/>
  <c r="L58" i="40" a="1"/>
  <c r="M58" i="40" a="1"/>
  <c r="N58" i="40" a="1"/>
  <c r="O58" i="40" a="1"/>
  <c r="P58" i="40" a="1"/>
  <c r="Q58" i="40" a="1"/>
  <c r="R58" i="40" a="1"/>
  <c r="S58" i="40" a="1"/>
  <c r="T58" i="40" a="1"/>
  <c r="U58" i="40" a="1"/>
  <c r="V58" i="40" a="1"/>
  <c r="W58" i="40" a="1"/>
  <c r="X58" i="40" a="1"/>
  <c r="Y58" i="40" a="1"/>
  <c r="Z58" i="40" a="1"/>
  <c r="AA58" i="40" a="1"/>
  <c r="AB58" i="40" a="1"/>
  <c r="AC58" i="40" a="1"/>
  <c r="AD58" i="40" a="1"/>
  <c r="AE58" i="40" a="1"/>
  <c r="AF58" i="40" a="1"/>
  <c r="AG58" i="40" a="1"/>
  <c r="AH58" i="40" a="1"/>
  <c r="AI58" i="40" a="1"/>
  <c r="AJ58" i="40" a="1"/>
  <c r="AK58" i="40" a="1"/>
  <c r="AL58" i="40" a="1"/>
  <c r="AM58" i="40" a="1"/>
  <c r="AN58" i="40" a="1"/>
  <c r="AO58" i="40" a="1"/>
  <c r="AP58" i="40" a="1"/>
  <c r="AQ58" i="40" a="1"/>
  <c r="AR58" i="40" a="1"/>
  <c r="AS58" i="40" a="1"/>
  <c r="AT58" i="40" a="1"/>
  <c r="AU58" i="40" a="1"/>
  <c r="AV58" i="40" a="1"/>
  <c r="AW58" i="40" a="1"/>
  <c r="AX58" i="40" a="1"/>
  <c r="AY58" i="40" a="1"/>
  <c r="AZ58" i="40" a="1"/>
  <c r="BA58" i="40" a="1"/>
  <c r="BB58" i="40" a="1"/>
  <c r="BC58" i="40" a="1"/>
  <c r="BD58" i="40" a="1"/>
  <c r="BE58" i="40" a="1"/>
  <c r="BF58" i="40" a="1"/>
  <c r="BG58" i="40" a="1"/>
  <c r="BH58" i="40" a="1"/>
  <c r="BI58" i="40" a="1"/>
  <c r="BJ58" i="40" a="1"/>
  <c r="BK58" i="40" a="1"/>
  <c r="BL58" i="40" a="1"/>
  <c r="BM58" i="40" a="1"/>
  <c r="BN58" i="40" a="1"/>
  <c r="BO58" i="40" a="1"/>
  <c r="BP58" i="40" a="1"/>
  <c r="H58" i="40"/>
  <c r="I58" i="40"/>
  <c r="J58" i="40"/>
  <c r="K58" i="40"/>
  <c r="L58" i="40"/>
  <c r="M58" i="40"/>
  <c r="N58" i="40"/>
  <c r="O58" i="40"/>
  <c r="P58" i="40"/>
  <c r="Q58" i="40"/>
  <c r="R58" i="40"/>
  <c r="S58" i="40"/>
  <c r="T58" i="40"/>
  <c r="U58" i="40"/>
  <c r="V58" i="40"/>
  <c r="W58" i="40"/>
  <c r="X58" i="40"/>
  <c r="Y58" i="40"/>
  <c r="Z58" i="40"/>
  <c r="AA58" i="40"/>
  <c r="AB58" i="40"/>
  <c r="AC58" i="40"/>
  <c r="AD58" i="40"/>
  <c r="AE58" i="40"/>
  <c r="AF58" i="40"/>
  <c r="AG58" i="40"/>
  <c r="AH58" i="40"/>
  <c r="AI58" i="40"/>
  <c r="AJ58" i="40"/>
  <c r="AK58" i="40"/>
  <c r="AL58" i="40"/>
  <c r="AM58" i="40"/>
  <c r="AN58" i="40"/>
  <c r="AO58" i="40"/>
  <c r="AP58" i="40"/>
  <c r="AQ58" i="40"/>
  <c r="AR58" i="40"/>
  <c r="AS58" i="40"/>
  <c r="AT58" i="40"/>
  <c r="AU58" i="40"/>
  <c r="AV58" i="40"/>
  <c r="AW58" i="40"/>
  <c r="AX58" i="40"/>
  <c r="AY58" i="40"/>
  <c r="AZ58" i="40"/>
  <c r="BA58" i="40"/>
  <c r="BB58" i="40"/>
  <c r="BC58" i="40"/>
  <c r="BD58" i="40"/>
  <c r="BE58" i="40"/>
  <c r="BF58" i="40"/>
  <c r="BG58" i="40"/>
  <c r="BH58" i="40"/>
  <c r="BI58" i="40"/>
  <c r="BJ58" i="40"/>
  <c r="BK58" i="40"/>
  <c r="BL58" i="40"/>
  <c r="BM58" i="40"/>
  <c r="BN58" i="40"/>
  <c r="BO58" i="40"/>
  <c r="BP58" i="40"/>
  <c r="AC23" i="40"/>
  <c r="E47" i="40" a="1"/>
  <c r="E47" i="40"/>
  <c r="F47" i="40" a="1"/>
  <c r="F47" i="40"/>
  <c r="G47" i="40" a="1"/>
  <c r="G47" i="40"/>
  <c r="H47" i="40" a="1"/>
  <c r="I47" i="40" a="1"/>
  <c r="J47" i="40" a="1"/>
  <c r="K47" i="40" a="1"/>
  <c r="L47" i="40" a="1"/>
  <c r="M47" i="40" a="1"/>
  <c r="N47" i="40" a="1"/>
  <c r="O47" i="40" a="1"/>
  <c r="P47" i="40" a="1"/>
  <c r="Q47" i="40" a="1"/>
  <c r="R47" i="40" a="1"/>
  <c r="S47" i="40" a="1"/>
  <c r="T47" i="40" a="1"/>
  <c r="U47" i="40" a="1"/>
  <c r="V47" i="40" a="1"/>
  <c r="W47" i="40" a="1"/>
  <c r="X47" i="40" a="1"/>
  <c r="Y47" i="40" a="1"/>
  <c r="Z47" i="40" a="1"/>
  <c r="AA47" i="40" a="1"/>
  <c r="AB47" i="40" a="1"/>
  <c r="AC47" i="40" a="1"/>
  <c r="AD47" i="40" a="1"/>
  <c r="AE47" i="40" a="1"/>
  <c r="AF47" i="40" a="1"/>
  <c r="AG47" i="40" a="1"/>
  <c r="AH47" i="40" a="1"/>
  <c r="AI47" i="40" a="1"/>
  <c r="AJ47" i="40" a="1"/>
  <c r="AK47" i="40" a="1"/>
  <c r="AL47" i="40" a="1"/>
  <c r="AM47" i="40" a="1"/>
  <c r="AN47" i="40" a="1"/>
  <c r="AO47" i="40" a="1"/>
  <c r="AP47" i="40" a="1"/>
  <c r="AQ47" i="40" a="1"/>
  <c r="AR47" i="40" a="1"/>
  <c r="AS47" i="40" a="1"/>
  <c r="AT47" i="40" a="1"/>
  <c r="AU47" i="40" a="1"/>
  <c r="AV47" i="40" a="1"/>
  <c r="AW47" i="40" a="1"/>
  <c r="AX47" i="40" a="1"/>
  <c r="AY47" i="40" a="1"/>
  <c r="AZ47" i="40" a="1"/>
  <c r="BA47" i="40" a="1"/>
  <c r="BB47" i="40" a="1"/>
  <c r="BC47" i="40" a="1"/>
  <c r="BD47" i="40" a="1"/>
  <c r="BE47" i="40" a="1"/>
  <c r="BF47" i="40" a="1"/>
  <c r="BG47" i="40" a="1"/>
  <c r="BH47" i="40" a="1"/>
  <c r="BI47" i="40" a="1"/>
  <c r="BJ47" i="40" a="1"/>
  <c r="BK47" i="40" a="1"/>
  <c r="BL47" i="40" a="1"/>
  <c r="BM47" i="40" a="1"/>
  <c r="BN47" i="40" a="1"/>
  <c r="BO47" i="40" a="1"/>
  <c r="BP47" i="40" a="1"/>
  <c r="H47" i="40"/>
  <c r="I47" i="40"/>
  <c r="J47" i="40"/>
  <c r="K47" i="40"/>
  <c r="L47" i="40"/>
  <c r="M47" i="40"/>
  <c r="N47" i="40"/>
  <c r="O47" i="40"/>
  <c r="P47" i="40"/>
  <c r="Q47" i="40"/>
  <c r="R47" i="40"/>
  <c r="S47" i="40"/>
  <c r="T47" i="40"/>
  <c r="U47" i="40"/>
  <c r="V47" i="40"/>
  <c r="W47" i="40"/>
  <c r="X47" i="40"/>
  <c r="Y47" i="40"/>
  <c r="Z47" i="40"/>
  <c r="AA47" i="40"/>
  <c r="AB47" i="40"/>
  <c r="AC47" i="40"/>
  <c r="AD47" i="40"/>
  <c r="AE47" i="40"/>
  <c r="AF47" i="40"/>
  <c r="AG47" i="40"/>
  <c r="AH47" i="40"/>
  <c r="AI47" i="40"/>
  <c r="AJ47" i="40"/>
  <c r="AK47" i="40"/>
  <c r="AL47" i="40"/>
  <c r="AM47" i="40"/>
  <c r="AN47" i="40"/>
  <c r="AO47" i="40"/>
  <c r="AP47" i="40"/>
  <c r="AQ47" i="40"/>
  <c r="AR47" i="40"/>
  <c r="AS47"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AB23" i="40"/>
  <c r="Z23" i="40"/>
  <c r="AD22" i="40"/>
  <c r="AG22" i="40"/>
  <c r="AF22" i="40"/>
  <c r="AH22" i="40"/>
  <c r="Z22" i="40"/>
  <c r="AD21" i="40"/>
  <c r="AG21" i="40"/>
  <c r="AF21" i="40"/>
  <c r="AH21" i="40"/>
  <c r="Z21" i="40"/>
  <c r="AD20" i="40"/>
  <c r="AG20" i="40"/>
  <c r="AF20" i="40"/>
  <c r="AH20" i="40"/>
  <c r="Z20" i="40"/>
  <c r="AD19" i="40"/>
  <c r="AG19" i="40"/>
  <c r="AF19" i="40"/>
  <c r="AH19" i="40"/>
  <c r="Z19" i="40"/>
  <c r="AD18" i="40"/>
  <c r="AG18" i="40"/>
  <c r="AF18" i="40"/>
  <c r="AH18" i="40"/>
  <c r="Z18" i="40"/>
  <c r="AD17" i="40"/>
  <c r="AG17" i="40"/>
  <c r="AF17" i="40"/>
  <c r="AH17" i="40"/>
  <c r="Z17" i="40"/>
  <c r="B13" i="40"/>
  <c r="D17" i="40"/>
  <c r="L4" i="40"/>
  <c r="E17" i="40"/>
  <c r="M4" i="40"/>
  <c r="F17" i="40"/>
  <c r="N4" i="40"/>
  <c r="G17" i="40"/>
  <c r="I17" i="40"/>
  <c r="D18" i="40"/>
  <c r="L5" i="40"/>
  <c r="E18" i="40"/>
  <c r="M5" i="40"/>
  <c r="F18" i="40"/>
  <c r="N5" i="40"/>
  <c r="G18" i="40"/>
  <c r="I18" i="40"/>
  <c r="D19" i="40"/>
  <c r="L6" i="40"/>
  <c r="E19" i="40"/>
  <c r="M6" i="40"/>
  <c r="F19" i="40"/>
  <c r="N6" i="40"/>
  <c r="G19" i="40"/>
  <c r="I19" i="40"/>
  <c r="D20" i="40"/>
  <c r="L7" i="40"/>
  <c r="E20" i="40"/>
  <c r="M7" i="40"/>
  <c r="F20" i="40"/>
  <c r="N7" i="40"/>
  <c r="G20" i="40"/>
  <c r="I20" i="40"/>
  <c r="D21" i="40"/>
  <c r="L8" i="40"/>
  <c r="E21" i="40"/>
  <c r="M8" i="40"/>
  <c r="F21" i="40"/>
  <c r="N8" i="40"/>
  <c r="G21" i="40"/>
  <c r="I21" i="40"/>
  <c r="D22" i="40"/>
  <c r="L9" i="40"/>
  <c r="E22" i="40"/>
  <c r="M9" i="40"/>
  <c r="F22" i="40"/>
  <c r="N9" i="40"/>
  <c r="G22" i="40"/>
  <c r="I22" i="40"/>
  <c r="D23" i="40"/>
  <c r="L10" i="40"/>
  <c r="E23" i="40"/>
  <c r="M10" i="40"/>
  <c r="F23" i="40"/>
  <c r="N10" i="40"/>
  <c r="G23" i="40"/>
  <c r="I23" i="40"/>
  <c r="E36" i="40" a="1"/>
  <c r="E36" i="40"/>
  <c r="F36" i="40" a="1"/>
  <c r="F36" i="40"/>
  <c r="G36" i="40" a="1"/>
  <c r="G36" i="40"/>
  <c r="H36" i="40" a="1"/>
  <c r="I36" i="40" a="1"/>
  <c r="J36" i="40" a="1"/>
  <c r="K36" i="40" a="1"/>
  <c r="L36" i="40" a="1"/>
  <c r="M36" i="40" a="1"/>
  <c r="N36" i="40" a="1"/>
  <c r="O36" i="40" a="1"/>
  <c r="P36" i="40" a="1"/>
  <c r="Q36" i="40" a="1"/>
  <c r="R36" i="40" a="1"/>
  <c r="S36" i="40" a="1"/>
  <c r="T36" i="40" a="1"/>
  <c r="U36" i="40" a="1"/>
  <c r="V36" i="40" a="1"/>
  <c r="W36" i="40" a="1"/>
  <c r="X36" i="40" a="1"/>
  <c r="Y36" i="40" a="1"/>
  <c r="Z36" i="40" a="1"/>
  <c r="AA36" i="40" a="1"/>
  <c r="AB36" i="40" a="1"/>
  <c r="AC36" i="40" a="1"/>
  <c r="AD36" i="40" a="1"/>
  <c r="AE36" i="40" a="1"/>
  <c r="AF36" i="40" a="1"/>
  <c r="AG36" i="40" a="1"/>
  <c r="AH36" i="40" a="1"/>
  <c r="AI36" i="40" a="1"/>
  <c r="AJ36" i="40" a="1"/>
  <c r="AK36" i="40" a="1"/>
  <c r="AL36" i="40" a="1"/>
  <c r="AM36" i="40" a="1"/>
  <c r="AN36" i="40" a="1"/>
  <c r="AO36" i="40" a="1"/>
  <c r="AP36" i="40" a="1"/>
  <c r="AQ36" i="40" a="1"/>
  <c r="AR36" i="40" a="1"/>
  <c r="AS36" i="40" a="1"/>
  <c r="AT36" i="40" a="1"/>
  <c r="AU36" i="40" a="1"/>
  <c r="AV36" i="40" a="1"/>
  <c r="AW36" i="40" a="1"/>
  <c r="AX36" i="40" a="1"/>
  <c r="AY36" i="40" a="1"/>
  <c r="AZ36" i="40" a="1"/>
  <c r="BA36" i="40" a="1"/>
  <c r="BB36" i="40" a="1"/>
  <c r="BC36" i="40" a="1"/>
  <c r="BD36" i="40" a="1"/>
  <c r="BE36" i="40" a="1"/>
  <c r="BF36" i="40" a="1"/>
  <c r="BG36" i="40" a="1"/>
  <c r="BH36" i="40" a="1"/>
  <c r="BI36" i="40" a="1"/>
  <c r="BJ36" i="40" a="1"/>
  <c r="BK36" i="40" a="1"/>
  <c r="BL36" i="40" a="1"/>
  <c r="BM36" i="40" a="1"/>
  <c r="BN36" i="40" a="1"/>
  <c r="BO36" i="40" a="1"/>
  <c r="BP36" i="40" a="1"/>
  <c r="H36" i="40"/>
  <c r="I36" i="40"/>
  <c r="J36" i="40"/>
  <c r="K36" i="40"/>
  <c r="L36" i="40"/>
  <c r="M36" i="40"/>
  <c r="N36" i="40"/>
  <c r="O36" i="40"/>
  <c r="P36" i="40"/>
  <c r="Q36" i="40"/>
  <c r="R36" i="40"/>
  <c r="S36" i="40"/>
  <c r="T36" i="40"/>
  <c r="U36" i="40"/>
  <c r="V36" i="40"/>
  <c r="W36" i="40"/>
  <c r="X36" i="40"/>
  <c r="Y36" i="40"/>
  <c r="Z36" i="40"/>
  <c r="AA36" i="40"/>
  <c r="AB36" i="40"/>
  <c r="AC36" i="40"/>
  <c r="AD36" i="40"/>
  <c r="AE36" i="40"/>
  <c r="AF36" i="40"/>
  <c r="AG36" i="40"/>
  <c r="AH36" i="40"/>
  <c r="AI36" i="40"/>
  <c r="AJ36" i="40"/>
  <c r="AK36" i="40"/>
  <c r="AL36" i="40"/>
  <c r="AM36" i="40"/>
  <c r="AN36" i="40"/>
  <c r="AO36" i="40"/>
  <c r="AP36" i="40"/>
  <c r="AQ36" i="40"/>
  <c r="AR36" i="40"/>
  <c r="AS36" i="40"/>
  <c r="AT36" i="40"/>
  <c r="AU36" i="40"/>
  <c r="AV36" i="40"/>
  <c r="AW36" i="40"/>
  <c r="AX36" i="40"/>
  <c r="AY36" i="40"/>
  <c r="AZ36" i="40"/>
  <c r="BA36" i="40"/>
  <c r="BB36" i="40"/>
  <c r="BC36" i="40"/>
  <c r="BD36" i="40"/>
  <c r="BE36" i="40"/>
  <c r="BF36" i="40"/>
  <c r="BG36" i="40"/>
  <c r="BH36" i="40"/>
  <c r="BI36" i="40"/>
  <c r="BJ36" i="40"/>
  <c r="BK36" i="40"/>
  <c r="BL36" i="40"/>
  <c r="BM36" i="40"/>
  <c r="BN36" i="40"/>
  <c r="BO36" i="40"/>
  <c r="BP36" i="40"/>
  <c r="AA23" i="40"/>
  <c r="D24" i="40"/>
  <c r="L11" i="40"/>
  <c r="E24" i="40"/>
  <c r="M11" i="40"/>
  <c r="F24" i="40"/>
  <c r="N11" i="40"/>
  <c r="G24" i="40"/>
  <c r="I24" i="40"/>
  <c r="E37" i="40" a="1"/>
  <c r="E37" i="40"/>
  <c r="F37" i="40" a="1"/>
  <c r="F37" i="40"/>
  <c r="G37" i="40" a="1"/>
  <c r="G37" i="40"/>
  <c r="H37" i="40" a="1"/>
  <c r="I37" i="40" a="1"/>
  <c r="J37" i="40" a="1"/>
  <c r="K37" i="40" a="1"/>
  <c r="L37" i="40" a="1"/>
  <c r="M37" i="40" a="1"/>
  <c r="N37" i="40" a="1"/>
  <c r="O37" i="40" a="1"/>
  <c r="P37" i="40" a="1"/>
  <c r="Q37" i="40" a="1"/>
  <c r="R37" i="40" a="1"/>
  <c r="S37" i="40" a="1"/>
  <c r="T37" i="40" a="1"/>
  <c r="U37" i="40" a="1"/>
  <c r="V37" i="40" a="1"/>
  <c r="W37" i="40" a="1"/>
  <c r="X37" i="40" a="1"/>
  <c r="Y37" i="40" a="1"/>
  <c r="Z37" i="40" a="1"/>
  <c r="AA37" i="40" a="1"/>
  <c r="AB37" i="40" a="1"/>
  <c r="AC37" i="40" a="1"/>
  <c r="AD37" i="40" a="1"/>
  <c r="AE37" i="40" a="1"/>
  <c r="AF37" i="40" a="1"/>
  <c r="AG37" i="40" a="1"/>
  <c r="AH37" i="40" a="1"/>
  <c r="AI37" i="40" a="1"/>
  <c r="AJ37" i="40" a="1"/>
  <c r="AK37" i="40" a="1"/>
  <c r="AL37" i="40" a="1"/>
  <c r="AM37" i="40" a="1"/>
  <c r="AN37" i="40" a="1"/>
  <c r="AO37" i="40" a="1"/>
  <c r="AP37" i="40" a="1"/>
  <c r="AQ37" i="40" a="1"/>
  <c r="AR37" i="40" a="1"/>
  <c r="AS37" i="40" a="1"/>
  <c r="AT37" i="40" a="1"/>
  <c r="AU37" i="40" a="1"/>
  <c r="AV37" i="40" a="1"/>
  <c r="AW37" i="40" a="1"/>
  <c r="AX37" i="40" a="1"/>
  <c r="AY37" i="40" a="1"/>
  <c r="AZ37" i="40" a="1"/>
  <c r="BA37" i="40" a="1"/>
  <c r="BB37" i="40" a="1"/>
  <c r="BC37" i="40" a="1"/>
  <c r="BD37" i="40" a="1"/>
  <c r="BE37" i="40" a="1"/>
  <c r="BF37" i="40" a="1"/>
  <c r="BG37" i="40" a="1"/>
  <c r="BH37" i="40" a="1"/>
  <c r="BI37" i="40" a="1"/>
  <c r="BJ37" i="40" a="1"/>
  <c r="BK37" i="40" a="1"/>
  <c r="BL37" i="40" a="1"/>
  <c r="BM37" i="40" a="1"/>
  <c r="BN37" i="40" a="1"/>
  <c r="BO37" i="40" a="1"/>
  <c r="BP37" i="40" a="1"/>
  <c r="H37" i="40"/>
  <c r="I37" i="40"/>
  <c r="J37" i="40"/>
  <c r="K37" i="40"/>
  <c r="L37" i="40"/>
  <c r="M37" i="40"/>
  <c r="N37" i="40"/>
  <c r="O37" i="40"/>
  <c r="P37" i="40"/>
  <c r="Q37" i="40"/>
  <c r="R37" i="40"/>
  <c r="S37" i="40"/>
  <c r="T37" i="40"/>
  <c r="U37" i="40"/>
  <c r="V37" i="40"/>
  <c r="W37" i="40"/>
  <c r="X37" i="40"/>
  <c r="Y37" i="40"/>
  <c r="Z37" i="40"/>
  <c r="AA37" i="40"/>
  <c r="AB37" i="40"/>
  <c r="AC37" i="40"/>
  <c r="AD37" i="40"/>
  <c r="AE37" i="40"/>
  <c r="AF37" i="40"/>
  <c r="AG37" i="40"/>
  <c r="AH37" i="40"/>
  <c r="AI37" i="40"/>
  <c r="AJ37" i="40"/>
  <c r="AK37" i="40"/>
  <c r="AL37" i="40"/>
  <c r="AM37" i="40"/>
  <c r="AN37" i="40"/>
  <c r="AO37" i="40"/>
  <c r="AP37" i="40"/>
  <c r="AQ37" i="40"/>
  <c r="AR37" i="40"/>
  <c r="AS37" i="40"/>
  <c r="AT37" i="40"/>
  <c r="AU37" i="40"/>
  <c r="AV37" i="40"/>
  <c r="AW37" i="40"/>
  <c r="AX37" i="40"/>
  <c r="AY37" i="40"/>
  <c r="AZ37" i="40"/>
  <c r="BA37" i="40"/>
  <c r="BB37" i="40"/>
  <c r="BC37" i="40"/>
  <c r="BD37" i="40"/>
  <c r="BE37" i="40"/>
  <c r="BF37" i="40"/>
  <c r="BG37" i="40"/>
  <c r="BH37" i="40"/>
  <c r="BI37" i="40"/>
  <c r="BJ37" i="40"/>
  <c r="BK37" i="40"/>
  <c r="BL37" i="40"/>
  <c r="BM37" i="40"/>
  <c r="BN37" i="40"/>
  <c r="BO37" i="40"/>
  <c r="BP37" i="40"/>
  <c r="AA24" i="40"/>
  <c r="D25" i="40"/>
  <c r="L12" i="40"/>
  <c r="E25" i="40"/>
  <c r="M12" i="40"/>
  <c r="F25" i="40"/>
  <c r="N12" i="40"/>
  <c r="G25" i="40"/>
  <c r="I25" i="40"/>
  <c r="E38" i="40" a="1"/>
  <c r="E38" i="40"/>
  <c r="F38" i="40" a="1"/>
  <c r="F38" i="40"/>
  <c r="G38" i="40" a="1"/>
  <c r="G38" i="40"/>
  <c r="H38" i="40" a="1"/>
  <c r="I38" i="40" a="1"/>
  <c r="J38" i="40" a="1"/>
  <c r="K38" i="40" a="1"/>
  <c r="L38" i="40" a="1"/>
  <c r="M38" i="40" a="1"/>
  <c r="N38" i="40" a="1"/>
  <c r="O38" i="40" a="1"/>
  <c r="P38" i="40" a="1"/>
  <c r="Q38" i="40" a="1"/>
  <c r="R38" i="40" a="1"/>
  <c r="S38" i="40" a="1"/>
  <c r="T38" i="40" a="1"/>
  <c r="U38" i="40" a="1"/>
  <c r="V38" i="40" a="1"/>
  <c r="W38" i="40" a="1"/>
  <c r="X38" i="40" a="1"/>
  <c r="Y38" i="40" a="1"/>
  <c r="Z38" i="40" a="1"/>
  <c r="AA38" i="40" a="1"/>
  <c r="AB38" i="40" a="1"/>
  <c r="AC38" i="40" a="1"/>
  <c r="AD38" i="40" a="1"/>
  <c r="AE38" i="40" a="1"/>
  <c r="AF38" i="40" a="1"/>
  <c r="AG38" i="40" a="1"/>
  <c r="AH38" i="40" a="1"/>
  <c r="AI38" i="40" a="1"/>
  <c r="AJ38" i="40" a="1"/>
  <c r="AK38" i="40" a="1"/>
  <c r="AL38" i="40" a="1"/>
  <c r="AM38" i="40" a="1"/>
  <c r="AN38" i="40" a="1"/>
  <c r="AO38" i="40" a="1"/>
  <c r="AP38" i="40" a="1"/>
  <c r="AQ38" i="40" a="1"/>
  <c r="AR38" i="40" a="1"/>
  <c r="AS38" i="40" a="1"/>
  <c r="AT38" i="40" a="1"/>
  <c r="AU38" i="40" a="1"/>
  <c r="AV38" i="40" a="1"/>
  <c r="AW38" i="40" a="1"/>
  <c r="AX38" i="40" a="1"/>
  <c r="AY38" i="40" a="1"/>
  <c r="AZ38" i="40" a="1"/>
  <c r="BA38" i="40" a="1"/>
  <c r="BB38" i="40" a="1"/>
  <c r="BC38" i="40" a="1"/>
  <c r="BD38" i="40" a="1"/>
  <c r="BE38" i="40" a="1"/>
  <c r="BF38" i="40" a="1"/>
  <c r="BG38" i="40" a="1"/>
  <c r="BH38" i="40" a="1"/>
  <c r="BI38" i="40" a="1"/>
  <c r="BJ38" i="40" a="1"/>
  <c r="BK38" i="40" a="1"/>
  <c r="BL38" i="40" a="1"/>
  <c r="BM38" i="40" a="1"/>
  <c r="BN38" i="40" a="1"/>
  <c r="BO38" i="40" a="1"/>
  <c r="BP38" i="40" a="1"/>
  <c r="H38" i="40"/>
  <c r="I38" i="40"/>
  <c r="J38" i="40"/>
  <c r="K38" i="40"/>
  <c r="L38" i="40"/>
  <c r="M38" i="40"/>
  <c r="N38" i="40"/>
  <c r="O38" i="40"/>
  <c r="P38"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AP38" i="40"/>
  <c r="AQ38" i="40"/>
  <c r="AR38" i="40"/>
  <c r="AS38" i="40"/>
  <c r="AT38" i="40"/>
  <c r="AU38" i="40"/>
  <c r="AV38" i="40"/>
  <c r="AW38" i="40"/>
  <c r="AX38" i="40"/>
  <c r="AY38" i="40"/>
  <c r="AZ38" i="40"/>
  <c r="BA38" i="40"/>
  <c r="BB38" i="40"/>
  <c r="BC38" i="40"/>
  <c r="BD38" i="40"/>
  <c r="BE38" i="40"/>
  <c r="BF38" i="40"/>
  <c r="BG38" i="40"/>
  <c r="BH38" i="40"/>
  <c r="BI38" i="40"/>
  <c r="BJ38" i="40"/>
  <c r="BK38" i="40"/>
  <c r="BL38" i="40"/>
  <c r="BM38" i="40"/>
  <c r="BN38" i="40"/>
  <c r="BO38" i="40"/>
  <c r="BP38" i="40"/>
  <c r="AA25" i="40"/>
  <c r="C30" i="40"/>
  <c r="Z68" i="40"/>
  <c r="AB68" i="40"/>
  <c r="Z80" i="40"/>
  <c r="AB80" i="40"/>
  <c r="Z88" i="40"/>
  <c r="AB88" i="40"/>
  <c r="Z140" i="40"/>
  <c r="AA140" i="40"/>
  <c r="AB140" i="40"/>
  <c r="Z152" i="40"/>
  <c r="AA152" i="40"/>
  <c r="AB152" i="40"/>
  <c r="Z160" i="40"/>
  <c r="AA160" i="40"/>
  <c r="AB160" i="40"/>
  <c r="S12" i="39"/>
  <c r="T12" i="39"/>
  <c r="U12" i="39"/>
  <c r="V12" i="39"/>
  <c r="W12" i="39"/>
  <c r="Y12" i="39"/>
  <c r="Z12" i="39"/>
  <c r="AA12" i="39"/>
  <c r="S13" i="39"/>
  <c r="T13" i="39"/>
  <c r="U13" i="39"/>
  <c r="V13" i="39"/>
  <c r="W13" i="39"/>
  <c r="Y13" i="39"/>
  <c r="Z13" i="39"/>
  <c r="AA13" i="39"/>
  <c r="S14" i="39"/>
  <c r="T14" i="39"/>
  <c r="U14" i="39"/>
  <c r="V14" i="39"/>
  <c r="W14" i="39"/>
  <c r="Y14" i="39"/>
  <c r="Z14" i="39"/>
  <c r="AA14" i="39"/>
  <c r="Q12" i="39"/>
  <c r="Q13" i="39"/>
  <c r="Q14" i="39"/>
  <c r="Q15" i="39"/>
  <c r="S15" i="39"/>
  <c r="T15" i="39"/>
  <c r="U15" i="39"/>
  <c r="V15" i="39"/>
  <c r="W15" i="39"/>
  <c r="Y15" i="39"/>
  <c r="Z15" i="39"/>
  <c r="AA15" i="39"/>
  <c r="C12" i="40"/>
  <c r="C11" i="40"/>
  <c r="C10" i="40"/>
  <c r="C9" i="40"/>
  <c r="C8" i="40"/>
  <c r="D17" i="41"/>
  <c r="L4" i="41"/>
  <c r="E17" i="41"/>
  <c r="M4" i="41"/>
  <c r="F17" i="41"/>
  <c r="N4" i="41"/>
  <c r="G17" i="41"/>
  <c r="I17" i="41"/>
  <c r="D18" i="41"/>
  <c r="L5" i="41"/>
  <c r="E18" i="41"/>
  <c r="M5" i="41"/>
  <c r="F18" i="41"/>
  <c r="N5" i="41"/>
  <c r="G18" i="41"/>
  <c r="I18" i="41"/>
  <c r="D19" i="41"/>
  <c r="L6" i="41"/>
  <c r="E19" i="41"/>
  <c r="M6" i="41"/>
  <c r="F19" i="41"/>
  <c r="N6" i="41"/>
  <c r="G19" i="41"/>
  <c r="I19" i="41"/>
  <c r="D20" i="41"/>
  <c r="L7" i="41"/>
  <c r="E20" i="41"/>
  <c r="M7" i="41"/>
  <c r="F20" i="41"/>
  <c r="N7" i="41"/>
  <c r="G20" i="41"/>
  <c r="I20" i="41"/>
  <c r="D21" i="41"/>
  <c r="L8" i="41"/>
  <c r="E21" i="41"/>
  <c r="M8" i="41"/>
  <c r="F21" i="41"/>
  <c r="N8" i="41"/>
  <c r="G21" i="41"/>
  <c r="I21" i="41"/>
  <c r="D22" i="41"/>
  <c r="L9" i="41"/>
  <c r="E22" i="41"/>
  <c r="M9" i="41"/>
  <c r="F22" i="41"/>
  <c r="N9" i="41"/>
  <c r="G22" i="41"/>
  <c r="I22" i="41"/>
  <c r="D23" i="41"/>
  <c r="L10" i="41"/>
  <c r="E23" i="41"/>
  <c r="M10" i="41"/>
  <c r="F23" i="41"/>
  <c r="N10" i="41"/>
  <c r="G23" i="41"/>
  <c r="I23" i="41"/>
  <c r="E36" i="41" a="1"/>
  <c r="E36" i="41"/>
  <c r="F36" i="41" a="1"/>
  <c r="F36" i="41"/>
  <c r="G36" i="41" a="1"/>
  <c r="H36" i="41" a="1"/>
  <c r="I36" i="41" a="1"/>
  <c r="J36" i="41" a="1"/>
  <c r="K36" i="41" a="1"/>
  <c r="L36" i="41" a="1"/>
  <c r="M36" i="41" a="1"/>
  <c r="N36" i="41" a="1"/>
  <c r="O36" i="41" a="1"/>
  <c r="P36" i="41" a="1"/>
  <c r="Q36" i="41" a="1"/>
  <c r="R36" i="41" a="1"/>
  <c r="S36" i="41" a="1"/>
  <c r="T36" i="41" a="1"/>
  <c r="U36" i="41" a="1"/>
  <c r="V36" i="41" a="1"/>
  <c r="W36" i="41" a="1"/>
  <c r="X36" i="41" a="1"/>
  <c r="Y36" i="41" a="1"/>
  <c r="Z36" i="41" a="1"/>
  <c r="AA36" i="41" a="1"/>
  <c r="AB36" i="41" a="1"/>
  <c r="AC36" i="41" a="1"/>
  <c r="AD36" i="41" a="1"/>
  <c r="AE36" i="41" a="1"/>
  <c r="AF36" i="41" a="1"/>
  <c r="AG36" i="41" a="1"/>
  <c r="AH36" i="41" a="1"/>
  <c r="AI36" i="41" a="1"/>
  <c r="AJ36" i="41" a="1"/>
  <c r="AK36" i="41" a="1"/>
  <c r="AL36" i="41" a="1"/>
  <c r="AM36" i="41" a="1"/>
  <c r="AN36" i="41" a="1"/>
  <c r="AO36" i="41" a="1"/>
  <c r="AP36" i="41" a="1"/>
  <c r="AQ36" i="41" a="1"/>
  <c r="AR36" i="41" a="1"/>
  <c r="AS36" i="41" a="1"/>
  <c r="AT36" i="41" a="1"/>
  <c r="AU36" i="41" a="1"/>
  <c r="AV36" i="41" a="1"/>
  <c r="AW36" i="41" a="1"/>
  <c r="AX36" i="41" a="1"/>
  <c r="AY36" i="41" a="1"/>
  <c r="AZ36" i="41" a="1"/>
  <c r="BA36" i="41" a="1"/>
  <c r="BB36" i="41" a="1"/>
  <c r="BC36" i="41" a="1"/>
  <c r="BD36" i="41" a="1"/>
  <c r="BE36" i="41" a="1"/>
  <c r="BF36" i="41" a="1"/>
  <c r="BG36" i="41" a="1"/>
  <c r="BH36" i="41" a="1"/>
  <c r="BI36" i="41" a="1"/>
  <c r="BJ36" i="41" a="1"/>
  <c r="BK36" i="41" a="1"/>
  <c r="BL36" i="41" a="1"/>
  <c r="BM36" i="41" a="1"/>
  <c r="BN36" i="41" a="1"/>
  <c r="BO36" i="41" a="1"/>
  <c r="BP36" i="41" a="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AJ36" i="41"/>
  <c r="AK36" i="41"/>
  <c r="AL36" i="41"/>
  <c r="AM36" i="41"/>
  <c r="AN36" i="41"/>
  <c r="AO36" i="41"/>
  <c r="AP36" i="41"/>
  <c r="AQ36" i="41"/>
  <c r="AR36" i="41"/>
  <c r="AS36" i="41"/>
  <c r="AT36" i="41"/>
  <c r="AU36" i="41"/>
  <c r="AV36" i="41"/>
  <c r="AW36" i="41"/>
  <c r="AX36" i="41"/>
  <c r="AY36" i="41"/>
  <c r="AZ36" i="41"/>
  <c r="BA36" i="41"/>
  <c r="BB36" i="41"/>
  <c r="BC36" i="41"/>
  <c r="BD36" i="41"/>
  <c r="BE36" i="41"/>
  <c r="BF36" i="41"/>
  <c r="BG36" i="41"/>
  <c r="BH36" i="41"/>
  <c r="BI36" i="41"/>
  <c r="BJ36" i="41"/>
  <c r="BK36" i="41"/>
  <c r="BL36" i="41"/>
  <c r="BM36" i="41"/>
  <c r="BN36" i="41"/>
  <c r="BO36" i="41"/>
  <c r="BP36" i="41"/>
  <c r="AA23" i="41"/>
  <c r="D24" i="41"/>
  <c r="L11" i="41"/>
  <c r="E24" i="41"/>
  <c r="M11" i="41"/>
  <c r="F24" i="41"/>
  <c r="N11" i="41"/>
  <c r="G24" i="41"/>
  <c r="I24" i="41"/>
  <c r="E37" i="41" a="1"/>
  <c r="E37" i="41"/>
  <c r="F37" i="41" a="1"/>
  <c r="F37" i="41"/>
  <c r="G37" i="41" a="1"/>
  <c r="H37" i="41" a="1"/>
  <c r="I37" i="41" a="1"/>
  <c r="J37" i="41" a="1"/>
  <c r="K37" i="41" a="1"/>
  <c r="L37" i="41" a="1"/>
  <c r="M37" i="41" a="1"/>
  <c r="N37" i="41" a="1"/>
  <c r="O37" i="41" a="1"/>
  <c r="P37" i="41" a="1"/>
  <c r="Q37" i="41" a="1"/>
  <c r="R37" i="41" a="1"/>
  <c r="S37" i="41" a="1"/>
  <c r="T37" i="41" a="1"/>
  <c r="U37" i="41" a="1"/>
  <c r="V37" i="41" a="1"/>
  <c r="W37" i="41" a="1"/>
  <c r="X37" i="41" a="1"/>
  <c r="Y37" i="41" a="1"/>
  <c r="Z37" i="41" a="1"/>
  <c r="AA37" i="41" a="1"/>
  <c r="AB37" i="41" a="1"/>
  <c r="AC37" i="41" a="1"/>
  <c r="AD37" i="41" a="1"/>
  <c r="AE37" i="41" a="1"/>
  <c r="AF37" i="41" a="1"/>
  <c r="AG37" i="41" a="1"/>
  <c r="AH37" i="41" a="1"/>
  <c r="AI37" i="41" a="1"/>
  <c r="AJ37" i="41" a="1"/>
  <c r="AK37" i="41" a="1"/>
  <c r="AL37" i="41" a="1"/>
  <c r="AM37" i="41" a="1"/>
  <c r="AN37" i="41" a="1"/>
  <c r="AO37" i="41" a="1"/>
  <c r="AP37" i="41" a="1"/>
  <c r="AQ37" i="41" a="1"/>
  <c r="AR37" i="41" a="1"/>
  <c r="AS37" i="41" a="1"/>
  <c r="AT37" i="41" a="1"/>
  <c r="AU37" i="41" a="1"/>
  <c r="AV37" i="41" a="1"/>
  <c r="AW37" i="41" a="1"/>
  <c r="AX37" i="41" a="1"/>
  <c r="AY37" i="41" a="1"/>
  <c r="AZ37" i="41" a="1"/>
  <c r="BA37" i="41" a="1"/>
  <c r="BB37" i="41" a="1"/>
  <c r="BC37" i="41" a="1"/>
  <c r="BD37" i="41" a="1"/>
  <c r="BE37" i="41" a="1"/>
  <c r="BF37" i="41" a="1"/>
  <c r="BG37" i="41" a="1"/>
  <c r="BH37" i="41" a="1"/>
  <c r="BI37" i="41" a="1"/>
  <c r="BJ37" i="41" a="1"/>
  <c r="BK37" i="41" a="1"/>
  <c r="BL37" i="41" a="1"/>
  <c r="BM37" i="41" a="1"/>
  <c r="BN37" i="41" a="1"/>
  <c r="BO37" i="41" a="1"/>
  <c r="BP37" i="41" a="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AJ37" i="41"/>
  <c r="AK37" i="41"/>
  <c r="AL37" i="41"/>
  <c r="AM37" i="41"/>
  <c r="AN37" i="41"/>
  <c r="AO37" i="41"/>
  <c r="AP37" i="41"/>
  <c r="AQ37" i="41"/>
  <c r="AR37" i="41"/>
  <c r="AS37" i="41"/>
  <c r="AT37" i="41"/>
  <c r="AU37" i="41"/>
  <c r="AV37" i="41"/>
  <c r="AW37" i="41"/>
  <c r="AX37" i="41"/>
  <c r="AY37" i="41"/>
  <c r="AZ37" i="41"/>
  <c r="BA37" i="41"/>
  <c r="BB37" i="41"/>
  <c r="BC37" i="41"/>
  <c r="BD37" i="41"/>
  <c r="BE37" i="41"/>
  <c r="BF37" i="41"/>
  <c r="BG37" i="41"/>
  <c r="BH37" i="41"/>
  <c r="BI37" i="41"/>
  <c r="BJ37" i="41"/>
  <c r="BK37" i="41"/>
  <c r="BL37" i="41"/>
  <c r="BM37" i="41"/>
  <c r="BN37" i="41"/>
  <c r="BO37" i="41"/>
  <c r="BP37" i="41"/>
  <c r="AA24" i="41"/>
  <c r="D25" i="41"/>
  <c r="L12" i="41"/>
  <c r="E25" i="41"/>
  <c r="M12" i="41"/>
  <c r="F25" i="41"/>
  <c r="N12" i="41"/>
  <c r="G25" i="41"/>
  <c r="I25" i="41"/>
  <c r="E38" i="41" a="1"/>
  <c r="E38" i="41"/>
  <c r="F38" i="41" a="1"/>
  <c r="F38" i="41"/>
  <c r="G38" i="41" a="1"/>
  <c r="H38" i="41" a="1"/>
  <c r="I38" i="41" a="1"/>
  <c r="J38" i="41" a="1"/>
  <c r="K38" i="41" a="1"/>
  <c r="L38" i="41" a="1"/>
  <c r="M38" i="41" a="1"/>
  <c r="N38" i="41" a="1"/>
  <c r="O38" i="41" a="1"/>
  <c r="P38" i="41" a="1"/>
  <c r="Q38" i="41" a="1"/>
  <c r="R38" i="41" a="1"/>
  <c r="S38" i="41" a="1"/>
  <c r="T38" i="41" a="1"/>
  <c r="U38" i="41" a="1"/>
  <c r="V38" i="41" a="1"/>
  <c r="W38" i="41" a="1"/>
  <c r="X38" i="41" a="1"/>
  <c r="Y38" i="41" a="1"/>
  <c r="Z38" i="41" a="1"/>
  <c r="AA38" i="41" a="1"/>
  <c r="AB38" i="41" a="1"/>
  <c r="AC38" i="41" a="1"/>
  <c r="AD38" i="41" a="1"/>
  <c r="AE38" i="41" a="1"/>
  <c r="AF38" i="41" a="1"/>
  <c r="AG38" i="41" a="1"/>
  <c r="AH38" i="41" a="1"/>
  <c r="AI38" i="41" a="1"/>
  <c r="AJ38" i="41" a="1"/>
  <c r="AK38" i="41" a="1"/>
  <c r="AL38" i="41" a="1"/>
  <c r="AM38" i="41" a="1"/>
  <c r="AN38" i="41" a="1"/>
  <c r="AO38" i="41" a="1"/>
  <c r="AP38" i="41" a="1"/>
  <c r="AQ38" i="41" a="1"/>
  <c r="AR38" i="41" a="1"/>
  <c r="AS38" i="41" a="1"/>
  <c r="AT38" i="41" a="1"/>
  <c r="AU38" i="41" a="1"/>
  <c r="AV38" i="41" a="1"/>
  <c r="AW38" i="41" a="1"/>
  <c r="AX38" i="41" a="1"/>
  <c r="AY38" i="41" a="1"/>
  <c r="AZ38" i="41" a="1"/>
  <c r="BA38" i="41" a="1"/>
  <c r="BB38" i="41" a="1"/>
  <c r="BC38" i="41" a="1"/>
  <c r="BD38" i="41" a="1"/>
  <c r="BE38" i="41" a="1"/>
  <c r="BF38" i="41" a="1"/>
  <c r="BG38" i="41" a="1"/>
  <c r="BH38" i="41" a="1"/>
  <c r="BI38" i="41" a="1"/>
  <c r="BJ38" i="41" a="1"/>
  <c r="BK38" i="41" a="1"/>
  <c r="BL38" i="41" a="1"/>
  <c r="BM38" i="41" a="1"/>
  <c r="BN38" i="41" a="1"/>
  <c r="BO38" i="41" a="1"/>
  <c r="BP38" i="41" a="1"/>
  <c r="G38" i="41"/>
  <c r="H38" i="41"/>
  <c r="I38" i="41"/>
  <c r="J38"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AI38" i="41"/>
  <c r="AJ38" i="41"/>
  <c r="AK38" i="41"/>
  <c r="AL38" i="41"/>
  <c r="AM38" i="41"/>
  <c r="AN38" i="41"/>
  <c r="AO38" i="41"/>
  <c r="AP38" i="41"/>
  <c r="AQ38" i="41"/>
  <c r="AR38" i="41"/>
  <c r="AS38" i="41"/>
  <c r="AT38" i="41"/>
  <c r="AU38" i="41"/>
  <c r="AV38" i="41"/>
  <c r="AW38" i="41"/>
  <c r="AX38" i="41"/>
  <c r="AY38" i="41"/>
  <c r="AZ38" i="41"/>
  <c r="BA38" i="41"/>
  <c r="BB38" i="41"/>
  <c r="BC38" i="41"/>
  <c r="BD38" i="41"/>
  <c r="BE38" i="41"/>
  <c r="BF38" i="41"/>
  <c r="BG38" i="41"/>
  <c r="BH38" i="41"/>
  <c r="BI38" i="41"/>
  <c r="BJ38" i="41"/>
  <c r="BK38" i="41"/>
  <c r="BL38" i="41"/>
  <c r="BM38" i="41"/>
  <c r="BN38" i="41"/>
  <c r="BO38" i="41"/>
  <c r="BP38" i="41"/>
  <c r="AA25" i="41"/>
  <c r="Z68" i="41"/>
  <c r="AB68" i="41"/>
  <c r="Z80" i="41"/>
  <c r="AB80" i="41"/>
  <c r="Z88" i="41"/>
  <c r="AB88" i="41"/>
  <c r="Z140" i="41"/>
  <c r="AA140" i="41"/>
  <c r="AB140" i="41"/>
  <c r="Z152" i="41"/>
  <c r="AA152" i="41"/>
  <c r="AB152" i="41"/>
  <c r="Z160" i="41"/>
  <c r="AA160" i="41"/>
  <c r="AB160" i="41"/>
  <c r="Z18" i="42"/>
  <c r="Z19" i="42"/>
  <c r="D17" i="42"/>
  <c r="L4" i="42"/>
  <c r="E17" i="42"/>
  <c r="M4" i="42"/>
  <c r="F17" i="42"/>
  <c r="N4" i="42"/>
  <c r="G17" i="42"/>
  <c r="I17" i="42"/>
  <c r="D18" i="42"/>
  <c r="L5" i="42"/>
  <c r="E18" i="42"/>
  <c r="M5" i="42"/>
  <c r="F18" i="42"/>
  <c r="N5" i="42"/>
  <c r="G18" i="42"/>
  <c r="I18" i="42"/>
  <c r="D19" i="42"/>
  <c r="L6" i="42"/>
  <c r="E19" i="42"/>
  <c r="M6" i="42"/>
  <c r="F19" i="42"/>
  <c r="N6" i="42"/>
  <c r="G19" i="42"/>
  <c r="I19" i="42"/>
  <c r="D20" i="42"/>
  <c r="L7" i="42"/>
  <c r="E20" i="42"/>
  <c r="M7" i="42"/>
  <c r="F20" i="42"/>
  <c r="N7" i="42"/>
  <c r="G20" i="42"/>
  <c r="I20" i="42"/>
  <c r="D21" i="42"/>
  <c r="L8" i="42"/>
  <c r="E21" i="42"/>
  <c r="M8" i="42"/>
  <c r="F21" i="42"/>
  <c r="N8" i="42"/>
  <c r="G21" i="42"/>
  <c r="I21" i="42"/>
  <c r="D22" i="42"/>
  <c r="L9" i="42"/>
  <c r="E22" i="42"/>
  <c r="M9" i="42"/>
  <c r="F22" i="42"/>
  <c r="N9" i="42"/>
  <c r="G22" i="42"/>
  <c r="I22" i="42"/>
  <c r="D23" i="42"/>
  <c r="L10" i="42"/>
  <c r="E23" i="42"/>
  <c r="M10" i="42"/>
  <c r="F23" i="42"/>
  <c r="N10" i="42"/>
  <c r="G23" i="42"/>
  <c r="I23" i="42"/>
  <c r="E36" i="42" a="1"/>
  <c r="E36" i="42"/>
  <c r="F36" i="42" a="1"/>
  <c r="F36" i="42"/>
  <c r="G36" i="42" a="1"/>
  <c r="H36" i="42" a="1"/>
  <c r="I36" i="42" a="1"/>
  <c r="J36" i="42" a="1"/>
  <c r="K36" i="42" a="1"/>
  <c r="L36" i="42" a="1"/>
  <c r="M36" i="42" a="1"/>
  <c r="N36" i="42" a="1"/>
  <c r="O36" i="42" a="1"/>
  <c r="P36" i="42" a="1"/>
  <c r="Q36" i="42" a="1"/>
  <c r="R36" i="42" a="1"/>
  <c r="S36" i="42" a="1"/>
  <c r="T36" i="42" a="1"/>
  <c r="U36" i="42" a="1"/>
  <c r="V36" i="42" a="1"/>
  <c r="W36" i="42" a="1"/>
  <c r="X36" i="42" a="1"/>
  <c r="Y36" i="42" a="1"/>
  <c r="Z36" i="42" a="1"/>
  <c r="AA36" i="42" a="1"/>
  <c r="AB36" i="42" a="1"/>
  <c r="AC36" i="42" a="1"/>
  <c r="AD36" i="42" a="1"/>
  <c r="AE36" i="42" a="1"/>
  <c r="AF36" i="42" a="1"/>
  <c r="AG36" i="42" a="1"/>
  <c r="AH36" i="42" a="1"/>
  <c r="AI36" i="42" a="1"/>
  <c r="AJ36" i="42" a="1"/>
  <c r="AK36" i="42" a="1"/>
  <c r="AL36" i="42" a="1"/>
  <c r="AM36" i="42" a="1"/>
  <c r="AN36" i="42" a="1"/>
  <c r="AO36" i="42" a="1"/>
  <c r="AP36" i="42" a="1"/>
  <c r="AQ36" i="42" a="1"/>
  <c r="AR36" i="42" a="1"/>
  <c r="AS36" i="42" a="1"/>
  <c r="AT36" i="42" a="1"/>
  <c r="AU36" i="42" a="1"/>
  <c r="AV36" i="42" a="1"/>
  <c r="AW36" i="42" a="1"/>
  <c r="AX36" i="42" a="1"/>
  <c r="AY36" i="42" a="1"/>
  <c r="AZ36" i="42" a="1"/>
  <c r="BA36" i="42" a="1"/>
  <c r="BB36" i="42" a="1"/>
  <c r="BC36" i="42" a="1"/>
  <c r="BD36" i="42" a="1"/>
  <c r="BE36" i="42" a="1"/>
  <c r="BF36" i="42" a="1"/>
  <c r="BG36" i="42" a="1"/>
  <c r="BH36" i="42" a="1"/>
  <c r="BI36" i="42" a="1"/>
  <c r="BJ36" i="42" a="1"/>
  <c r="BK36" i="42" a="1"/>
  <c r="BL36" i="42" a="1"/>
  <c r="BM36" i="42" a="1"/>
  <c r="BN36" i="42" a="1"/>
  <c r="BO36" i="42" a="1"/>
  <c r="BP36" i="42" a="1"/>
  <c r="G36" i="42"/>
  <c r="H36" i="42"/>
  <c r="I36" i="42"/>
  <c r="J36" i="42"/>
  <c r="K36" i="42"/>
  <c r="L36" i="42"/>
  <c r="M36" i="42"/>
  <c r="N36" i="42"/>
  <c r="O36" i="42"/>
  <c r="P36" i="42"/>
  <c r="Q36" i="42"/>
  <c r="R36" i="42"/>
  <c r="S36" i="42"/>
  <c r="T36" i="42"/>
  <c r="U36" i="42"/>
  <c r="V36" i="42"/>
  <c r="W36" i="42"/>
  <c r="X36" i="42"/>
  <c r="Y36" i="42"/>
  <c r="Z36" i="42"/>
  <c r="AA36" i="42"/>
  <c r="AB36" i="42"/>
  <c r="AC36" i="42"/>
  <c r="AD36" i="42"/>
  <c r="AE36" i="42"/>
  <c r="AF36" i="42"/>
  <c r="AG36" i="42"/>
  <c r="AH36" i="42"/>
  <c r="AI36" i="42"/>
  <c r="AJ36" i="42"/>
  <c r="AK36" i="42"/>
  <c r="AL36" i="42"/>
  <c r="AM36" i="42"/>
  <c r="AN36" i="42"/>
  <c r="AO36" i="42"/>
  <c r="AP36" i="42"/>
  <c r="AQ36" i="42"/>
  <c r="AR36" i="42"/>
  <c r="AS36" i="42"/>
  <c r="AT36" i="42"/>
  <c r="AU36" i="42"/>
  <c r="AV36" i="42"/>
  <c r="AW36" i="42"/>
  <c r="AX36" i="42"/>
  <c r="AY36" i="42"/>
  <c r="AZ36" i="42"/>
  <c r="BA36" i="42"/>
  <c r="BB36" i="42"/>
  <c r="BC36" i="42"/>
  <c r="BD36" i="42"/>
  <c r="BE36" i="42"/>
  <c r="BF36" i="42"/>
  <c r="BG36" i="42"/>
  <c r="BH36" i="42"/>
  <c r="BI36" i="42"/>
  <c r="BJ36" i="42"/>
  <c r="BK36" i="42"/>
  <c r="BL36" i="42"/>
  <c r="BM36" i="42"/>
  <c r="BN36" i="42"/>
  <c r="BO36" i="42"/>
  <c r="BP36" i="42"/>
  <c r="AA23" i="42"/>
  <c r="D24" i="42"/>
  <c r="L11" i="42"/>
  <c r="E24" i="42"/>
  <c r="M11" i="42"/>
  <c r="F24" i="42"/>
  <c r="N11" i="42"/>
  <c r="G24" i="42"/>
  <c r="I24" i="42"/>
  <c r="E37" i="42" a="1"/>
  <c r="E37" i="42"/>
  <c r="F37" i="42" a="1"/>
  <c r="F37" i="42"/>
  <c r="G37" i="42" a="1"/>
  <c r="H37" i="42" a="1"/>
  <c r="I37" i="42" a="1"/>
  <c r="J37" i="42" a="1"/>
  <c r="K37" i="42" a="1"/>
  <c r="L37" i="42" a="1"/>
  <c r="M37" i="42" a="1"/>
  <c r="N37" i="42" a="1"/>
  <c r="O37" i="42" a="1"/>
  <c r="P37" i="42" a="1"/>
  <c r="Q37" i="42" a="1"/>
  <c r="R37" i="42" a="1"/>
  <c r="S37" i="42" a="1"/>
  <c r="T37" i="42" a="1"/>
  <c r="U37" i="42" a="1"/>
  <c r="V37" i="42" a="1"/>
  <c r="W37" i="42" a="1"/>
  <c r="X37" i="42" a="1"/>
  <c r="Y37" i="42" a="1"/>
  <c r="Z37" i="42" a="1"/>
  <c r="AA37" i="42" a="1"/>
  <c r="AB37" i="42" a="1"/>
  <c r="AC37" i="42" a="1"/>
  <c r="AD37" i="42" a="1"/>
  <c r="AE37" i="42" a="1"/>
  <c r="AF37" i="42" a="1"/>
  <c r="AG37" i="42" a="1"/>
  <c r="AH37" i="42" a="1"/>
  <c r="AI37" i="42" a="1"/>
  <c r="AJ37" i="42" a="1"/>
  <c r="AK37" i="42" a="1"/>
  <c r="AL37" i="42" a="1"/>
  <c r="AM37" i="42" a="1"/>
  <c r="AN37" i="42" a="1"/>
  <c r="AO37" i="42" a="1"/>
  <c r="AP37" i="42" a="1"/>
  <c r="AQ37" i="42" a="1"/>
  <c r="AR37" i="42" a="1"/>
  <c r="AS37" i="42" a="1"/>
  <c r="AT37" i="42" a="1"/>
  <c r="AU37" i="42" a="1"/>
  <c r="AV37" i="42" a="1"/>
  <c r="AW37" i="42" a="1"/>
  <c r="AX37" i="42" a="1"/>
  <c r="AY37" i="42" a="1"/>
  <c r="AZ37" i="42" a="1"/>
  <c r="BA37" i="42" a="1"/>
  <c r="BB37" i="42" a="1"/>
  <c r="BC37" i="42" a="1"/>
  <c r="BD37" i="42" a="1"/>
  <c r="BE37" i="42" a="1"/>
  <c r="BF37" i="42" a="1"/>
  <c r="BG37" i="42" a="1"/>
  <c r="BH37" i="42" a="1"/>
  <c r="BI37" i="42" a="1"/>
  <c r="BJ37" i="42" a="1"/>
  <c r="BK37" i="42" a="1"/>
  <c r="BL37" i="42" a="1"/>
  <c r="BM37" i="42" a="1"/>
  <c r="BN37" i="42" a="1"/>
  <c r="BO37" i="42" a="1"/>
  <c r="BP37" i="42" a="1"/>
  <c r="G37" i="42"/>
  <c r="H37" i="42"/>
  <c r="I37" i="42"/>
  <c r="J37" i="42"/>
  <c r="K37" i="42"/>
  <c r="L37" i="42"/>
  <c r="M37" i="42"/>
  <c r="N37" i="42"/>
  <c r="O37" i="42"/>
  <c r="P37"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AT37" i="42"/>
  <c r="AU37" i="42"/>
  <c r="AV37" i="42"/>
  <c r="AW37" i="42"/>
  <c r="AX37" i="42"/>
  <c r="AY37" i="42"/>
  <c r="AZ37" i="42"/>
  <c r="BA37" i="42"/>
  <c r="BB37" i="42"/>
  <c r="BC37" i="42"/>
  <c r="BD37" i="42"/>
  <c r="BE37" i="42"/>
  <c r="BF37" i="42"/>
  <c r="BG37" i="42"/>
  <c r="BH37" i="42"/>
  <c r="BI37" i="42"/>
  <c r="BJ37" i="42"/>
  <c r="BK37" i="42"/>
  <c r="BL37" i="42"/>
  <c r="BM37" i="42"/>
  <c r="BN37" i="42"/>
  <c r="BO37" i="42"/>
  <c r="BP37" i="42"/>
  <c r="AA24" i="42"/>
  <c r="D25" i="42"/>
  <c r="L12" i="42"/>
  <c r="E25" i="42"/>
  <c r="M12" i="42"/>
  <c r="F25" i="42"/>
  <c r="N12" i="42"/>
  <c r="G25" i="42"/>
  <c r="I25" i="42"/>
  <c r="E38" i="42" a="1"/>
  <c r="E38" i="42"/>
  <c r="F38" i="42" a="1"/>
  <c r="F38" i="42"/>
  <c r="G38" i="42" a="1"/>
  <c r="H38" i="42" a="1"/>
  <c r="I38" i="42" a="1"/>
  <c r="J38" i="42" a="1"/>
  <c r="K38" i="42" a="1"/>
  <c r="L38" i="42" a="1"/>
  <c r="M38" i="42" a="1"/>
  <c r="N38" i="42" a="1"/>
  <c r="O38" i="42" a="1"/>
  <c r="P38" i="42" a="1"/>
  <c r="Q38" i="42" a="1"/>
  <c r="R38" i="42" a="1"/>
  <c r="S38" i="42" a="1"/>
  <c r="T38" i="42" a="1"/>
  <c r="U38" i="42" a="1"/>
  <c r="V38" i="42" a="1"/>
  <c r="W38" i="42" a="1"/>
  <c r="X38" i="42" a="1"/>
  <c r="Y38" i="42" a="1"/>
  <c r="Z38" i="42" a="1"/>
  <c r="AA38" i="42" a="1"/>
  <c r="AB38" i="42" a="1"/>
  <c r="AC38" i="42" a="1"/>
  <c r="AD38" i="42" a="1"/>
  <c r="AE38" i="42" a="1"/>
  <c r="AF38" i="42" a="1"/>
  <c r="AG38" i="42" a="1"/>
  <c r="AH38" i="42" a="1"/>
  <c r="AI38" i="42" a="1"/>
  <c r="AJ38" i="42" a="1"/>
  <c r="AK38" i="42" a="1"/>
  <c r="AL38" i="42" a="1"/>
  <c r="AM38" i="42" a="1"/>
  <c r="AN38" i="42" a="1"/>
  <c r="AO38" i="42" a="1"/>
  <c r="AP38" i="42" a="1"/>
  <c r="AQ38" i="42" a="1"/>
  <c r="AR38" i="42" a="1"/>
  <c r="AS38" i="42" a="1"/>
  <c r="AT38" i="42" a="1"/>
  <c r="AU38" i="42" a="1"/>
  <c r="AV38" i="42" a="1"/>
  <c r="AW38" i="42" a="1"/>
  <c r="AX38" i="42" a="1"/>
  <c r="AY38" i="42" a="1"/>
  <c r="AZ38" i="42" a="1"/>
  <c r="BA38" i="42" a="1"/>
  <c r="BB38" i="42" a="1"/>
  <c r="BC38" i="42" a="1"/>
  <c r="BD38" i="42" a="1"/>
  <c r="BE38" i="42" a="1"/>
  <c r="BF38" i="42" a="1"/>
  <c r="BG38" i="42" a="1"/>
  <c r="BH38" i="42" a="1"/>
  <c r="BI38" i="42" a="1"/>
  <c r="BJ38" i="42" a="1"/>
  <c r="BK38" i="42" a="1"/>
  <c r="BL38" i="42" a="1"/>
  <c r="BM38" i="42" a="1"/>
  <c r="BN38" i="42" a="1"/>
  <c r="BO38" i="42" a="1"/>
  <c r="BP38" i="42" a="1"/>
  <c r="G38" i="42"/>
  <c r="H38" i="42"/>
  <c r="I38" i="42"/>
  <c r="J38" i="42"/>
  <c r="K38" i="42"/>
  <c r="L38" i="42"/>
  <c r="M38" i="42"/>
  <c r="N38" i="42"/>
  <c r="O38" i="42"/>
  <c r="P38"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AT38" i="42"/>
  <c r="AU38" i="42"/>
  <c r="AV38" i="42"/>
  <c r="AW38" i="42"/>
  <c r="AX38" i="42"/>
  <c r="AY38" i="42"/>
  <c r="AZ38" i="42"/>
  <c r="BA38" i="42"/>
  <c r="BB38" i="42"/>
  <c r="BC38" i="42"/>
  <c r="BD38" i="42"/>
  <c r="BE38" i="42"/>
  <c r="BF38" i="42"/>
  <c r="BG38" i="42"/>
  <c r="BH38" i="42"/>
  <c r="BI38" i="42"/>
  <c r="BJ38" i="42"/>
  <c r="BK38" i="42"/>
  <c r="BL38" i="42"/>
  <c r="BM38" i="42"/>
  <c r="BN38" i="42"/>
  <c r="BO38" i="42"/>
  <c r="BP38" i="42"/>
  <c r="AA25" i="42"/>
  <c r="Z68" i="42"/>
  <c r="AB68" i="42"/>
  <c r="Z80" i="42"/>
  <c r="AB80" i="42"/>
  <c r="Z88" i="42"/>
  <c r="AB88" i="42"/>
  <c r="Z140" i="42"/>
  <c r="AA140" i="42"/>
  <c r="AB140" i="42"/>
  <c r="Z152" i="42"/>
  <c r="AA152" i="42"/>
  <c r="AB152" i="42"/>
  <c r="Z160" i="42"/>
  <c r="AA160" i="42"/>
  <c r="AB160" i="42"/>
  <c r="D17" i="43"/>
  <c r="E17" i="43"/>
  <c r="F17" i="43"/>
  <c r="G17" i="43"/>
  <c r="I17" i="43"/>
  <c r="D18" i="43"/>
  <c r="E18" i="43"/>
  <c r="F18" i="43"/>
  <c r="G18" i="43"/>
  <c r="I18" i="43"/>
  <c r="D19" i="43"/>
  <c r="E19" i="43"/>
  <c r="F19" i="43"/>
  <c r="G19" i="43"/>
  <c r="I19" i="43"/>
  <c r="D20" i="43"/>
  <c r="E20" i="43"/>
  <c r="F20" i="43"/>
  <c r="G20" i="43"/>
  <c r="I20" i="43"/>
  <c r="D21" i="43"/>
  <c r="E21" i="43"/>
  <c r="F21" i="43"/>
  <c r="G21" i="43"/>
  <c r="I21" i="43"/>
  <c r="D22" i="43"/>
  <c r="E22" i="43"/>
  <c r="F22" i="43"/>
  <c r="G22" i="43"/>
  <c r="I22" i="43"/>
  <c r="D23" i="43"/>
  <c r="E23" i="43"/>
  <c r="F23" i="43"/>
  <c r="G23" i="43"/>
  <c r="I23" i="43"/>
  <c r="E36" i="43" a="1"/>
  <c r="E36" i="43"/>
  <c r="F36" i="43" a="1"/>
  <c r="F36" i="43"/>
  <c r="G36" i="43" a="1"/>
  <c r="H36" i="43" a="1"/>
  <c r="I36" i="43" a="1"/>
  <c r="J36" i="43" a="1"/>
  <c r="K36" i="43" a="1"/>
  <c r="L36" i="43" a="1"/>
  <c r="M36" i="43" a="1"/>
  <c r="N36" i="43" a="1"/>
  <c r="O36" i="43" a="1"/>
  <c r="P36" i="43" a="1"/>
  <c r="Q36" i="43" a="1"/>
  <c r="R36" i="43" a="1"/>
  <c r="S36" i="43" a="1"/>
  <c r="T36" i="43" a="1"/>
  <c r="U36" i="43" a="1"/>
  <c r="V36" i="43" a="1"/>
  <c r="W36" i="43" a="1"/>
  <c r="X36" i="43" a="1"/>
  <c r="Y36" i="43" a="1"/>
  <c r="Z36" i="43" a="1"/>
  <c r="AA36" i="43" a="1"/>
  <c r="AB36" i="43" a="1"/>
  <c r="AC36" i="43" a="1"/>
  <c r="AD36" i="43" a="1"/>
  <c r="AE36" i="43" a="1"/>
  <c r="AF36" i="43" a="1"/>
  <c r="AG36" i="43" a="1"/>
  <c r="AH36" i="43" a="1"/>
  <c r="AI36" i="43" a="1"/>
  <c r="AJ36" i="43" a="1"/>
  <c r="AK36" i="43" a="1"/>
  <c r="AL36" i="43" a="1"/>
  <c r="AM36" i="43" a="1"/>
  <c r="AN36" i="43" a="1"/>
  <c r="AO36" i="43" a="1"/>
  <c r="AP36" i="43" a="1"/>
  <c r="AQ36" i="43" a="1"/>
  <c r="AR36" i="43" a="1"/>
  <c r="AS36" i="43" a="1"/>
  <c r="AT36" i="43" a="1"/>
  <c r="AU36" i="43" a="1"/>
  <c r="AV36" i="43" a="1"/>
  <c r="AW36" i="43" a="1"/>
  <c r="AX36" i="43" a="1"/>
  <c r="AY36" i="43" a="1"/>
  <c r="AZ36" i="43" a="1"/>
  <c r="BA36" i="43" a="1"/>
  <c r="BB36" i="43" a="1"/>
  <c r="BC36" i="43" a="1"/>
  <c r="BD36" i="43" a="1"/>
  <c r="BE36" i="43" a="1"/>
  <c r="BF36" i="43" a="1"/>
  <c r="BG36" i="43" a="1"/>
  <c r="BH36" i="43" a="1"/>
  <c r="BI36" i="43" a="1"/>
  <c r="BJ36" i="43" a="1"/>
  <c r="BK36" i="43" a="1"/>
  <c r="BL36" i="43" a="1"/>
  <c r="BM36" i="43" a="1"/>
  <c r="BN36" i="43" a="1"/>
  <c r="BO36" i="43" a="1"/>
  <c r="BP36" i="43" a="1"/>
  <c r="G36" i="43"/>
  <c r="H36" i="43"/>
  <c r="I36" i="43"/>
  <c r="J36" i="43"/>
  <c r="K36" i="43"/>
  <c r="L36" i="43"/>
  <c r="M36" i="43"/>
  <c r="N36" i="43"/>
  <c r="O36" i="43"/>
  <c r="P36" i="43"/>
  <c r="Q36" i="43"/>
  <c r="R36" i="43"/>
  <c r="S36" i="43"/>
  <c r="T36" i="43"/>
  <c r="U36" i="43"/>
  <c r="V36" i="43"/>
  <c r="W36" i="43"/>
  <c r="X36" i="43"/>
  <c r="Y36" i="43"/>
  <c r="Z36" i="43"/>
  <c r="AA36" i="43"/>
  <c r="AB36" i="43"/>
  <c r="AC36" i="43"/>
  <c r="AD36" i="43"/>
  <c r="AE36" i="43"/>
  <c r="AF36" i="43"/>
  <c r="AG36" i="43"/>
  <c r="AH36" i="43"/>
  <c r="AI36" i="43"/>
  <c r="AJ36" i="43"/>
  <c r="AK36" i="43"/>
  <c r="AL36" i="43"/>
  <c r="AM36" i="43"/>
  <c r="AN36" i="43"/>
  <c r="AO36" i="43"/>
  <c r="AP36" i="43"/>
  <c r="AQ36" i="43"/>
  <c r="AR36" i="43"/>
  <c r="AS36" i="43"/>
  <c r="AT36" i="43"/>
  <c r="AU36" i="43"/>
  <c r="AV36" i="43"/>
  <c r="AW36" i="43"/>
  <c r="AX36" i="43"/>
  <c r="AY36" i="43"/>
  <c r="AZ36" i="43"/>
  <c r="BA36" i="43"/>
  <c r="BB36" i="43"/>
  <c r="BC36" i="43"/>
  <c r="BD36" i="43"/>
  <c r="BE36" i="43"/>
  <c r="BF36" i="43"/>
  <c r="BG36" i="43"/>
  <c r="BH36" i="43"/>
  <c r="BI36" i="43"/>
  <c r="BJ36" i="43"/>
  <c r="BK36" i="43"/>
  <c r="BL36" i="43"/>
  <c r="BM36" i="43"/>
  <c r="BN36" i="43"/>
  <c r="BO36" i="43"/>
  <c r="BP36" i="43"/>
  <c r="AA23" i="43"/>
  <c r="D24" i="43"/>
  <c r="E24" i="43"/>
  <c r="F24" i="43"/>
  <c r="G24" i="43"/>
  <c r="I24" i="43"/>
  <c r="E37" i="43" a="1"/>
  <c r="E37" i="43"/>
  <c r="F37" i="43" a="1"/>
  <c r="F37" i="43"/>
  <c r="G37" i="43" a="1"/>
  <c r="H37" i="43" a="1"/>
  <c r="I37" i="43" a="1"/>
  <c r="J37" i="43" a="1"/>
  <c r="K37" i="43" a="1"/>
  <c r="L37" i="43" a="1"/>
  <c r="M37" i="43" a="1"/>
  <c r="N37" i="43" a="1"/>
  <c r="O37" i="43" a="1"/>
  <c r="P37" i="43" a="1"/>
  <c r="Q37" i="43" a="1"/>
  <c r="R37" i="43" a="1"/>
  <c r="S37" i="43" a="1"/>
  <c r="T37" i="43" a="1"/>
  <c r="U37" i="43" a="1"/>
  <c r="V37" i="43" a="1"/>
  <c r="W37" i="43" a="1"/>
  <c r="X37" i="43" a="1"/>
  <c r="Y37" i="43" a="1"/>
  <c r="Z37" i="43" a="1"/>
  <c r="AA37" i="43" a="1"/>
  <c r="AB37" i="43" a="1"/>
  <c r="AC37" i="43" a="1"/>
  <c r="AD37" i="43" a="1"/>
  <c r="AE37" i="43" a="1"/>
  <c r="AF37" i="43" a="1"/>
  <c r="AG37" i="43" a="1"/>
  <c r="AH37" i="43" a="1"/>
  <c r="AI37" i="43" a="1"/>
  <c r="AJ37" i="43" a="1"/>
  <c r="AK37" i="43" a="1"/>
  <c r="AL37" i="43" a="1"/>
  <c r="AM37" i="43" a="1"/>
  <c r="AN37" i="43" a="1"/>
  <c r="AO37" i="43" a="1"/>
  <c r="AP37" i="43" a="1"/>
  <c r="AQ37" i="43" a="1"/>
  <c r="AR37" i="43" a="1"/>
  <c r="AS37" i="43" a="1"/>
  <c r="AT37" i="43" a="1"/>
  <c r="AU37" i="43" a="1"/>
  <c r="AV37" i="43" a="1"/>
  <c r="AW37" i="43" a="1"/>
  <c r="AX37" i="43" a="1"/>
  <c r="AY37" i="43" a="1"/>
  <c r="AZ37" i="43" a="1"/>
  <c r="BA37" i="43" a="1"/>
  <c r="BB37" i="43" a="1"/>
  <c r="BC37" i="43" a="1"/>
  <c r="BD37" i="43" a="1"/>
  <c r="BE37" i="43" a="1"/>
  <c r="BF37" i="43" a="1"/>
  <c r="BG37" i="43" a="1"/>
  <c r="BH37" i="43" a="1"/>
  <c r="BI37" i="43" a="1"/>
  <c r="BJ37" i="43" a="1"/>
  <c r="BK37" i="43" a="1"/>
  <c r="BL37" i="43" a="1"/>
  <c r="BM37" i="43" a="1"/>
  <c r="BN37" i="43" a="1"/>
  <c r="BO37" i="43" a="1"/>
  <c r="BP37" i="43" a="1"/>
  <c r="G37" i="43"/>
  <c r="H37" i="43"/>
  <c r="I37" i="43"/>
  <c r="J37" i="43"/>
  <c r="K37" i="43"/>
  <c r="L37" i="43"/>
  <c r="M37" i="43"/>
  <c r="N37" i="43"/>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L37" i="43"/>
  <c r="BM37" i="43"/>
  <c r="BN37" i="43"/>
  <c r="BO37" i="43"/>
  <c r="BP37" i="43"/>
  <c r="AA24" i="43"/>
  <c r="D25" i="43"/>
  <c r="E25" i="43"/>
  <c r="F25" i="43"/>
  <c r="G25" i="43"/>
  <c r="I25" i="43"/>
  <c r="E38" i="43" a="1"/>
  <c r="E38" i="43"/>
  <c r="F38" i="43" a="1"/>
  <c r="F38" i="43"/>
  <c r="G38" i="43" a="1"/>
  <c r="H38" i="43" a="1"/>
  <c r="I38" i="43" a="1"/>
  <c r="J38" i="43" a="1"/>
  <c r="K38" i="43" a="1"/>
  <c r="L38" i="43" a="1"/>
  <c r="M38" i="43" a="1"/>
  <c r="N38" i="43" a="1"/>
  <c r="O38" i="43" a="1"/>
  <c r="P38" i="43" a="1"/>
  <c r="Q38" i="43" a="1"/>
  <c r="R38" i="43" a="1"/>
  <c r="S38" i="43" a="1"/>
  <c r="T38" i="43" a="1"/>
  <c r="U38" i="43" a="1"/>
  <c r="V38" i="43" a="1"/>
  <c r="W38" i="43" a="1"/>
  <c r="X38" i="43" a="1"/>
  <c r="Y38" i="43" a="1"/>
  <c r="Z38" i="43" a="1"/>
  <c r="AA38" i="43" a="1"/>
  <c r="AB38" i="43" a="1"/>
  <c r="AC38" i="43" a="1"/>
  <c r="AD38" i="43" a="1"/>
  <c r="AE38" i="43" a="1"/>
  <c r="AF38" i="43" a="1"/>
  <c r="AG38" i="43" a="1"/>
  <c r="AH38" i="43" a="1"/>
  <c r="AI38" i="43" a="1"/>
  <c r="AJ38" i="43" a="1"/>
  <c r="AK38" i="43" a="1"/>
  <c r="AL38" i="43" a="1"/>
  <c r="AM38" i="43" a="1"/>
  <c r="AN38" i="43" a="1"/>
  <c r="AO38" i="43" a="1"/>
  <c r="AP38" i="43" a="1"/>
  <c r="AQ38" i="43" a="1"/>
  <c r="AR38" i="43" a="1"/>
  <c r="AS38" i="43" a="1"/>
  <c r="AT38" i="43" a="1"/>
  <c r="AU38" i="43" a="1"/>
  <c r="AV38" i="43" a="1"/>
  <c r="AW38" i="43" a="1"/>
  <c r="AX38" i="43" a="1"/>
  <c r="AY38" i="43" a="1"/>
  <c r="AZ38" i="43" a="1"/>
  <c r="BA38" i="43" a="1"/>
  <c r="BB38" i="43" a="1"/>
  <c r="BC38" i="43" a="1"/>
  <c r="BD38" i="43" a="1"/>
  <c r="BE38" i="43" a="1"/>
  <c r="BF38" i="43" a="1"/>
  <c r="BG38" i="43" a="1"/>
  <c r="BH38" i="43" a="1"/>
  <c r="BI38" i="43" a="1"/>
  <c r="BJ38" i="43" a="1"/>
  <c r="BK38" i="43" a="1"/>
  <c r="BL38" i="43" a="1"/>
  <c r="BM38" i="43" a="1"/>
  <c r="BN38" i="43" a="1"/>
  <c r="BO38" i="43" a="1"/>
  <c r="BP38" i="43" a="1"/>
  <c r="G38" i="43"/>
  <c r="H38" i="43"/>
  <c r="I38" i="43"/>
  <c r="J38" i="43"/>
  <c r="K38" i="43"/>
  <c r="L38" i="43"/>
  <c r="M38" i="43"/>
  <c r="N38" i="43"/>
  <c r="O38" i="43"/>
  <c r="P38" i="43"/>
  <c r="Q38" i="43"/>
  <c r="R38" i="43"/>
  <c r="S38" i="43"/>
  <c r="T38" i="43"/>
  <c r="U38" i="43"/>
  <c r="V38" i="43"/>
  <c r="W38" i="43"/>
  <c r="X38" i="43"/>
  <c r="Y38" i="43"/>
  <c r="Z38" i="43"/>
  <c r="AA38" i="43"/>
  <c r="AB38" i="43"/>
  <c r="AC38" i="43"/>
  <c r="AD38" i="43"/>
  <c r="AE38" i="43"/>
  <c r="AF38" i="43"/>
  <c r="AG38" i="43"/>
  <c r="AH38" i="43"/>
  <c r="AI38" i="43"/>
  <c r="AJ38" i="43"/>
  <c r="AK38" i="43"/>
  <c r="AL38" i="43"/>
  <c r="AM38" i="43"/>
  <c r="AN38" i="43"/>
  <c r="AO38" i="43"/>
  <c r="AP38" i="43"/>
  <c r="AQ38" i="43"/>
  <c r="AR38" i="43"/>
  <c r="AS38" i="43"/>
  <c r="AT38" i="43"/>
  <c r="AU38" i="43"/>
  <c r="AV38" i="43"/>
  <c r="AW38" i="43"/>
  <c r="AX38" i="43"/>
  <c r="AY38" i="43"/>
  <c r="AZ38" i="43"/>
  <c r="BA38" i="43"/>
  <c r="BB38" i="43"/>
  <c r="BC38" i="43"/>
  <c r="BD38" i="43"/>
  <c r="BE38" i="43"/>
  <c r="BF38" i="43"/>
  <c r="BG38" i="43"/>
  <c r="BH38" i="43"/>
  <c r="BI38" i="43"/>
  <c r="BJ38" i="43"/>
  <c r="BK38" i="43"/>
  <c r="BL38" i="43"/>
  <c r="BM38" i="43"/>
  <c r="BN38" i="43"/>
  <c r="BO38" i="43"/>
  <c r="BP38" i="43"/>
  <c r="AA25" i="43"/>
  <c r="Z68" i="43"/>
  <c r="AB68" i="43"/>
  <c r="Z80" i="43"/>
  <c r="AB80" i="43"/>
  <c r="Z88" i="43"/>
  <c r="AB88" i="43"/>
  <c r="Z140" i="43"/>
  <c r="AA140" i="43"/>
  <c r="AB140" i="43"/>
  <c r="Z152" i="43"/>
  <c r="AA152" i="43"/>
  <c r="AB152" i="43"/>
  <c r="Z160" i="43"/>
  <c r="AA160" i="43"/>
  <c r="AB160" i="43"/>
  <c r="D17" i="44"/>
  <c r="L4" i="44"/>
  <c r="E17" i="44"/>
  <c r="M4" i="44"/>
  <c r="F17" i="44"/>
  <c r="N4" i="44"/>
  <c r="G17" i="44"/>
  <c r="I17" i="44"/>
  <c r="D18" i="44"/>
  <c r="L5" i="44"/>
  <c r="E18" i="44"/>
  <c r="M5" i="44"/>
  <c r="F18" i="44"/>
  <c r="N5" i="44"/>
  <c r="G18" i="44"/>
  <c r="I18" i="44"/>
  <c r="D20" i="44"/>
  <c r="L7" i="44"/>
  <c r="E20" i="44"/>
  <c r="M7" i="44"/>
  <c r="F20" i="44"/>
  <c r="N7" i="44"/>
  <c r="G20" i="44"/>
  <c r="I20" i="44"/>
  <c r="D21" i="44"/>
  <c r="L8" i="44"/>
  <c r="E21" i="44"/>
  <c r="M8" i="44"/>
  <c r="F21" i="44"/>
  <c r="N8" i="44"/>
  <c r="G21" i="44"/>
  <c r="I21" i="44"/>
  <c r="D22" i="44"/>
  <c r="L9" i="44"/>
  <c r="E22" i="44"/>
  <c r="M9" i="44"/>
  <c r="F22" i="44"/>
  <c r="N9" i="44"/>
  <c r="G22" i="44"/>
  <c r="I22" i="44"/>
  <c r="D23" i="44"/>
  <c r="L10" i="44"/>
  <c r="E23" i="44"/>
  <c r="M10" i="44"/>
  <c r="F23" i="44"/>
  <c r="N10" i="44"/>
  <c r="G23" i="44"/>
  <c r="I23" i="44"/>
  <c r="D24" i="44"/>
  <c r="L11" i="44"/>
  <c r="E24" i="44"/>
  <c r="M11" i="44"/>
  <c r="F24" i="44"/>
  <c r="N11" i="44"/>
  <c r="G24" i="44"/>
  <c r="I24" i="44"/>
  <c r="D25" i="44"/>
  <c r="L12" i="44"/>
  <c r="E25" i="44"/>
  <c r="M12" i="44"/>
  <c r="F25" i="44"/>
  <c r="N12" i="44"/>
  <c r="G25" i="44"/>
  <c r="I25" i="44"/>
  <c r="Z68" i="44"/>
  <c r="AB68" i="44"/>
  <c r="Z80" i="44"/>
  <c r="AB80" i="44"/>
  <c r="Z88" i="44"/>
  <c r="AB88" i="44"/>
  <c r="Z140" i="44"/>
  <c r="AA140" i="44"/>
  <c r="AB140" i="44"/>
  <c r="Z152" i="44"/>
  <c r="AA152" i="44"/>
  <c r="AB152" i="44"/>
  <c r="Z160" i="44"/>
  <c r="AA160" i="44"/>
  <c r="AB160" i="44"/>
  <c r="S20" i="39"/>
  <c r="T20" i="39"/>
  <c r="U20" i="39"/>
  <c r="V20" i="39"/>
  <c r="W20" i="39"/>
  <c r="Y20" i="39"/>
  <c r="Z20" i="39"/>
  <c r="AA20" i="39"/>
  <c r="S21" i="39"/>
  <c r="T21" i="39"/>
  <c r="U21" i="39"/>
  <c r="V21" i="39"/>
  <c r="W21" i="39"/>
  <c r="Y21" i="39"/>
  <c r="Z21" i="39"/>
  <c r="AA21" i="39"/>
  <c r="S22" i="39"/>
  <c r="T22" i="39"/>
  <c r="U22" i="39"/>
  <c r="V22" i="39"/>
  <c r="W22" i="39"/>
  <c r="Y22" i="39"/>
  <c r="Z22" i="39"/>
  <c r="AA22" i="39"/>
  <c r="Q20" i="39"/>
  <c r="Q21" i="39"/>
  <c r="Q22" i="39"/>
  <c r="Q23" i="39"/>
  <c r="S23" i="39"/>
  <c r="T23" i="39"/>
  <c r="U23" i="39"/>
  <c r="V23" i="39"/>
  <c r="W23" i="39"/>
  <c r="Y23" i="39"/>
  <c r="Z23" i="39"/>
  <c r="AA23" i="39"/>
  <c r="S28" i="39"/>
  <c r="T28" i="39"/>
  <c r="U28" i="39"/>
  <c r="V28" i="39"/>
  <c r="W28" i="39"/>
  <c r="Y28" i="39"/>
  <c r="Z28" i="39"/>
  <c r="AA28" i="39"/>
  <c r="S29" i="39"/>
  <c r="T29" i="39"/>
  <c r="U29" i="39"/>
  <c r="V29" i="39"/>
  <c r="W29" i="39"/>
  <c r="Y29" i="39"/>
  <c r="Z29" i="39"/>
  <c r="AA29" i="39"/>
  <c r="S30" i="39"/>
  <c r="T30" i="39"/>
  <c r="U30" i="39"/>
  <c r="V30" i="39"/>
  <c r="W30" i="39"/>
  <c r="Y30" i="39"/>
  <c r="Z30" i="39"/>
  <c r="AA30" i="39"/>
  <c r="Q28" i="39"/>
  <c r="Q29" i="39"/>
  <c r="Q30" i="39"/>
  <c r="Q31" i="39"/>
  <c r="S31" i="39"/>
  <c r="T31" i="39"/>
  <c r="U31" i="39"/>
  <c r="V31" i="39"/>
  <c r="W31" i="39"/>
  <c r="Y31" i="39"/>
  <c r="Z31" i="39"/>
  <c r="AA31" i="39"/>
  <c r="S36" i="39"/>
  <c r="T36" i="39"/>
  <c r="U36" i="39"/>
  <c r="V36" i="39"/>
  <c r="W36" i="39"/>
  <c r="Y36" i="39"/>
  <c r="Z36" i="39"/>
  <c r="AA36" i="39"/>
  <c r="S37" i="39"/>
  <c r="T37" i="39"/>
  <c r="U37" i="39"/>
  <c r="V37" i="39"/>
  <c r="W37" i="39"/>
  <c r="Y37" i="39"/>
  <c r="Z37" i="39"/>
  <c r="AA37" i="39"/>
  <c r="S38" i="39"/>
  <c r="T38" i="39"/>
  <c r="U38" i="39"/>
  <c r="V38" i="39"/>
  <c r="W38" i="39"/>
  <c r="Y38" i="39"/>
  <c r="Z38" i="39"/>
  <c r="AA38" i="39"/>
  <c r="Q36" i="39"/>
  <c r="Q37" i="39"/>
  <c r="Q38" i="39"/>
  <c r="Q39" i="39"/>
  <c r="S39" i="39"/>
  <c r="T39" i="39"/>
  <c r="U39" i="39"/>
  <c r="V39" i="39"/>
  <c r="W39" i="39"/>
  <c r="Y39" i="39"/>
  <c r="Z39" i="39"/>
  <c r="AA39" i="39"/>
  <c r="C12" i="41"/>
  <c r="C11" i="41"/>
  <c r="C10" i="41"/>
  <c r="C9" i="41"/>
  <c r="C8" i="41"/>
  <c r="C12" i="42"/>
  <c r="C11" i="42"/>
  <c r="C10" i="42"/>
  <c r="C9" i="42"/>
  <c r="C8" i="42"/>
  <c r="C27" i="39" a="1"/>
  <c r="C27" i="39"/>
  <c r="E27" i="39"/>
  <c r="C28" i="39" a="1"/>
  <c r="C28" i="39"/>
  <c r="E28" i="39"/>
  <c r="C36" i="39" a="1"/>
  <c r="C36" i="39"/>
  <c r="E36" i="39"/>
  <c r="C35" i="39" a="1"/>
  <c r="C35" i="39"/>
  <c r="E35" i="39"/>
  <c r="C34" i="39" a="1"/>
  <c r="C34" i="39"/>
  <c r="E34" i="39"/>
  <c r="C33" i="39" a="1"/>
  <c r="C33" i="39"/>
  <c r="E33" i="39"/>
  <c r="C32" i="39" a="1"/>
  <c r="C32" i="39"/>
  <c r="E32" i="39"/>
  <c r="C31" i="39" a="1"/>
  <c r="C31" i="39"/>
  <c r="E31" i="39"/>
  <c r="C30" i="39" a="1"/>
  <c r="C30" i="39"/>
  <c r="E30" i="39"/>
  <c r="C29" i="39" a="1"/>
  <c r="C29" i="39"/>
  <c r="E29" i="39"/>
  <c r="AE22" i="21" a="1"/>
  <c r="AE29" i="21" a="1"/>
  <c r="AE43" i="21" a="1"/>
  <c r="AE50" i="21" a="1"/>
  <c r="R49" i="21"/>
  <c r="R48" i="21"/>
  <c r="AE24" i="39" a="1"/>
  <c r="AE24" i="39"/>
  <c r="R22" i="39"/>
  <c r="I47" i="39"/>
  <c r="R21" i="39"/>
  <c r="I46" i="39"/>
  <c r="R20" i="39"/>
  <c r="I45" i="39"/>
  <c r="R23" i="39"/>
  <c r="I48" i="39"/>
  <c r="R36" i="39"/>
  <c r="I53" i="39"/>
  <c r="AE46" i="39" a="1"/>
  <c r="AE46" i="39"/>
  <c r="F6" i="44"/>
  <c r="K6" i="44"/>
  <c r="K13" i="44"/>
  <c r="I58" i="39"/>
  <c r="F13" i="44"/>
  <c r="BU51" i="44"/>
  <c r="BR54" i="44"/>
  <c r="C19" i="44"/>
  <c r="BU40" i="44"/>
  <c r="BU29" i="44"/>
  <c r="BR32" i="44"/>
  <c r="BR43" i="44"/>
  <c r="D4" i="44"/>
  <c r="D5" i="44"/>
  <c r="D6" i="44"/>
  <c r="D7" i="44"/>
  <c r="D8" i="44"/>
  <c r="D9" i="44"/>
  <c r="D10" i="44"/>
  <c r="D11" i="44"/>
  <c r="D12" i="44"/>
  <c r="C4" i="44"/>
  <c r="C5" i="44"/>
  <c r="R44" i="39"/>
  <c r="I57" i="39"/>
  <c r="C32" i="44"/>
  <c r="B13" i="44"/>
  <c r="AD25" i="44"/>
  <c r="AG25" i="44"/>
  <c r="AE19" i="44"/>
  <c r="AF25" i="44"/>
  <c r="AH25" i="44"/>
  <c r="E60" i="44" a="1"/>
  <c r="E60" i="44"/>
  <c r="F60" i="44" a="1"/>
  <c r="F60" i="44"/>
  <c r="G60" i="44" a="1"/>
  <c r="H60" i="44" a="1"/>
  <c r="I60" i="44" a="1"/>
  <c r="J60" i="44" a="1"/>
  <c r="K60" i="44" a="1"/>
  <c r="L60" i="44" a="1"/>
  <c r="M60" i="44" a="1"/>
  <c r="N60" i="44" a="1"/>
  <c r="O60" i="44" a="1"/>
  <c r="P60" i="44" a="1"/>
  <c r="Q60" i="44" a="1"/>
  <c r="R60" i="44" a="1"/>
  <c r="S60" i="44" a="1"/>
  <c r="T60" i="44" a="1"/>
  <c r="U60" i="44" a="1"/>
  <c r="V60" i="44" a="1"/>
  <c r="W60" i="44" a="1"/>
  <c r="X60" i="44" a="1"/>
  <c r="Y60" i="44" a="1"/>
  <c r="Z60" i="44" a="1"/>
  <c r="AA60" i="44" a="1"/>
  <c r="AB60" i="44" a="1"/>
  <c r="AC60" i="44" a="1"/>
  <c r="AD60" i="44" a="1"/>
  <c r="AE60" i="44" a="1"/>
  <c r="AF60" i="44" a="1"/>
  <c r="AG60" i="44" a="1"/>
  <c r="AH60" i="44" a="1"/>
  <c r="AI60" i="44" a="1"/>
  <c r="AJ60" i="44" a="1"/>
  <c r="AK60" i="44" a="1"/>
  <c r="AL60" i="44" a="1"/>
  <c r="AM60" i="44" a="1"/>
  <c r="AN60" i="44" a="1"/>
  <c r="AO60" i="44" a="1"/>
  <c r="AP60" i="44" a="1"/>
  <c r="AQ60" i="44" a="1"/>
  <c r="AR60" i="44" a="1"/>
  <c r="AS60" i="44" a="1"/>
  <c r="AT60" i="44" a="1"/>
  <c r="AU60" i="44" a="1"/>
  <c r="AV60" i="44" a="1"/>
  <c r="AW60" i="44" a="1"/>
  <c r="AX60" i="44" a="1"/>
  <c r="AY60" i="44" a="1"/>
  <c r="AZ60" i="44" a="1"/>
  <c r="BA60" i="44" a="1"/>
  <c r="BB60" i="44" a="1"/>
  <c r="BC60" i="44" a="1"/>
  <c r="BD60" i="44" a="1"/>
  <c r="BE60" i="44" a="1"/>
  <c r="BF60" i="44" a="1"/>
  <c r="BG60" i="44" a="1"/>
  <c r="BH60" i="44" a="1"/>
  <c r="BI60" i="44" a="1"/>
  <c r="BJ60" i="44" a="1"/>
  <c r="BK60" i="44" a="1"/>
  <c r="BL60" i="44" a="1"/>
  <c r="BM60" i="44" a="1"/>
  <c r="BN60" i="44" a="1"/>
  <c r="BO60" i="44" a="1"/>
  <c r="BP60" i="44" a="1"/>
  <c r="G60" i="44"/>
  <c r="H60" i="44"/>
  <c r="I60" i="44"/>
  <c r="J60" i="44"/>
  <c r="K60" i="44"/>
  <c r="L60" i="44"/>
  <c r="M60" i="44"/>
  <c r="N60" i="44"/>
  <c r="O60" i="44"/>
  <c r="P60" i="44"/>
  <c r="Q60" i="44"/>
  <c r="R60" i="44"/>
  <c r="S60" i="44"/>
  <c r="T60" i="44"/>
  <c r="U60" i="44"/>
  <c r="V60" i="44"/>
  <c r="W60" i="44"/>
  <c r="X60" i="44"/>
  <c r="Y60" i="44"/>
  <c r="Z60" i="44"/>
  <c r="AA60" i="44"/>
  <c r="AB60" i="44"/>
  <c r="AC60" i="44"/>
  <c r="AD60" i="44"/>
  <c r="AE60" i="44"/>
  <c r="AF60" i="44"/>
  <c r="AG60" i="44"/>
  <c r="AH60" i="44"/>
  <c r="AI60" i="44"/>
  <c r="AJ60" i="44"/>
  <c r="AK60" i="44"/>
  <c r="AL60" i="44"/>
  <c r="AM60" i="44"/>
  <c r="AN60" i="44"/>
  <c r="AO60" i="44"/>
  <c r="AP60" i="44"/>
  <c r="AQ60" i="44"/>
  <c r="AR60" i="44"/>
  <c r="AS60" i="44"/>
  <c r="AT60" i="44"/>
  <c r="AU60" i="44"/>
  <c r="AV60" i="44"/>
  <c r="AW60" i="44"/>
  <c r="AX60" i="44"/>
  <c r="AY60" i="44"/>
  <c r="AZ60" i="44"/>
  <c r="BA60" i="44"/>
  <c r="BB60" i="44"/>
  <c r="BC60" i="44"/>
  <c r="BD60" i="44"/>
  <c r="BE60" i="44"/>
  <c r="BF60" i="44"/>
  <c r="BG60" i="44"/>
  <c r="BH60" i="44"/>
  <c r="BI60" i="44"/>
  <c r="BJ60" i="44"/>
  <c r="BK60" i="44"/>
  <c r="BL60" i="44"/>
  <c r="BM60" i="44"/>
  <c r="BN60" i="44"/>
  <c r="BO60" i="44"/>
  <c r="BP60" i="44"/>
  <c r="AC25" i="44"/>
  <c r="E49" i="44" a="1"/>
  <c r="E49" i="44"/>
  <c r="F49" i="44" a="1"/>
  <c r="F49" i="44"/>
  <c r="G49" i="44" a="1"/>
  <c r="H49" i="44" a="1"/>
  <c r="I49" i="44" a="1"/>
  <c r="J49" i="44" a="1"/>
  <c r="K49" i="44" a="1"/>
  <c r="L49" i="44" a="1"/>
  <c r="M49" i="44" a="1"/>
  <c r="N49" i="44" a="1"/>
  <c r="O49" i="44" a="1"/>
  <c r="P49" i="44" a="1"/>
  <c r="Q49" i="44" a="1"/>
  <c r="R49" i="44" a="1"/>
  <c r="S49" i="44" a="1"/>
  <c r="T49" i="44" a="1"/>
  <c r="U49" i="44" a="1"/>
  <c r="V49" i="44" a="1"/>
  <c r="W49" i="44" a="1"/>
  <c r="X49" i="44" a="1"/>
  <c r="Y49" i="44" a="1"/>
  <c r="Z49" i="44" a="1"/>
  <c r="AA49" i="44" a="1"/>
  <c r="AB49" i="44" a="1"/>
  <c r="AC49" i="44" a="1"/>
  <c r="AD49" i="44" a="1"/>
  <c r="AE49" i="44" a="1"/>
  <c r="AF49" i="44" a="1"/>
  <c r="AG49" i="44" a="1"/>
  <c r="AH49" i="44" a="1"/>
  <c r="AI49" i="44" a="1"/>
  <c r="AJ49" i="44" a="1"/>
  <c r="AK49" i="44" a="1"/>
  <c r="AL49" i="44" a="1"/>
  <c r="AM49" i="44" a="1"/>
  <c r="AN49" i="44" a="1"/>
  <c r="AO49" i="44" a="1"/>
  <c r="AP49" i="44" a="1"/>
  <c r="AQ49" i="44" a="1"/>
  <c r="AR49" i="44" a="1"/>
  <c r="AS49" i="44" a="1"/>
  <c r="AT49" i="44" a="1"/>
  <c r="AU49" i="44" a="1"/>
  <c r="AV49" i="44" a="1"/>
  <c r="AW49" i="44" a="1"/>
  <c r="AX49" i="44" a="1"/>
  <c r="AY49" i="44" a="1"/>
  <c r="AZ49" i="44" a="1"/>
  <c r="BA49" i="44" a="1"/>
  <c r="BB49" i="44" a="1"/>
  <c r="BC49" i="44" a="1"/>
  <c r="BD49" i="44" a="1"/>
  <c r="BE49" i="44" a="1"/>
  <c r="BF49" i="44" a="1"/>
  <c r="BG49" i="44" a="1"/>
  <c r="BH49" i="44" a="1"/>
  <c r="BI49" i="44" a="1"/>
  <c r="BJ49" i="44" a="1"/>
  <c r="BK49" i="44" a="1"/>
  <c r="BL49" i="44" a="1"/>
  <c r="BM49" i="44" a="1"/>
  <c r="BN49" i="44" a="1"/>
  <c r="BO49" i="44" a="1"/>
  <c r="BP49" i="44" a="1"/>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AW49" i="44"/>
  <c r="AX49" i="44"/>
  <c r="AY49" i="44"/>
  <c r="AZ49" i="44"/>
  <c r="BA49" i="44"/>
  <c r="BB49" i="44"/>
  <c r="BC49" i="44"/>
  <c r="BD49" i="44"/>
  <c r="BE49" i="44"/>
  <c r="BF49" i="44"/>
  <c r="BG49" i="44"/>
  <c r="BH49" i="44"/>
  <c r="BI49" i="44"/>
  <c r="BJ49" i="44"/>
  <c r="BK49" i="44"/>
  <c r="BL49" i="44"/>
  <c r="BM49" i="44"/>
  <c r="BN49" i="44"/>
  <c r="BO49" i="44"/>
  <c r="BP49" i="44"/>
  <c r="AB25" i="44"/>
  <c r="Z25" i="44"/>
  <c r="AD24" i="44"/>
  <c r="AG24" i="44"/>
  <c r="AF24" i="44"/>
  <c r="AH24" i="44"/>
  <c r="E59" i="44" a="1"/>
  <c r="E59" i="44"/>
  <c r="F59" i="44" a="1"/>
  <c r="F59" i="44"/>
  <c r="G59" i="44" a="1"/>
  <c r="H59" i="44" a="1"/>
  <c r="I59" i="44" a="1"/>
  <c r="J59" i="44" a="1"/>
  <c r="K59" i="44" a="1"/>
  <c r="L59" i="44" a="1"/>
  <c r="M59" i="44" a="1"/>
  <c r="N59" i="44" a="1"/>
  <c r="O59" i="44" a="1"/>
  <c r="P59" i="44" a="1"/>
  <c r="Q59" i="44" a="1"/>
  <c r="R59" i="44" a="1"/>
  <c r="S59" i="44" a="1"/>
  <c r="T59" i="44" a="1"/>
  <c r="U59" i="44" a="1"/>
  <c r="V59" i="44" a="1"/>
  <c r="W59" i="44" a="1"/>
  <c r="X59" i="44" a="1"/>
  <c r="Y59" i="44" a="1"/>
  <c r="Z59" i="44" a="1"/>
  <c r="AA59" i="44" a="1"/>
  <c r="AB59" i="44" a="1"/>
  <c r="AC59" i="44" a="1"/>
  <c r="AD59" i="44" a="1"/>
  <c r="AE59" i="44" a="1"/>
  <c r="AF59" i="44" a="1"/>
  <c r="AG59" i="44" a="1"/>
  <c r="AH59" i="44" a="1"/>
  <c r="AI59" i="44" a="1"/>
  <c r="AJ59" i="44" a="1"/>
  <c r="AK59" i="44" a="1"/>
  <c r="AL59" i="44" a="1"/>
  <c r="AM59" i="44" a="1"/>
  <c r="AN59" i="44" a="1"/>
  <c r="AO59" i="44" a="1"/>
  <c r="AP59" i="44" a="1"/>
  <c r="AQ59" i="44" a="1"/>
  <c r="AR59" i="44" a="1"/>
  <c r="AS59" i="44" a="1"/>
  <c r="AT59" i="44" a="1"/>
  <c r="AU59" i="44" a="1"/>
  <c r="AV59" i="44" a="1"/>
  <c r="AW59" i="44" a="1"/>
  <c r="AX59" i="44" a="1"/>
  <c r="AY59" i="44" a="1"/>
  <c r="AZ59" i="44" a="1"/>
  <c r="BA59" i="44" a="1"/>
  <c r="BB59" i="44" a="1"/>
  <c r="BC59" i="44" a="1"/>
  <c r="BD59" i="44" a="1"/>
  <c r="BE59" i="44" a="1"/>
  <c r="BF59" i="44" a="1"/>
  <c r="BG59" i="44" a="1"/>
  <c r="BH59" i="44" a="1"/>
  <c r="BI59" i="44" a="1"/>
  <c r="BJ59" i="44" a="1"/>
  <c r="BK59" i="44" a="1"/>
  <c r="BL59" i="44" a="1"/>
  <c r="BM59" i="44" a="1"/>
  <c r="BN59" i="44" a="1"/>
  <c r="BO59" i="44" a="1"/>
  <c r="BP59" i="44" a="1"/>
  <c r="G59" i="44"/>
  <c r="H59" i="44"/>
  <c r="I59" i="44"/>
  <c r="J59" i="44"/>
  <c r="K59" i="44"/>
  <c r="L59" i="44"/>
  <c r="M59" i="44"/>
  <c r="N59" i="44"/>
  <c r="O59" i="44"/>
  <c r="P59" i="44"/>
  <c r="Q59" i="44"/>
  <c r="R59" i="44"/>
  <c r="S59" i="44"/>
  <c r="T59" i="44"/>
  <c r="U59" i="44"/>
  <c r="V59" i="44"/>
  <c r="W59" i="44"/>
  <c r="X59" i="44"/>
  <c r="Y59" i="44"/>
  <c r="Z59" i="44"/>
  <c r="AA59" i="44"/>
  <c r="AB59" i="44"/>
  <c r="AC59" i="44"/>
  <c r="AD59" i="44"/>
  <c r="AE59" i="44"/>
  <c r="AF59" i="44"/>
  <c r="AG59" i="44"/>
  <c r="AH59" i="44"/>
  <c r="AI59" i="44"/>
  <c r="AJ59" i="44"/>
  <c r="AK59" i="44"/>
  <c r="AL59" i="44"/>
  <c r="AM59" i="44"/>
  <c r="AN59" i="44"/>
  <c r="AO59" i="44"/>
  <c r="AP59" i="44"/>
  <c r="AQ59" i="44"/>
  <c r="AR59" i="44"/>
  <c r="AS59" i="44"/>
  <c r="AT59" i="44"/>
  <c r="AU59" i="44"/>
  <c r="AV59" i="44"/>
  <c r="AW59" i="44"/>
  <c r="AX59" i="44"/>
  <c r="AY59" i="44"/>
  <c r="AZ59" i="44"/>
  <c r="BA59" i="44"/>
  <c r="BB59" i="44"/>
  <c r="BC59" i="44"/>
  <c r="BD59" i="44"/>
  <c r="BE59" i="44"/>
  <c r="BF59" i="44"/>
  <c r="BG59" i="44"/>
  <c r="BH59" i="44"/>
  <c r="BI59" i="44"/>
  <c r="BJ59" i="44"/>
  <c r="BK59" i="44"/>
  <c r="BL59" i="44"/>
  <c r="BM59" i="44"/>
  <c r="BN59" i="44"/>
  <c r="BO59" i="44"/>
  <c r="BP59" i="44"/>
  <c r="AC24" i="44"/>
  <c r="E48" i="44" a="1"/>
  <c r="E48" i="44"/>
  <c r="F48" i="44" a="1"/>
  <c r="F48" i="44"/>
  <c r="G48" i="44" a="1"/>
  <c r="H48" i="44" a="1"/>
  <c r="I48" i="44" a="1"/>
  <c r="J48" i="44" a="1"/>
  <c r="K48" i="44" a="1"/>
  <c r="L48" i="44" a="1"/>
  <c r="M48" i="44" a="1"/>
  <c r="N48" i="44" a="1"/>
  <c r="O48" i="44" a="1"/>
  <c r="P48" i="44" a="1"/>
  <c r="Q48" i="44" a="1"/>
  <c r="R48" i="44" a="1"/>
  <c r="S48" i="44" a="1"/>
  <c r="T48" i="44" a="1"/>
  <c r="U48" i="44" a="1"/>
  <c r="V48" i="44" a="1"/>
  <c r="W48" i="44" a="1"/>
  <c r="X48" i="44" a="1"/>
  <c r="Y48" i="44" a="1"/>
  <c r="Z48" i="44" a="1"/>
  <c r="AA48" i="44" a="1"/>
  <c r="AB48" i="44" a="1"/>
  <c r="AC48" i="44" a="1"/>
  <c r="AD48" i="44" a="1"/>
  <c r="AE48" i="44" a="1"/>
  <c r="AF48" i="44" a="1"/>
  <c r="AG48" i="44" a="1"/>
  <c r="AH48" i="44" a="1"/>
  <c r="AI48" i="44" a="1"/>
  <c r="AJ48" i="44" a="1"/>
  <c r="AK48" i="44" a="1"/>
  <c r="AL48" i="44" a="1"/>
  <c r="AM48" i="44" a="1"/>
  <c r="AN48" i="44" a="1"/>
  <c r="AO48" i="44" a="1"/>
  <c r="AP48" i="44" a="1"/>
  <c r="AQ48" i="44" a="1"/>
  <c r="AR48" i="44" a="1"/>
  <c r="AS48" i="44" a="1"/>
  <c r="AT48" i="44" a="1"/>
  <c r="AU48" i="44" a="1"/>
  <c r="AV48" i="44" a="1"/>
  <c r="AW48" i="44" a="1"/>
  <c r="AX48" i="44" a="1"/>
  <c r="AY48" i="44" a="1"/>
  <c r="AZ48" i="44" a="1"/>
  <c r="BA48" i="44" a="1"/>
  <c r="BB48" i="44" a="1"/>
  <c r="BC48" i="44" a="1"/>
  <c r="BD48" i="44" a="1"/>
  <c r="BE48" i="44" a="1"/>
  <c r="BF48" i="44" a="1"/>
  <c r="BG48" i="44" a="1"/>
  <c r="BH48" i="44" a="1"/>
  <c r="BI48" i="44" a="1"/>
  <c r="BJ48" i="44" a="1"/>
  <c r="BK48" i="44" a="1"/>
  <c r="BL48" i="44" a="1"/>
  <c r="BM48" i="44" a="1"/>
  <c r="BN48" i="44" a="1"/>
  <c r="BO48" i="44" a="1"/>
  <c r="BP48" i="44" a="1"/>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AW48" i="44"/>
  <c r="AX48" i="44"/>
  <c r="AY48" i="44"/>
  <c r="AZ48" i="44"/>
  <c r="BA48" i="44"/>
  <c r="BB48" i="44"/>
  <c r="BC48" i="44"/>
  <c r="BD48" i="44"/>
  <c r="BE48" i="44"/>
  <c r="BF48" i="44"/>
  <c r="BG48" i="44"/>
  <c r="BH48" i="44"/>
  <c r="BI48" i="44"/>
  <c r="BJ48" i="44"/>
  <c r="BK48" i="44"/>
  <c r="BL48" i="44"/>
  <c r="BM48" i="44"/>
  <c r="BN48" i="44"/>
  <c r="BO48" i="44"/>
  <c r="BP48" i="44"/>
  <c r="AB24" i="44"/>
  <c r="Z24" i="44"/>
  <c r="AD23" i="44"/>
  <c r="AG23" i="44"/>
  <c r="AF23" i="44"/>
  <c r="AH23" i="44"/>
  <c r="E58" i="44" a="1"/>
  <c r="E58" i="44"/>
  <c r="F58" i="44" a="1"/>
  <c r="F58" i="44"/>
  <c r="G58" i="44" a="1"/>
  <c r="H58" i="44" a="1"/>
  <c r="I58" i="44" a="1"/>
  <c r="J58" i="44" a="1"/>
  <c r="K58" i="44" a="1"/>
  <c r="L58" i="44" a="1"/>
  <c r="M58" i="44" a="1"/>
  <c r="N58" i="44" a="1"/>
  <c r="O58" i="44" a="1"/>
  <c r="P58" i="44" a="1"/>
  <c r="Q58" i="44" a="1"/>
  <c r="R58" i="44" a="1"/>
  <c r="S58" i="44" a="1"/>
  <c r="T58" i="44" a="1"/>
  <c r="U58" i="44" a="1"/>
  <c r="V58" i="44" a="1"/>
  <c r="W58" i="44" a="1"/>
  <c r="X58" i="44" a="1"/>
  <c r="Y58" i="44" a="1"/>
  <c r="Z58" i="44" a="1"/>
  <c r="AA58" i="44" a="1"/>
  <c r="AB58" i="44" a="1"/>
  <c r="AC58" i="44" a="1"/>
  <c r="AD58" i="44" a="1"/>
  <c r="AE58" i="44" a="1"/>
  <c r="AF58" i="44" a="1"/>
  <c r="AG58" i="44" a="1"/>
  <c r="AH58" i="44" a="1"/>
  <c r="AI58" i="44" a="1"/>
  <c r="AJ58" i="44" a="1"/>
  <c r="AK58" i="44" a="1"/>
  <c r="AL58" i="44" a="1"/>
  <c r="AM58" i="44" a="1"/>
  <c r="AN58" i="44" a="1"/>
  <c r="AO58" i="44" a="1"/>
  <c r="AP58" i="44" a="1"/>
  <c r="AQ58" i="44" a="1"/>
  <c r="AR58" i="44" a="1"/>
  <c r="AS58" i="44" a="1"/>
  <c r="AT58" i="44" a="1"/>
  <c r="AU58" i="44" a="1"/>
  <c r="AV58" i="44" a="1"/>
  <c r="AW58" i="44" a="1"/>
  <c r="AX58" i="44" a="1"/>
  <c r="AY58" i="44" a="1"/>
  <c r="AZ58" i="44" a="1"/>
  <c r="BA58" i="44" a="1"/>
  <c r="BB58" i="44" a="1"/>
  <c r="BC58" i="44" a="1"/>
  <c r="BD58" i="44" a="1"/>
  <c r="BE58" i="44" a="1"/>
  <c r="BF58" i="44" a="1"/>
  <c r="BG58" i="44" a="1"/>
  <c r="BH58" i="44" a="1"/>
  <c r="BI58" i="44" a="1"/>
  <c r="BJ58" i="44" a="1"/>
  <c r="BK58" i="44" a="1"/>
  <c r="BL58" i="44" a="1"/>
  <c r="BM58" i="44" a="1"/>
  <c r="BN58" i="44" a="1"/>
  <c r="BO58" i="44" a="1"/>
  <c r="BP58" i="44" a="1"/>
  <c r="G58" i="44"/>
  <c r="H58" i="44"/>
  <c r="I58" i="44"/>
  <c r="J58" i="44"/>
  <c r="K58" i="44"/>
  <c r="L58" i="44"/>
  <c r="M58" i="44"/>
  <c r="N58" i="44"/>
  <c r="O58" i="44"/>
  <c r="P58" i="44"/>
  <c r="Q58" i="44"/>
  <c r="R58" i="44"/>
  <c r="S58" i="44"/>
  <c r="T58" i="44"/>
  <c r="U58" i="44"/>
  <c r="V58" i="44"/>
  <c r="W58" i="44"/>
  <c r="X58" i="44"/>
  <c r="Y58" i="44"/>
  <c r="Z58" i="44"/>
  <c r="AA58" i="44"/>
  <c r="AB58" i="44"/>
  <c r="AC58" i="44"/>
  <c r="AD58" i="44"/>
  <c r="AE58" i="44"/>
  <c r="AF58" i="44"/>
  <c r="AG58" i="44"/>
  <c r="AH58" i="44"/>
  <c r="AI58" i="44"/>
  <c r="AJ58" i="44"/>
  <c r="AK58" i="44"/>
  <c r="AL58" i="44"/>
  <c r="AM58" i="44"/>
  <c r="AN58" i="44"/>
  <c r="AO58" i="44"/>
  <c r="AP58" i="44"/>
  <c r="AQ58" i="44"/>
  <c r="AR58" i="44"/>
  <c r="AS58" i="44"/>
  <c r="AT58" i="44"/>
  <c r="AU58" i="44"/>
  <c r="AV58" i="44"/>
  <c r="AW58" i="44"/>
  <c r="AX58" i="44"/>
  <c r="AY58" i="44"/>
  <c r="AZ58" i="44"/>
  <c r="BA58" i="44"/>
  <c r="BB58" i="44"/>
  <c r="BC58" i="44"/>
  <c r="BD58" i="44"/>
  <c r="BE58" i="44"/>
  <c r="BF58" i="44"/>
  <c r="BG58" i="44"/>
  <c r="BH58" i="44"/>
  <c r="BI58" i="44"/>
  <c r="BJ58" i="44"/>
  <c r="BK58" i="44"/>
  <c r="BL58" i="44"/>
  <c r="BM58" i="44"/>
  <c r="BN58" i="44"/>
  <c r="BO58" i="44"/>
  <c r="BP58" i="44"/>
  <c r="AC23" i="44"/>
  <c r="E47" i="44" a="1"/>
  <c r="E47" i="44"/>
  <c r="F47" i="44" a="1"/>
  <c r="F47" i="44"/>
  <c r="G47" i="44" a="1"/>
  <c r="H47" i="44" a="1"/>
  <c r="I47" i="44" a="1"/>
  <c r="J47" i="44" a="1"/>
  <c r="K47" i="44" a="1"/>
  <c r="L47" i="44" a="1"/>
  <c r="M47" i="44" a="1"/>
  <c r="N47" i="44" a="1"/>
  <c r="O47" i="44" a="1"/>
  <c r="P47" i="44" a="1"/>
  <c r="Q47" i="44" a="1"/>
  <c r="R47" i="44" a="1"/>
  <c r="S47" i="44" a="1"/>
  <c r="T47" i="44" a="1"/>
  <c r="U47" i="44" a="1"/>
  <c r="V47" i="44" a="1"/>
  <c r="W47" i="44" a="1"/>
  <c r="X47" i="44" a="1"/>
  <c r="Y47" i="44" a="1"/>
  <c r="Z47" i="44" a="1"/>
  <c r="AA47" i="44" a="1"/>
  <c r="AB47" i="44" a="1"/>
  <c r="AC47" i="44" a="1"/>
  <c r="AD47" i="44" a="1"/>
  <c r="AE47" i="44" a="1"/>
  <c r="AF47" i="44" a="1"/>
  <c r="AG47" i="44" a="1"/>
  <c r="AH47" i="44" a="1"/>
  <c r="AI47" i="44" a="1"/>
  <c r="AJ47" i="44" a="1"/>
  <c r="AK47" i="44" a="1"/>
  <c r="AL47" i="44" a="1"/>
  <c r="AM47" i="44" a="1"/>
  <c r="AN47" i="44" a="1"/>
  <c r="AO47" i="44" a="1"/>
  <c r="AP47" i="44" a="1"/>
  <c r="AQ47" i="44" a="1"/>
  <c r="AR47" i="44" a="1"/>
  <c r="AS47" i="44" a="1"/>
  <c r="AT47" i="44" a="1"/>
  <c r="AU47" i="44" a="1"/>
  <c r="AV47" i="44" a="1"/>
  <c r="AW47" i="44" a="1"/>
  <c r="AX47" i="44" a="1"/>
  <c r="AY47" i="44" a="1"/>
  <c r="AZ47" i="44" a="1"/>
  <c r="BA47" i="44" a="1"/>
  <c r="BB47" i="44" a="1"/>
  <c r="BC47" i="44" a="1"/>
  <c r="BD47" i="44" a="1"/>
  <c r="BE47" i="44" a="1"/>
  <c r="BF47" i="44" a="1"/>
  <c r="BG47" i="44" a="1"/>
  <c r="BH47" i="44" a="1"/>
  <c r="BI47" i="44" a="1"/>
  <c r="BJ47" i="44" a="1"/>
  <c r="BK47" i="44" a="1"/>
  <c r="BL47" i="44" a="1"/>
  <c r="BM47" i="44" a="1"/>
  <c r="BN47" i="44" a="1"/>
  <c r="BO47" i="44" a="1"/>
  <c r="BP47" i="44" a="1"/>
  <c r="G47" i="44"/>
  <c r="H47" i="44"/>
  <c r="I47" i="44"/>
  <c r="J47" i="44"/>
  <c r="K47" i="44"/>
  <c r="L47" i="44"/>
  <c r="M47" i="44"/>
  <c r="N47" i="44"/>
  <c r="O47" i="44"/>
  <c r="P47" i="44"/>
  <c r="Q47" i="44"/>
  <c r="R47" i="44"/>
  <c r="S47" i="44"/>
  <c r="T47" i="44"/>
  <c r="U47" i="44"/>
  <c r="V47" i="44"/>
  <c r="W47" i="44"/>
  <c r="X47" i="44"/>
  <c r="Y47" i="44"/>
  <c r="Z47" i="44"/>
  <c r="AA47" i="44"/>
  <c r="AB47" i="44"/>
  <c r="AC47" i="44"/>
  <c r="AD47" i="44"/>
  <c r="AE47" i="44"/>
  <c r="AF47" i="44"/>
  <c r="AG47" i="44"/>
  <c r="AH47" i="44"/>
  <c r="AI47" i="44"/>
  <c r="AJ47" i="44"/>
  <c r="AK47" i="44"/>
  <c r="AL47" i="44"/>
  <c r="AM47" i="44"/>
  <c r="AN47" i="44"/>
  <c r="AO47" i="44"/>
  <c r="AP47" i="44"/>
  <c r="AQ47" i="44"/>
  <c r="AR47" i="44"/>
  <c r="AS47" i="44"/>
  <c r="AT47" i="44"/>
  <c r="AU47" i="44"/>
  <c r="AV47" i="44"/>
  <c r="AW47" i="44"/>
  <c r="AX47" i="44"/>
  <c r="AY47" i="44"/>
  <c r="AZ47" i="44"/>
  <c r="BA47" i="44"/>
  <c r="BB47" i="44"/>
  <c r="BC47" i="44"/>
  <c r="BD47" i="44"/>
  <c r="BE47" i="44"/>
  <c r="BF47" i="44"/>
  <c r="BG47" i="44"/>
  <c r="BH47" i="44"/>
  <c r="BI47" i="44"/>
  <c r="BJ47" i="44"/>
  <c r="BK47" i="44"/>
  <c r="BL47" i="44"/>
  <c r="BM47" i="44"/>
  <c r="BN47" i="44"/>
  <c r="BO47" i="44"/>
  <c r="BP47" i="44"/>
  <c r="AB23" i="44"/>
  <c r="Z23" i="44"/>
  <c r="AD22" i="44"/>
  <c r="AG22" i="44"/>
  <c r="AF22" i="44"/>
  <c r="AH22" i="44"/>
  <c r="Z22" i="44"/>
  <c r="AD21" i="44"/>
  <c r="AG21" i="44"/>
  <c r="AF21" i="44"/>
  <c r="AH21" i="44"/>
  <c r="Z21" i="44"/>
  <c r="AD20" i="44"/>
  <c r="AG20" i="44"/>
  <c r="AF20" i="44"/>
  <c r="AH20" i="44"/>
  <c r="Z20" i="44"/>
  <c r="AD19" i="44"/>
  <c r="AG19" i="44"/>
  <c r="AF19" i="44"/>
  <c r="AH19" i="44"/>
  <c r="AD18" i="44"/>
  <c r="AG18" i="44"/>
  <c r="AF18" i="44"/>
  <c r="AH18" i="44"/>
  <c r="AD17" i="44"/>
  <c r="AG17" i="44"/>
  <c r="AF17" i="44"/>
  <c r="AH17" i="44"/>
  <c r="C12" i="44"/>
  <c r="C11" i="44"/>
  <c r="C10" i="44"/>
  <c r="C9" i="44"/>
  <c r="C8" i="44"/>
  <c r="Z18" i="44"/>
  <c r="Z19" i="44"/>
  <c r="Z17" i="44"/>
  <c r="D19" i="44"/>
  <c r="L6" i="44"/>
  <c r="E19" i="44"/>
  <c r="M6" i="44"/>
  <c r="F19" i="44"/>
  <c r="N6" i="44"/>
  <c r="G19" i="44"/>
  <c r="I19" i="44"/>
  <c r="E36" i="44" a="1"/>
  <c r="E36" i="44"/>
  <c r="F36" i="44" a="1"/>
  <c r="F36" i="44"/>
  <c r="G36" i="44" a="1"/>
  <c r="H36" i="44" a="1"/>
  <c r="I36" i="44" a="1"/>
  <c r="J36" i="44" a="1"/>
  <c r="K36" i="44" a="1"/>
  <c r="L36" i="44" a="1"/>
  <c r="M36" i="44" a="1"/>
  <c r="N36" i="44" a="1"/>
  <c r="O36" i="44" a="1"/>
  <c r="P36" i="44" a="1"/>
  <c r="Q36" i="44" a="1"/>
  <c r="R36" i="44" a="1"/>
  <c r="S36" i="44" a="1"/>
  <c r="T36" i="44" a="1"/>
  <c r="U36" i="44" a="1"/>
  <c r="V36" i="44" a="1"/>
  <c r="W36" i="44" a="1"/>
  <c r="X36" i="44" a="1"/>
  <c r="Y36" i="44" a="1"/>
  <c r="Z36" i="44" a="1"/>
  <c r="AA36" i="44" a="1"/>
  <c r="AB36" i="44" a="1"/>
  <c r="AC36" i="44" a="1"/>
  <c r="AD36" i="44" a="1"/>
  <c r="AE36" i="44" a="1"/>
  <c r="AF36" i="44" a="1"/>
  <c r="AG36" i="44" a="1"/>
  <c r="AH36" i="44" a="1"/>
  <c r="AI36" i="44" a="1"/>
  <c r="AJ36" i="44" a="1"/>
  <c r="AK36" i="44" a="1"/>
  <c r="AL36" i="44" a="1"/>
  <c r="AM36" i="44" a="1"/>
  <c r="AN36" i="44" a="1"/>
  <c r="AO36" i="44" a="1"/>
  <c r="AP36" i="44" a="1"/>
  <c r="AQ36" i="44" a="1"/>
  <c r="AR36" i="44" a="1"/>
  <c r="AS36" i="44" a="1"/>
  <c r="AT36" i="44" a="1"/>
  <c r="AU36" i="44" a="1"/>
  <c r="AV36" i="44" a="1"/>
  <c r="AW36" i="44" a="1"/>
  <c r="AX36" i="44" a="1"/>
  <c r="AY36" i="44" a="1"/>
  <c r="AZ36" i="44" a="1"/>
  <c r="BA36" i="44" a="1"/>
  <c r="BB36" i="44" a="1"/>
  <c r="BC36" i="44" a="1"/>
  <c r="BD36" i="44" a="1"/>
  <c r="BE36" i="44" a="1"/>
  <c r="BF36" i="44" a="1"/>
  <c r="BG36" i="44" a="1"/>
  <c r="BH36" i="44" a="1"/>
  <c r="BI36" i="44" a="1"/>
  <c r="BJ36" i="44" a="1"/>
  <c r="BK36" i="44" a="1"/>
  <c r="BL36" i="44" a="1"/>
  <c r="BM36" i="44" a="1"/>
  <c r="BN36" i="44" a="1"/>
  <c r="BO36" i="44" a="1"/>
  <c r="BP36" i="44" a="1"/>
  <c r="G36" i="44"/>
  <c r="H36" i="44"/>
  <c r="I36" i="44"/>
  <c r="J36" i="44"/>
  <c r="K36" i="44"/>
  <c r="L36" i="44"/>
  <c r="M36" i="44"/>
  <c r="N36" i="44"/>
  <c r="O36" i="44"/>
  <c r="P36" i="44"/>
  <c r="Q36" i="44"/>
  <c r="R36" i="44"/>
  <c r="S36" i="44"/>
  <c r="T36" i="44"/>
  <c r="U36" i="44"/>
  <c r="V36" i="44"/>
  <c r="W36" i="44"/>
  <c r="X36" i="44"/>
  <c r="Y36" i="44"/>
  <c r="Z36" i="44"/>
  <c r="AA36" i="44"/>
  <c r="AB36" i="44"/>
  <c r="AC36" i="44"/>
  <c r="AD36" i="44"/>
  <c r="AE36" i="44"/>
  <c r="AF36" i="44"/>
  <c r="AG36" i="44"/>
  <c r="AH36" i="44"/>
  <c r="AI36" i="44"/>
  <c r="AJ36" i="44"/>
  <c r="AK36" i="44"/>
  <c r="AL36" i="44"/>
  <c r="AM36" i="44"/>
  <c r="AN36" i="44"/>
  <c r="AO36" i="44"/>
  <c r="AP36" i="44"/>
  <c r="AQ36" i="44"/>
  <c r="AR36" i="44"/>
  <c r="AS36" i="44"/>
  <c r="AT36" i="44"/>
  <c r="AU36" i="44"/>
  <c r="AV36" i="44"/>
  <c r="AW36" i="44"/>
  <c r="AX36" i="44"/>
  <c r="AY36" i="44"/>
  <c r="AZ36" i="44"/>
  <c r="BA36" i="44"/>
  <c r="BB36" i="44"/>
  <c r="BC36" i="44"/>
  <c r="BD36" i="44"/>
  <c r="BE36" i="44"/>
  <c r="BF36" i="44"/>
  <c r="BG36" i="44"/>
  <c r="BH36" i="44"/>
  <c r="BI36" i="44"/>
  <c r="BJ36" i="44"/>
  <c r="BK36" i="44"/>
  <c r="BL36" i="44"/>
  <c r="BM36" i="44"/>
  <c r="BN36" i="44"/>
  <c r="BO36" i="44"/>
  <c r="BP36" i="44"/>
  <c r="AA23" i="44"/>
  <c r="E37" i="44" a="1"/>
  <c r="E37" i="44"/>
  <c r="F37" i="44" a="1"/>
  <c r="F37" i="44"/>
  <c r="G37" i="44" a="1"/>
  <c r="H37" i="44" a="1"/>
  <c r="I37" i="44" a="1"/>
  <c r="J37" i="44" a="1"/>
  <c r="K37" i="44" a="1"/>
  <c r="L37" i="44" a="1"/>
  <c r="M37" i="44" a="1"/>
  <c r="N37" i="44" a="1"/>
  <c r="O37" i="44" a="1"/>
  <c r="P37" i="44" a="1"/>
  <c r="Q37" i="44" a="1"/>
  <c r="R37" i="44" a="1"/>
  <c r="S37" i="44" a="1"/>
  <c r="T37" i="44" a="1"/>
  <c r="U37" i="44" a="1"/>
  <c r="V37" i="44" a="1"/>
  <c r="W37" i="44" a="1"/>
  <c r="X37" i="44" a="1"/>
  <c r="Y37" i="44" a="1"/>
  <c r="Z37" i="44" a="1"/>
  <c r="AA37" i="44" a="1"/>
  <c r="AB37" i="44" a="1"/>
  <c r="AC37" i="44" a="1"/>
  <c r="AD37" i="44" a="1"/>
  <c r="AE37" i="44" a="1"/>
  <c r="AF37" i="44" a="1"/>
  <c r="AG37" i="44" a="1"/>
  <c r="AH37" i="44" a="1"/>
  <c r="AI37" i="44" a="1"/>
  <c r="AJ37" i="44" a="1"/>
  <c r="AK37" i="44" a="1"/>
  <c r="AL37" i="44" a="1"/>
  <c r="AM37" i="44" a="1"/>
  <c r="AN37" i="44" a="1"/>
  <c r="AO37" i="44" a="1"/>
  <c r="AP37" i="44" a="1"/>
  <c r="AQ37" i="44" a="1"/>
  <c r="AR37" i="44" a="1"/>
  <c r="AS37" i="44" a="1"/>
  <c r="AT37" i="44" a="1"/>
  <c r="AU37" i="44" a="1"/>
  <c r="AV37" i="44" a="1"/>
  <c r="AW37" i="44" a="1"/>
  <c r="AX37" i="44" a="1"/>
  <c r="AY37" i="44" a="1"/>
  <c r="AZ37" i="44" a="1"/>
  <c r="BA37" i="44" a="1"/>
  <c r="BB37" i="44" a="1"/>
  <c r="BC37" i="44" a="1"/>
  <c r="BD37" i="44" a="1"/>
  <c r="BE37" i="44" a="1"/>
  <c r="BF37" i="44" a="1"/>
  <c r="BG37" i="44" a="1"/>
  <c r="BH37" i="44" a="1"/>
  <c r="BI37" i="44" a="1"/>
  <c r="BJ37" i="44" a="1"/>
  <c r="BK37" i="44" a="1"/>
  <c r="BL37" i="44" a="1"/>
  <c r="BM37" i="44" a="1"/>
  <c r="BN37" i="44" a="1"/>
  <c r="BO37" i="44" a="1"/>
  <c r="BP37" i="44" a="1"/>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AW37" i="44"/>
  <c r="AX37" i="44"/>
  <c r="AY37" i="44"/>
  <c r="AZ37" i="44"/>
  <c r="BA37" i="44"/>
  <c r="BB37" i="44"/>
  <c r="BC37" i="44"/>
  <c r="BD37" i="44"/>
  <c r="BE37" i="44"/>
  <c r="BF37" i="44"/>
  <c r="BG37" i="44"/>
  <c r="BH37" i="44"/>
  <c r="BI37" i="44"/>
  <c r="BJ37" i="44"/>
  <c r="BK37" i="44"/>
  <c r="BL37" i="44"/>
  <c r="BM37" i="44"/>
  <c r="BN37" i="44"/>
  <c r="BO37" i="44"/>
  <c r="BP37" i="44"/>
  <c r="AA24" i="44"/>
  <c r="E38" i="44" a="1"/>
  <c r="E38" i="44"/>
  <c r="F38" i="44" a="1"/>
  <c r="F38" i="44"/>
  <c r="G38" i="44" a="1"/>
  <c r="H38" i="44" a="1"/>
  <c r="I38" i="44" a="1"/>
  <c r="J38" i="44" a="1"/>
  <c r="K38" i="44" a="1"/>
  <c r="L38" i="44" a="1"/>
  <c r="M38" i="44" a="1"/>
  <c r="N38" i="44" a="1"/>
  <c r="O38" i="44" a="1"/>
  <c r="P38" i="44" a="1"/>
  <c r="Q38" i="44" a="1"/>
  <c r="R38" i="44" a="1"/>
  <c r="S38" i="44" a="1"/>
  <c r="T38" i="44" a="1"/>
  <c r="U38" i="44" a="1"/>
  <c r="V38" i="44" a="1"/>
  <c r="W38" i="44" a="1"/>
  <c r="X38" i="44" a="1"/>
  <c r="Y38" i="44" a="1"/>
  <c r="Z38" i="44" a="1"/>
  <c r="AA38" i="44" a="1"/>
  <c r="AB38" i="44" a="1"/>
  <c r="AC38" i="44" a="1"/>
  <c r="AD38" i="44" a="1"/>
  <c r="AE38" i="44" a="1"/>
  <c r="AF38" i="44" a="1"/>
  <c r="AG38" i="44" a="1"/>
  <c r="AH38" i="44" a="1"/>
  <c r="AI38" i="44" a="1"/>
  <c r="AJ38" i="44" a="1"/>
  <c r="AK38" i="44" a="1"/>
  <c r="AL38" i="44" a="1"/>
  <c r="AM38" i="44" a="1"/>
  <c r="AN38" i="44" a="1"/>
  <c r="AO38" i="44" a="1"/>
  <c r="AP38" i="44" a="1"/>
  <c r="AQ38" i="44" a="1"/>
  <c r="AR38" i="44" a="1"/>
  <c r="AS38" i="44" a="1"/>
  <c r="AT38" i="44" a="1"/>
  <c r="AU38" i="44" a="1"/>
  <c r="AV38" i="44" a="1"/>
  <c r="AW38" i="44" a="1"/>
  <c r="AX38" i="44" a="1"/>
  <c r="AY38" i="44" a="1"/>
  <c r="AZ38" i="44" a="1"/>
  <c r="BA38" i="44" a="1"/>
  <c r="BB38" i="44" a="1"/>
  <c r="BC38" i="44" a="1"/>
  <c r="BD38" i="44" a="1"/>
  <c r="BE38" i="44" a="1"/>
  <c r="BF38" i="44" a="1"/>
  <c r="BG38" i="44" a="1"/>
  <c r="BH38" i="44" a="1"/>
  <c r="BI38" i="44" a="1"/>
  <c r="BJ38" i="44" a="1"/>
  <c r="BK38" i="44" a="1"/>
  <c r="BL38" i="44" a="1"/>
  <c r="BM38" i="44" a="1"/>
  <c r="BN38" i="44" a="1"/>
  <c r="BO38" i="44" a="1"/>
  <c r="BP38" i="44" a="1"/>
  <c r="G38" i="44"/>
  <c r="H38" i="44"/>
  <c r="I38" i="44"/>
  <c r="J38" i="44"/>
  <c r="K38" i="44"/>
  <c r="L38" i="44"/>
  <c r="M38" i="44"/>
  <c r="N38" i="44"/>
  <c r="O38" i="44"/>
  <c r="P38" i="44"/>
  <c r="Q38" i="44"/>
  <c r="R38" i="44"/>
  <c r="S38" i="44"/>
  <c r="T38" i="44"/>
  <c r="U38" i="44"/>
  <c r="V38" i="44"/>
  <c r="W38" i="44"/>
  <c r="X38" i="44"/>
  <c r="Y38" i="44"/>
  <c r="Z38" i="44"/>
  <c r="AA38" i="44"/>
  <c r="AB38" i="44"/>
  <c r="AC38" i="44"/>
  <c r="AD38" i="44"/>
  <c r="AE38" i="44"/>
  <c r="AF38" i="44"/>
  <c r="AG38" i="44"/>
  <c r="AH38" i="44"/>
  <c r="AI38" i="44"/>
  <c r="AJ38" i="44"/>
  <c r="AK38" i="44"/>
  <c r="AL38" i="44"/>
  <c r="AM38" i="44"/>
  <c r="AN38" i="44"/>
  <c r="AO38" i="44"/>
  <c r="AP38" i="44"/>
  <c r="AQ38" i="44"/>
  <c r="AR38" i="44"/>
  <c r="AS38" i="44"/>
  <c r="AT38" i="44"/>
  <c r="AU38" i="44"/>
  <c r="AV38" i="44"/>
  <c r="AW38" i="44"/>
  <c r="AX38" i="44"/>
  <c r="AY38" i="44"/>
  <c r="AZ38" i="44"/>
  <c r="BA38" i="44"/>
  <c r="BB38" i="44"/>
  <c r="BC38" i="44"/>
  <c r="BD38" i="44"/>
  <c r="BE38" i="44"/>
  <c r="BF38" i="44"/>
  <c r="BG38" i="44"/>
  <c r="BH38" i="44"/>
  <c r="BI38" i="44"/>
  <c r="BJ38" i="44"/>
  <c r="BK38" i="44"/>
  <c r="BL38" i="44"/>
  <c r="BM38" i="44"/>
  <c r="BN38" i="44"/>
  <c r="BO38" i="44"/>
  <c r="BP38" i="44"/>
  <c r="AA25" i="44"/>
  <c r="S44" i="39"/>
  <c r="T44" i="39"/>
  <c r="U44" i="39"/>
  <c r="V44" i="39"/>
  <c r="W44" i="39"/>
  <c r="Y44" i="39"/>
  <c r="Z44" i="39"/>
  <c r="AA44" i="39"/>
  <c r="S45" i="39"/>
  <c r="T45" i="39"/>
  <c r="U45" i="39"/>
  <c r="V45" i="39"/>
  <c r="W45" i="39"/>
  <c r="Y45" i="39"/>
  <c r="Z45" i="39"/>
  <c r="AA45" i="39"/>
  <c r="Q44" i="39"/>
  <c r="Q45" i="39"/>
  <c r="C7" i="44"/>
  <c r="C6" i="44"/>
  <c r="R45" i="39"/>
  <c r="R13" i="22" a="1"/>
  <c r="R13" i="22"/>
  <c r="D12" i="36"/>
  <c r="D13" i="36"/>
  <c r="D16" i="36"/>
  <c r="D17" i="36"/>
  <c r="K19" i="36"/>
  <c r="R17" i="22"/>
  <c r="D12" i="39"/>
  <c r="D29" i="39" a="1"/>
  <c r="D29" i="39"/>
  <c r="D28" i="39" a="1"/>
  <c r="D28" i="39"/>
  <c r="D35" i="39" a="1"/>
  <c r="D35" i="39"/>
  <c r="D34" i="39" a="1"/>
  <c r="D34" i="39"/>
  <c r="D33" i="39" a="1"/>
  <c r="D33" i="39"/>
  <c r="D32" i="39" a="1"/>
  <c r="D32" i="39"/>
  <c r="D31" i="39" a="1"/>
  <c r="D31" i="39"/>
  <c r="D30" i="39" a="1"/>
  <c r="D30" i="39"/>
  <c r="D27" i="39" a="1"/>
  <c r="D27" i="39"/>
  <c r="D14" i="39" a="1"/>
  <c r="D14" i="39"/>
  <c r="D15" i="39" a="1"/>
  <c r="D15" i="39"/>
  <c r="D16" i="39" a="1"/>
  <c r="D16" i="39"/>
  <c r="D17" i="39" a="1"/>
  <c r="D17" i="39"/>
  <c r="D18" i="39" a="1"/>
  <c r="D18" i="39"/>
  <c r="D19" i="39" a="1"/>
  <c r="D19" i="39"/>
  <c r="D20" i="39" a="1"/>
  <c r="D20" i="39"/>
  <c r="D21" i="39" a="1"/>
  <c r="D21" i="39"/>
  <c r="D22" i="39" a="1"/>
  <c r="D22" i="39"/>
  <c r="D23" i="39" a="1"/>
  <c r="D23" i="39"/>
  <c r="D24" i="39" a="1"/>
  <c r="D24" i="39"/>
  <c r="D25" i="39" a="1"/>
  <c r="D25" i="39"/>
  <c r="D26" i="39" a="1"/>
  <c r="D26" i="39"/>
  <c r="D13" i="39" a="1"/>
  <c r="D13" i="39"/>
  <c r="D12" i="21"/>
  <c r="D13" i="21" a="1"/>
  <c r="D13" i="21"/>
  <c r="W40" i="6"/>
  <c r="D28" i="21" a="1"/>
  <c r="D28" i="21"/>
  <c r="D27" i="21" a="1"/>
  <c r="D27" i="21"/>
  <c r="D26" i="21" a="1"/>
  <c r="D26" i="21"/>
  <c r="D25" i="21" a="1"/>
  <c r="D25" i="21"/>
  <c r="D24" i="21" a="1"/>
  <c r="D24" i="21"/>
  <c r="D23" i="21" a="1"/>
  <c r="D23" i="21"/>
  <c r="D22" i="21" a="1"/>
  <c r="D22" i="21"/>
  <c r="D21" i="21" a="1"/>
  <c r="D21" i="21"/>
  <c r="D20" i="21" a="1"/>
  <c r="D20" i="21"/>
  <c r="D19" i="21" a="1"/>
  <c r="D19" i="21"/>
  <c r="D18" i="21" a="1"/>
  <c r="D18" i="21"/>
  <c r="D17" i="21" a="1"/>
  <c r="D17" i="21"/>
  <c r="D16" i="21" a="1"/>
  <c r="D16" i="21"/>
  <c r="D15" i="21" a="1"/>
  <c r="D15" i="21"/>
  <c r="D14" i="21" a="1"/>
  <c r="D14" i="21"/>
  <c r="D29" i="21" a="1"/>
  <c r="D29" i="21"/>
  <c r="J31" i="21"/>
  <c r="R15" i="22"/>
  <c r="D12" i="24"/>
  <c r="D13" i="24" a="1"/>
  <c r="D13" i="24"/>
  <c r="D15" i="24" a="1"/>
  <c r="D15" i="24"/>
  <c r="D17" i="24"/>
  <c r="D18" i="24"/>
  <c r="D20" i="24"/>
  <c r="D21" i="24"/>
  <c r="K23" i="24"/>
  <c r="R16" i="22"/>
  <c r="D14" i="24" a="1"/>
  <c r="D14" i="24"/>
  <c r="D36" i="39" a="1"/>
  <c r="D36" i="39"/>
  <c r="J38" i="39"/>
  <c r="R18" i="22"/>
</calcChain>
</file>

<file path=xl/sharedStrings.xml><?xml version="1.0" encoding="utf-8"?>
<sst xmlns="http://schemas.openxmlformats.org/spreadsheetml/2006/main" count="4931" uniqueCount="395">
  <si>
    <t>Nr.</t>
  </si>
  <si>
    <t>Spielpaarung</t>
  </si>
  <si>
    <t>Ergebnis</t>
  </si>
  <si>
    <t>Tore</t>
  </si>
  <si>
    <t>Diff.</t>
  </si>
  <si>
    <t>-</t>
  </si>
  <si>
    <t>Sort</t>
  </si>
  <si>
    <t>1.</t>
  </si>
  <si>
    <t>2.</t>
  </si>
  <si>
    <t>3.</t>
  </si>
  <si>
    <t>4.</t>
  </si>
  <si>
    <t>5.</t>
  </si>
  <si>
    <t>6.</t>
  </si>
  <si>
    <t>Direkte Vergleiche</t>
  </si>
  <si>
    <t>Tabelle</t>
  </si>
  <si>
    <t>Pos.</t>
  </si>
  <si>
    <t>valid</t>
  </si>
  <si>
    <t>7.</t>
  </si>
  <si>
    <t>8.</t>
  </si>
  <si>
    <t>9.</t>
  </si>
  <si>
    <t>Teilnehmer und Ablaufplan</t>
  </si>
  <si>
    <t>Teilnehmer</t>
  </si>
  <si>
    <t>Teilnehmer bzw. Mannschaft</t>
  </si>
  <si>
    <t>Ergebnisse</t>
  </si>
  <si>
    <t>Ablaufplan</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</si>
  <si>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</si>
  <si>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</si>
  <si>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</si>
  <si>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</si>
  <si>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</si>
  <si>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</si>
  <si>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</si>
  <si>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</si>
  <si>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</si>
  <si>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</si>
  <si>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</si>
  <si>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</si>
  <si>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</si>
  <si>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</si>
  <si>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</si>
  <si>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</si>
  <si>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</si>
  <si>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</si>
  <si>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</si>
  <si>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</si>
  <si>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</si>
  <si>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</si>
  <si>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</si>
  <si>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</si>
  <si>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</si>
  <si>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</si>
  <si>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</si>
  <si>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Spiel-Nr.</t>
  </si>
  <si>
    <t>Tabelle (Kopie)</t>
  </si>
  <si>
    <t>Paarungen</t>
  </si>
  <si>
    <t>Doppelte Namen führen zu
falschen Tabellenwerten</t>
  </si>
  <si>
    <t>Doppelte Spielpaarungen und Spiele gegen sich selbst
führen in der Gesamttabelle zu falschen Werten!</t>
  </si>
  <si>
    <t>mail@hermann-baum.de</t>
  </si>
  <si>
    <t>Bei Unstimmigkeiten bin ich für eine entsprechende Benachrichtigung sehr dankbar!</t>
  </si>
  <si>
    <t>Bonus</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</si>
  <si>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</si>
  <si>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</si>
  <si>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</si>
  <si>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</si>
  <si>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</si>
  <si>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</si>
  <si>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</si>
  <si>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</si>
  <si>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</si>
  <si>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</si>
  <si>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</si>
  <si>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</si>
  <si>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</si>
  <si>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</si>
  <si>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</si>
  <si>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</si>
  <si>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</si>
  <si>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</si>
  <si>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</si>
  <si>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</si>
  <si>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</si>
  <si>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</si>
  <si>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</si>
  <si>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</si>
  <si>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</si>
  <si>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</si>
  <si>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</si>
  <si>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</si>
  <si>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</si>
  <si>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</si>
  <si>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</si>
  <si>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</si>
  <si>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</si>
  <si>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</si>
  <si>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</si>
  <si>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</si>
  <si>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Goals</t>
  </si>
  <si>
    <t>Points</t>
  </si>
  <si>
    <t>Count</t>
  </si>
  <si>
    <t>Team</t>
  </si>
  <si>
    <t>Dir. Comparisons</t>
  </si>
  <si>
    <t>Direct Comparisons</t>
  </si>
  <si>
    <t>Goal difference</t>
  </si>
  <si>
    <t>Goals scored</t>
  </si>
  <si>
    <t>Difference</t>
  </si>
  <si>
    <t>Pld</t>
  </si>
  <si>
    <t>W</t>
  </si>
  <si>
    <t>D</t>
  </si>
  <si>
    <t>L</t>
  </si>
  <si>
    <t>GF</t>
  </si>
  <si>
    <t>GA</t>
  </si>
  <si>
    <t>GD</t>
  </si>
  <si>
    <t>Pts</t>
  </si>
  <si>
    <t>Pts+ GD+ GF</t>
  </si>
  <si>
    <t>Choose language</t>
  </si>
  <si>
    <t>my language</t>
  </si>
  <si>
    <t>english</t>
  </si>
  <si>
    <t>Direct comparisons</t>
  </si>
  <si>
    <t>Captions</t>
  </si>
  <si>
    <t>bonus</t>
  </si>
  <si>
    <t>No.</t>
  </si>
  <si>
    <t>Participant or team</t>
  </si>
  <si>
    <t>Results</t>
  </si>
  <si>
    <t>Total table</t>
  </si>
  <si>
    <t>Total table (copy)</t>
  </si>
  <si>
    <t>Änderung der Spielpaarungen nur auf dem Blatt 'Planung'!   Hier nur die Ergebnisse eintragen!</t>
  </si>
  <si>
    <t>Change of the fixtures only on the sheet 'Planning'! Just enter the results here!</t>
  </si>
  <si>
    <t>Match pairing</t>
  </si>
  <si>
    <t>Result</t>
  </si>
  <si>
    <t>SP</t>
  </si>
  <si>
    <t>G</t>
  </si>
  <si>
    <t>U</t>
  </si>
  <si>
    <t>V</t>
  </si>
  <si>
    <t>Pkt</t>
  </si>
  <si>
    <t>Participants and schedule</t>
  </si>
  <si>
    <t>Participants</t>
  </si>
  <si>
    <t>Schedule</t>
  </si>
  <si>
    <t>Game no.</t>
  </si>
  <si>
    <t>English</t>
  </si>
  <si>
    <t>Deutsch</t>
  </si>
  <si>
    <t>Pairings</t>
  </si>
  <si>
    <t>If there are any discrepancies, I am very grateful for notification!</t>
  </si>
  <si>
    <t>Überschriften</t>
  </si>
  <si>
    <t>Messages</t>
  </si>
  <si>
    <t>Meldungen</t>
  </si>
  <si>
    <t>Sprache wählen</t>
  </si>
  <si>
    <t>Dein Datum</t>
  </si>
  <si>
    <t>Your date</t>
  </si>
  <si>
    <t>Kann gelöscht werden   →</t>
  </si>
  <si>
    <t>Deine Überschriften</t>
  </si>
  <si>
    <t>Your captions</t>
  </si>
  <si>
    <t>Hint may be deleted   →</t>
  </si>
  <si>
    <t>deutsch</t>
  </si>
  <si>
    <t>Hier klicken und Sprache wählen</t>
  </si>
  <si>
    <t>Click here and choose language</t>
  </si>
  <si>
    <t>Display direct comparisons</t>
  </si>
  <si>
    <t>erz. Tore</t>
  </si>
  <si>
    <t>Rote Schrift bedeutet, dass die Rangfolge auch mit dem direkten Vergleich nicht geklärt ist. Fair Play oder Los muss hier entscheiden.</t>
  </si>
  <si>
    <t>Red font means that the ranking is not clear even with the direct comparison. Fair play or lot has to decide here.</t>
  </si>
  <si>
    <t>Double match pairings and matches against oneself
lead to incorrect values in the overall table!</t>
  </si>
  <si>
    <t>first leg</t>
  </si>
  <si>
    <t>second leg</t>
  </si>
  <si>
    <t>pairing first</t>
  </si>
  <si>
    <t>pairing second</t>
  </si>
  <si>
    <t>Duplicate names lead to
incorrect table values</t>
  </si>
  <si>
    <t>min</t>
  </si>
  <si>
    <t>Uhr</t>
  </si>
  <si>
    <t xml:space="preserve"> </t>
  </si>
  <si>
    <t>Zeitkonflikt</t>
  </si>
  <si>
    <t>Time conflict</t>
  </si>
  <si>
    <t>Spiel gegen</t>
  </si>
  <si>
    <t>Match against</t>
  </si>
  <si>
    <t>Note</t>
  </si>
  <si>
    <t>Anmerkung</t>
  </si>
  <si>
    <t>Spielzeiten</t>
  </si>
  <si>
    <t>Playing times</t>
  </si>
  <si>
    <t>final</t>
  </si>
  <si>
    <t>Factors</t>
  </si>
  <si>
    <t>n = 4</t>
  </si>
  <si>
    <t>n = 5</t>
  </si>
  <si>
    <t>n = 6</t>
  </si>
  <si>
    <t>Matchups</t>
  </si>
  <si>
    <t>Spielpaarungen</t>
  </si>
  <si>
    <t>Einstellungen</t>
  </si>
  <si>
    <t>Settings</t>
  </si>
  <si>
    <t>Anzahl der Punkte für einen Sieg:</t>
  </si>
  <si>
    <t>Number of points for a win:</t>
  </si>
  <si>
    <t>n = 3</t>
  </si>
  <si>
    <t>GD+ GF</t>
  </si>
  <si>
    <t>DirC</t>
  </si>
  <si>
    <t>Direct comparison over goal difference and goals forced</t>
  </si>
  <si>
    <t>Direkte Vergleiche bei Gleichstand in Punkten, Tordifferenz und erzielten Toren (FIFA-Modus)</t>
  </si>
  <si>
    <t>Direct comparisons in case of a tie in points (UEFA mode)</t>
  </si>
  <si>
    <t>Direkte Vergleiche bei Gleichstand in Punkten (UEFA-Modus)</t>
  </si>
  <si>
    <t>Direct comparisons in case of a tie in points, goal difference and goals scored (FIFA mode)</t>
  </si>
  <si>
    <t>Modus für direkte Vergleiche:</t>
  </si>
  <si>
    <t>Direct comparison mode:</t>
  </si>
  <si>
    <t>Modus 1</t>
  </si>
  <si>
    <t>Modus 2</t>
  </si>
  <si>
    <t>Mode 1</t>
  </si>
  <si>
    <t>Mode 2</t>
  </si>
  <si>
    <t>Buchstaben</t>
  </si>
  <si>
    <t>letters</t>
  </si>
  <si>
    <t>Gruppe</t>
  </si>
  <si>
    <t>Group</t>
  </si>
  <si>
    <t>Grp</t>
  </si>
  <si>
    <t>A3</t>
  </si>
  <si>
    <t>B3</t>
  </si>
  <si>
    <t>A1</t>
  </si>
  <si>
    <t>B1</t>
  </si>
  <si>
    <t>A2</t>
  </si>
  <si>
    <t>B2</t>
  </si>
  <si>
    <t>A4</t>
  </si>
  <si>
    <t>B4</t>
  </si>
  <si>
    <t>A5</t>
  </si>
  <si>
    <t>B5</t>
  </si>
  <si>
    <t>A6</t>
  </si>
  <si>
    <t>B6</t>
  </si>
  <si>
    <t>Vorrunde</t>
  </si>
  <si>
    <t>Endrunde</t>
  </si>
  <si>
    <t>Preliminary round</t>
  </si>
  <si>
    <t>Final round</t>
  </si>
  <si>
    <t>TieBr.</t>
  </si>
  <si>
    <t>DirC + TieBreak</t>
  </si>
  <si>
    <t>Tie Break Vorrunde</t>
  </si>
  <si>
    <t>Tie break preliminary round</t>
  </si>
  <si>
    <t>:</t>
  </si>
  <si>
    <t>Zusätzl. Pause (min)</t>
  </si>
  <si>
    <t>Addit. Pause (min)</t>
  </si>
  <si>
    <t>Turnierende:</t>
  </si>
  <si>
    <t>Elfmeter</t>
  </si>
  <si>
    <t>Penalty</t>
  </si>
  <si>
    <t>End of preliminary round:</t>
  </si>
  <si>
    <t>Ende der Vorrunde:</t>
  </si>
  <si>
    <t>Playing time per match:</t>
  </si>
  <si>
    <t>Spielzeit pro Spiel:</t>
  </si>
  <si>
    <t>Change time:</t>
  </si>
  <si>
    <t>Wechselzeit:</t>
  </si>
  <si>
    <t>Field</t>
  </si>
  <si>
    <t>Rang</t>
  </si>
  <si>
    <t>Rank</t>
  </si>
  <si>
    <t>Sind zwei oder mehr Mannschaften nicht unterscheidbar und wird eine Entscheidung z.B. durch Elfmeterschießen oder Los getroffen, genügt es, für die bevorzugte Mannschaft einen Bonuspunkt einzutragen.</t>
  </si>
  <si>
    <t>If two or more teams cannot be distinguished and a decision is made, for example, through a penalty shootout or drawing lots, it is sufficient to enter a bonus point for the preferred team.</t>
  </si>
  <si>
    <t>3. Platz</t>
  </si>
  <si>
    <t>Finale</t>
  </si>
  <si>
    <t>Final</t>
  </si>
  <si>
    <t>3rd place</t>
  </si>
  <si>
    <t>Halbfinale</t>
  </si>
  <si>
    <t>Endspiele</t>
  </si>
  <si>
    <t>Finals</t>
  </si>
  <si>
    <t>Semi-finals</t>
  </si>
  <si>
    <t xml:space="preserve">Spiele um die Plätze </t>
  </si>
  <si>
    <t xml:space="preserve">Games for places </t>
  </si>
  <si>
    <t>Vorrunde Gruppe</t>
  </si>
  <si>
    <t>Preliminary round group</t>
  </si>
  <si>
    <t>1. FC Riedwald</t>
  </si>
  <si>
    <t>FC Barcelona</t>
  </si>
  <si>
    <t>Eintracht Frankfurt</t>
  </si>
  <si>
    <t>Maibach 1822 eV</t>
  </si>
  <si>
    <t>VFB Essenheim</t>
  </si>
  <si>
    <t>Mainz 05</t>
  </si>
  <si>
    <t>Inter Mailand</t>
  </si>
  <si>
    <t>Manchester City</t>
  </si>
  <si>
    <t>SSV Wildbach</t>
  </si>
  <si>
    <t>FC Grönlingen</t>
  </si>
  <si>
    <t>dummy</t>
  </si>
  <si>
    <t>Spielplätze:</t>
  </si>
  <si>
    <t>Anzahl der</t>
  </si>
  <si>
    <t>Maximale</t>
  </si>
  <si>
    <t>Zeiten und Spielplatz</t>
  </si>
  <si>
    <t>ausblenden:</t>
  </si>
  <si>
    <t xml:space="preserve">Due to time conflicts, you can only play on a maximum of </t>
  </si>
  <si>
    <t xml:space="preserve">Wegen zeitlicher Konflikte kann nur auf maximal </t>
  </si>
  <si>
    <t xml:space="preserve"> Spielplätzen gleichzeitig gespielt werden.</t>
  </si>
  <si>
    <t>Abbreviations of the team names:</t>
  </si>
  <si>
    <t>Abkürzungen der Mannschaftsnamen:</t>
  </si>
  <si>
    <t>Kickers Rodendorf</t>
  </si>
  <si>
    <t>Real Madrid</t>
  </si>
  <si>
    <t>Borussia Dortmund</t>
  </si>
  <si>
    <t>FSV Rauen</t>
  </si>
  <si>
    <t>1. FC Nürnberg</t>
  </si>
  <si>
    <t>C3</t>
  </si>
  <si>
    <t>C2</t>
  </si>
  <si>
    <t>C1</t>
  </si>
  <si>
    <t>C4</t>
  </si>
  <si>
    <t>C5</t>
  </si>
  <si>
    <t>C6</t>
  </si>
  <si>
    <t>&lt;-- max(A;B;C) --&gt;</t>
  </si>
  <si>
    <t>1A</t>
  </si>
  <si>
    <t>1B</t>
  </si>
  <si>
    <t>1C</t>
  </si>
  <si>
    <t>2A</t>
  </si>
  <si>
    <t>2B</t>
  </si>
  <si>
    <t>2C</t>
  </si>
  <si>
    <t>3A</t>
  </si>
  <si>
    <t>3B</t>
  </si>
  <si>
    <t>3C</t>
  </si>
  <si>
    <t>4A</t>
  </si>
  <si>
    <t>4B</t>
  </si>
  <si>
    <t>4C</t>
  </si>
  <si>
    <t>5A</t>
  </si>
  <si>
    <t>5B</t>
  </si>
  <si>
    <t>5C</t>
  </si>
  <si>
    <t>6A</t>
  </si>
  <si>
    <t>6B</t>
  </si>
  <si>
    <t>6C</t>
  </si>
  <si>
    <t>(eff. Anz.)</t>
  </si>
  <si>
    <t>End of Tournament:</t>
  </si>
  <si>
    <t>Turnierende (Endrunde 1):</t>
  </si>
  <si>
    <t>Turnierende (Endrunde 2):</t>
  </si>
  <si>
    <t>End of tournament (final round 1):</t>
  </si>
  <si>
    <t>End of tournament (final round 2):</t>
  </si>
  <si>
    <t>Gruppendritte</t>
  </si>
  <si>
    <t>Third of group</t>
  </si>
  <si>
    <t>Viertelfinale</t>
  </si>
  <si>
    <t>Quarterfinals</t>
  </si>
  <si>
    <t xml:space="preserve"> pitches at the same time.</t>
  </si>
  <si>
    <t>Z7</t>
  </si>
  <si>
    <t>Doppeltes Element finden</t>
  </si>
  <si>
    <t>Erste Position des doppelten Elements</t>
  </si>
  <si>
    <t>Zweite Position des doppelten Elements</t>
  </si>
  <si>
    <t xml:space="preserve">ZEITKONFLIKT für Team </t>
  </si>
  <si>
    <t xml:space="preserve">TIME CONFLICT for team </t>
  </si>
  <si>
    <t xml:space="preserve">in den Spielen </t>
  </si>
  <si>
    <t xml:space="preserve"> und </t>
  </si>
  <si>
    <t xml:space="preserve"> and </t>
  </si>
  <si>
    <t xml:space="preserve">in matches </t>
  </si>
  <si>
    <t>Group winners</t>
  </si>
  <si>
    <t>Gruppenerste</t>
  </si>
  <si>
    <t>Runners-up</t>
  </si>
  <si>
    <t>Gruppenzweite</t>
  </si>
  <si>
    <t>3.1</t>
  </si>
  <si>
    <t>3.2</t>
  </si>
  <si>
    <t>3.3</t>
  </si>
  <si>
    <t>Winner quater finals</t>
  </si>
  <si>
    <t xml:space="preserve">VF </t>
  </si>
  <si>
    <t xml:space="preserve">QF </t>
  </si>
  <si>
    <t>(Abkürzung für 'Viertelfinale')</t>
  </si>
  <si>
    <t>(Abbreviation for 'quarterfinals')</t>
  </si>
  <si>
    <t xml:space="preserve">  (Gruppenerste)</t>
  </si>
  <si>
    <t xml:space="preserve">  (Gruppenzweite)</t>
  </si>
  <si>
    <t xml:space="preserve">  (Gruppendritte)</t>
  </si>
  <si>
    <t xml:space="preserve">  (Gruppenvierte)</t>
  </si>
  <si>
    <t xml:space="preserve">  (Gruppenfünfte)</t>
  </si>
  <si>
    <t xml:space="preserve">  (Gruppensechste)</t>
  </si>
  <si>
    <t xml:space="preserve">  (Third-placed)</t>
  </si>
  <si>
    <t xml:space="preserve">  (Fourth-placed)</t>
  </si>
  <si>
    <t xml:space="preserve">  (Fifth-placed)</t>
  </si>
  <si>
    <t xml:space="preserve">  (Sixth-placed)</t>
  </si>
  <si>
    <t xml:space="preserve">  (First-placed)</t>
  </si>
  <si>
    <t xml:space="preserve">  (Second-placed)</t>
  </si>
  <si>
    <t>Anzahl der Spielfelder:</t>
  </si>
  <si>
    <t>Number of fields:</t>
  </si>
  <si>
    <t>Feld</t>
  </si>
  <si>
    <t>2.1</t>
  </si>
  <si>
    <t>2.2</t>
  </si>
  <si>
    <t>2.3</t>
  </si>
  <si>
    <t>Entering a bonus point as a tie breaker
if third parties in the group are tied:
Scroll to right --&gt;</t>
  </si>
  <si>
    <t>Eingabe eines Bonus-Punktes als Tie Breaker
bei Gleichstand von Gruppendritten:
Nach rechts scrollen --&gt;</t>
  </si>
  <si>
    <t>Entering a bonus point as a tie breaker
if runners-up in the group are tied:
Scroll to right --&gt;</t>
  </si>
  <si>
    <t>Eingabe eines Bonus-Punktes als Tie Breaker
bei Gleichstand von Gruppenzweiten:
Nach rechts scrollen --&gt;</t>
  </si>
  <si>
    <t>Beginn</t>
  </si>
  <si>
    <t>Start</t>
  </si>
  <si>
    <t>4.1</t>
  </si>
  <si>
    <t>4.2</t>
  </si>
  <si>
    <t>4.3</t>
  </si>
  <si>
    <t>5.1</t>
  </si>
  <si>
    <t>5.2</t>
  </si>
  <si>
    <t>5.3</t>
  </si>
  <si>
    <t>6.1</t>
  </si>
  <si>
    <t>6.2</t>
  </si>
  <si>
    <t>6.3</t>
  </si>
  <si>
    <t>1.1</t>
  </si>
  <si>
    <t>1.2</t>
  </si>
  <si>
    <t>1.3</t>
  </si>
  <si>
    <t>GDz</t>
  </si>
  <si>
    <t>Third-placed</t>
  </si>
  <si>
    <t>Fourth-placed</t>
  </si>
  <si>
    <t>Fifth-placed</t>
  </si>
  <si>
    <t>Sixth-placed</t>
  </si>
  <si>
    <t>Gruppenvierte</t>
  </si>
  <si>
    <t>Gruppenfünfte</t>
  </si>
  <si>
    <t>Gruppensechste</t>
  </si>
  <si>
    <t>Ergebnisse aus der Vorrunde</t>
  </si>
  <si>
    <t>Results from the preliminary round</t>
  </si>
  <si>
    <t>--&gt;</t>
  </si>
  <si>
    <t>End of tournament (final round 3):</t>
  </si>
  <si>
    <t>End of tournament (final round 4):</t>
  </si>
  <si>
    <t>Turnierende (Endrunde 3):</t>
  </si>
  <si>
    <t>Turnierende (Endrunde 4):</t>
  </si>
  <si>
    <t>International tournament U10 on Jan. 26th, 2024</t>
  </si>
  <si>
    <t>Organizer:  1. FC Riedwald</t>
  </si>
  <si>
    <t>Sports hall Wiesengrund, Wendiger Str. 51, 65432 Riedwald</t>
  </si>
  <si>
    <t>Start: 9 a.m</t>
  </si>
  <si>
    <t>Version  1.6
03.05.2024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</si>
</sst>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quot;"/>
    <numFmt numFmtId="165" formatCode=";;;"/>
    <numFmt numFmtId="166" formatCode="0.0"/>
    <numFmt numFmtId="167" formatCode="h:mm;@"/>
    <numFmt numFmtId="168" formatCode="0.000000"/>
  </numFmts>
  <fonts count="72" x14ac:knownFonts="1">
    <font>
      <sz val="10"/>
      <name val="Arial"/>
    </font>
    <font>
      <sz val="14"/>
      <color theme="1"/>
      <name val="Calibri"/>
      <family val="2"/>
      <scheme val="minor"/>
    </font>
    <font>
      <sz val="14"/>
      <color theme="1"/>
      <name val="Calibri"/>
      <family val="2"/>
      <scheme val="minor"/>
    </font>
    <font>
      <sz val="8"/>
      <name val="Arial"/>
      <family val="2"/>
    </font>
    <font>
      <sz val="10"/>
      <name val="Arial"/>
      <family val="2"/>
    </font>
    <font>
      <sz val="10"/>
      <name val="Calibri"/>
      <family val="2"/>
    </font>
    <font>
      <sz val="14"/>
      <name val="Calibri"/>
      <family val="2"/>
    </font>
    <font>
      <sz val="9"/>
      <color indexed="8"/>
      <name val="Arial"/>
      <family val="2"/>
    </font>
    <font>
      <b/>
      <sz val="9"/>
      <color indexed="8"/>
      <name val="Arial"/>
      <family val="2"/>
    </font>
    <font>
      <b/>
      <sz val="11"/>
      <color rgb="FFFA7D00"/>
      <name val="Calibri"/>
      <family val="2"/>
      <scheme val="minor"/>
    </font>
    <font>
      <b/>
      <sz val="9"/>
      <color rgb="FFC00000"/>
      <name val="Arial"/>
      <family val="2"/>
    </font>
    <font>
      <b/>
      <sz val="9"/>
      <color rgb="FF0070C0"/>
      <name val="Arial"/>
      <family val="2"/>
    </font>
    <font>
      <b/>
      <sz val="8"/>
      <color indexed="8"/>
      <name val="Arial"/>
      <family val="2"/>
    </font>
    <font>
      <sz val="12"/>
      <name val="Calibri"/>
      <family val="2"/>
    </font>
    <font>
      <b/>
      <sz val="12"/>
      <name val="Calibri"/>
      <family val="2"/>
    </font>
    <font>
      <b/>
      <sz val="14"/>
      <color rgb="FF0070C0"/>
      <name val="Calibri"/>
      <family val="2"/>
    </font>
    <font>
      <b/>
      <sz val="14"/>
      <name val="Calibri"/>
      <family val="2"/>
    </font>
    <font>
      <b/>
      <sz val="28"/>
      <name val="Calibri"/>
      <family val="2"/>
    </font>
    <font>
      <sz val="10"/>
      <name val="Calibri"/>
      <family val="2"/>
      <scheme val="minor"/>
    </font>
    <font>
      <b/>
      <sz val="11"/>
      <name val="Calibri"/>
      <family val="2"/>
      <scheme val="minor"/>
    </font>
    <font>
      <sz val="14"/>
      <name val="Calibri"/>
      <family val="2"/>
      <scheme val="minor"/>
    </font>
    <font>
      <sz val="12"/>
      <name val="Calibri"/>
      <family val="2"/>
      <scheme val="minor"/>
    </font>
    <font>
      <sz val="13"/>
      <name val="Calibri"/>
      <family val="2"/>
      <scheme val="minor"/>
    </font>
    <font>
      <sz val="12"/>
      <color theme="1" tint="0.249977111117893"/>
      <name val="Calibri"/>
      <family val="2"/>
      <scheme val="minor"/>
    </font>
    <font>
      <b/>
      <sz val="14"/>
      <color rgb="FF0070C0"/>
      <name val="Calibri"/>
      <family val="2"/>
      <scheme val="minor"/>
    </font>
    <font>
      <b/>
      <sz val="26"/>
      <name val="Calibri"/>
      <family val="2"/>
      <scheme val="minor"/>
    </font>
    <font>
      <sz val="18"/>
      <name val="Calibri"/>
      <family val="2"/>
    </font>
    <font>
      <sz val="10"/>
      <color theme="2" tint="-0.249977111117893"/>
      <name val="Calibri"/>
      <family val="2"/>
      <scheme val="minor"/>
    </font>
    <font>
      <sz val="11"/>
      <color rgb="FFDA0000"/>
      <name val="Calibri"/>
      <family val="2"/>
      <scheme val="minor"/>
    </font>
    <font>
      <u/>
      <sz val="10"/>
      <color theme="10"/>
      <name val="Arial"/>
      <family val="2"/>
    </font>
    <font>
      <b/>
      <sz val="12"/>
      <name val="Calibri"/>
      <family val="2"/>
      <scheme val="minor"/>
    </font>
    <font>
      <sz val="11"/>
      <color rgb="FF8C1737"/>
      <name val="Calibri"/>
      <family val="2"/>
      <scheme val="minor"/>
    </font>
    <font>
      <sz val="22"/>
      <color theme="1"/>
      <name val="Calibri"/>
      <family val="2"/>
      <scheme val="minor"/>
    </font>
    <font>
      <sz val="11"/>
      <color rgb="FFC00000"/>
      <name val="Calibri"/>
      <family val="2"/>
      <scheme val="minor"/>
    </font>
    <font>
      <b/>
      <sz val="11"/>
      <color theme="1"/>
      <name val="Calibri"/>
      <family val="2"/>
      <scheme val="minor"/>
    </font>
    <font>
      <b/>
      <sz val="22"/>
      <color theme="1"/>
      <name val="Calibri"/>
      <family val="2"/>
      <scheme val="minor"/>
    </font>
    <font>
      <sz val="11"/>
      <color rgb="FFFF0000"/>
      <name val="Calibri"/>
      <family val="2"/>
      <scheme val="minor"/>
    </font>
    <font>
      <sz val="8"/>
      <color theme="2" tint="-0.249977111117893"/>
      <name val="Calibri"/>
      <family val="2"/>
    </font>
    <font>
      <b/>
      <sz val="10"/>
      <name val="Arial"/>
      <family val="2"/>
    </font>
    <font>
      <b/>
      <sz val="14"/>
      <name val="Calibri"/>
      <family val="2"/>
      <scheme val="minor"/>
    </font>
    <font>
      <sz val="20"/>
      <color theme="0" tint="-0.14999847407452621"/>
      <name val="Calibri"/>
      <family val="2"/>
    </font>
    <font>
      <sz val="8"/>
      <color indexed="8"/>
      <name val="Arial"/>
      <family val="2"/>
    </font>
    <font>
      <sz val="10"/>
      <color rgb="FFFF0000"/>
      <name val="Calibri"/>
      <family val="2"/>
      <scheme val="minor"/>
    </font>
    <font>
      <sz val="11"/>
      <color rgb="FF0070C0"/>
      <name val="Calibri"/>
      <family val="2"/>
    </font>
    <font>
      <sz val="12"/>
      <color rgb="FF0070C0"/>
      <name val="Calibri"/>
      <family val="2"/>
      <scheme val="minor"/>
    </font>
    <font>
      <sz val="11"/>
      <color rgb="FF0070C0"/>
      <name val="Calibri"/>
      <family val="2"/>
      <scheme val="minor"/>
    </font>
    <font>
      <b/>
      <sz val="16"/>
      <color rgb="FF0070C0"/>
      <name val="Calibri"/>
      <family val="2"/>
      <scheme val="minor"/>
    </font>
    <font>
      <sz val="12"/>
      <color theme="2" tint="-0.499984740745262"/>
      <name val="Calibri"/>
      <family val="2"/>
    </font>
    <font>
      <sz val="8"/>
      <color theme="5"/>
      <name val="Arial"/>
      <family val="2"/>
    </font>
    <font>
      <b/>
      <sz val="24"/>
      <color theme="4"/>
      <name val="Arial"/>
      <family val="2"/>
    </font>
    <font>
      <b/>
      <sz val="20"/>
      <name val="Arial"/>
      <family val="2"/>
    </font>
    <font>
      <sz val="11"/>
      <name val="Calibri"/>
      <family val="2"/>
      <scheme val="minor"/>
    </font>
    <font>
      <sz val="12"/>
      <name val="Arial"/>
      <family val="2"/>
    </font>
    <font>
      <b/>
      <sz val="10"/>
      <color theme="8"/>
      <name val="Arial"/>
      <family val="2"/>
    </font>
    <font>
      <sz val="11"/>
      <name val="Calibri"/>
      <family val="2"/>
    </font>
    <font>
      <b/>
      <sz val="20"/>
      <color rgb="FF0070C0"/>
      <name val="Calibri"/>
      <family val="2"/>
    </font>
    <font>
      <b/>
      <sz val="48"/>
      <color theme="7" tint="0.79998168889431442"/>
      <name val="Calibri"/>
      <family val="2"/>
    </font>
    <font>
      <b/>
      <sz val="11"/>
      <name val="Calibri"/>
      <family val="2"/>
    </font>
    <font>
      <sz val="10"/>
      <color theme="0" tint="-0.34998626667073579"/>
      <name val="Calibri"/>
      <family val="2"/>
    </font>
    <font>
      <b/>
      <sz val="28"/>
      <name val="Calibri"/>
      <family val="2"/>
      <scheme val="minor"/>
    </font>
    <font>
      <sz val="18"/>
      <name val="Calibri"/>
      <family val="2"/>
      <scheme val="minor"/>
    </font>
    <font>
      <b/>
      <sz val="48"/>
      <color theme="7" tint="0.79998168889431442"/>
      <name val="Calibri"/>
      <family val="2"/>
      <scheme val="minor"/>
    </font>
    <font>
      <sz val="26"/>
      <name val="Calibri"/>
      <family val="2"/>
      <scheme val="minor"/>
    </font>
    <font>
      <sz val="12"/>
      <color theme="2" tint="-0.499984740745262"/>
      <name val="Calibri"/>
      <family val="2"/>
      <scheme val="minor"/>
    </font>
    <font>
      <sz val="12"/>
      <color rgb="FFDA0000"/>
      <name val="Calibri"/>
      <family val="2"/>
      <scheme val="minor"/>
    </font>
    <font>
      <b/>
      <sz val="14"/>
      <color rgb="FFC00000"/>
      <name val="Calibri"/>
      <family val="2"/>
    </font>
    <font>
      <sz val="10"/>
      <color theme="8" tint="-0.499984740745262"/>
      <name val="Calibri"/>
      <family val="2"/>
    </font>
    <font>
      <sz val="10"/>
      <color rgb="FFDA0000"/>
      <name val="Arial"/>
      <family val="2"/>
    </font>
    <font>
      <b/>
      <sz val="14"/>
      <color rgb="FFDA0000"/>
      <name val="Calibri"/>
      <family val="2"/>
      <scheme val="minor"/>
    </font>
    <font>
      <b/>
      <sz val="10"/>
      <color theme="9"/>
      <name val="Arial"/>
      <family val="2"/>
    </font>
    <font>
      <sz val="11"/>
      <color theme="5" tint="-0.249977111117893"/>
      <name val="Calibri"/>
      <family val="2"/>
      <scheme val="minor"/>
    </font>
    <font>
      <sz val="20"/>
      <name val="Calibri"/>
      <family val="2"/>
      <scheme val="minor"/>
    </font>
  </fonts>
  <fills count="21">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rgb="FFF2F2F2"/>
      </patternFill>
    </fill>
    <fill>
      <patternFill patternType="solid">
        <fgColor rgb="FFFEFBC2"/>
        <bgColor indexed="64"/>
      </patternFill>
    </fill>
    <fill>
      <patternFill patternType="solid">
        <fgColor theme="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8F8F8"/>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DECE3"/>
        <bgColor indexed="64"/>
      </patternFill>
    </fill>
    <fill>
      <patternFill patternType="solid">
        <fgColor theme="9" tint="-0.249977111117893"/>
        <bgColor indexed="64"/>
      </patternFill>
    </fill>
    <fill>
      <patternFill patternType="solid">
        <fgColor rgb="FFFFFFE0"/>
        <bgColor indexed="64"/>
      </patternFill>
    </fill>
    <fill>
      <patternFill patternType="solid">
        <fgColor theme="7" tint="0.39997558519241921"/>
        <bgColor indexed="64"/>
      </patternFill>
    </fill>
    <fill>
      <patternFill patternType="solid">
        <fgColor rgb="FFFFF2C9"/>
        <bgColor indexed="64"/>
      </patternFill>
    </fill>
    <fill>
      <patternFill patternType="solid">
        <fgColor rgb="FFEDFBDD"/>
        <bgColor indexed="64"/>
      </patternFill>
    </fill>
  </fills>
  <borders count="28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ck">
        <color rgb="FF0070C0"/>
      </left>
      <right/>
      <top style="thick">
        <color rgb="FF0070C0"/>
      </top>
      <bottom/>
      <diagonal/>
    </border>
    <border>
      <left/>
      <right/>
      <top style="thick">
        <color rgb="FF0070C0"/>
      </top>
      <bottom/>
      <diagonal/>
    </border>
    <border>
      <left/>
      <right style="thin">
        <color indexed="64"/>
      </right>
      <top style="thick">
        <color rgb="FF0070C0"/>
      </top>
      <bottom/>
      <diagonal/>
    </border>
    <border>
      <left style="thin">
        <color indexed="64"/>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style="thin">
        <color indexed="64"/>
      </left>
      <right/>
      <top/>
      <bottom style="thick">
        <color rgb="FF0070C0"/>
      </bottom>
      <diagonal/>
    </border>
    <border>
      <left/>
      <right style="thick">
        <color rgb="FF0070C0"/>
      </right>
      <top/>
      <bottom style="thick">
        <color rgb="FF0070C0"/>
      </bottom>
      <diagonal/>
    </border>
    <border>
      <left style="thick">
        <color rgb="FF9ACA02"/>
      </left>
      <right style="thick">
        <color rgb="FF9ACA02"/>
      </right>
      <top style="thick">
        <color rgb="FF9ACA02"/>
      </top>
      <bottom/>
      <diagonal/>
    </border>
    <border>
      <left style="thick">
        <color rgb="FF9ACA02"/>
      </left>
      <right style="thick">
        <color rgb="FF9ACA02"/>
      </right>
      <top/>
      <bottom/>
      <diagonal/>
    </border>
    <border>
      <left style="thick">
        <color rgb="FF9ACA02"/>
      </left>
      <right style="thick">
        <color rgb="FF9ACA02"/>
      </right>
      <top/>
      <bottom style="thick">
        <color rgb="FF9ACA02"/>
      </bottom>
      <diagonal/>
    </border>
    <border>
      <left/>
      <right/>
      <top/>
      <bottom style="medium">
        <color theme="1"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n">
        <color rgb="FFA50021"/>
      </left>
      <right style="thin">
        <color rgb="FFA50021"/>
      </right>
      <top style="thick">
        <color theme="2" tint="-0.499984740745262"/>
      </top>
      <bottom style="thin">
        <color theme="2" tint="-0.499984740745262"/>
      </bottom>
      <diagonal/>
    </border>
    <border>
      <left style="thin">
        <color rgb="FFA50021"/>
      </left>
      <right style="thick">
        <color theme="2" tint="-0.499984740745262"/>
      </right>
      <top style="thick">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ck">
        <color theme="2" tint="-0.499984740745262"/>
      </right>
      <top style="thin">
        <color theme="2" tint="-0.499984740745262"/>
      </top>
      <bottom style="thin">
        <color theme="2" tint="-0.499984740745262"/>
      </bottom>
      <diagonal/>
    </border>
    <border>
      <left/>
      <right/>
      <top style="thin">
        <color theme="2" tint="-0.499984740745262"/>
      </top>
      <bottom style="thick">
        <color theme="2" tint="-0.499984740745262"/>
      </bottom>
      <diagonal/>
    </border>
    <border>
      <left/>
      <right style="thick">
        <color theme="2" tint="-0.499984740745262"/>
      </right>
      <top style="thin">
        <color theme="2" tint="-0.499984740745262"/>
      </top>
      <bottom style="thick">
        <color theme="2" tint="-0.499984740745262"/>
      </bottom>
      <diagonal/>
    </border>
    <border>
      <left style="thin">
        <color rgb="FFA50021"/>
      </left>
      <right/>
      <top style="thick">
        <color theme="2" tint="-0.499984740745262"/>
      </top>
      <bottom style="thin">
        <color theme="2" tint="-0.499984740745262"/>
      </bottom>
      <diagonal/>
    </border>
    <border>
      <left style="thin">
        <color theme="2" tint="-0.499984740745262"/>
      </left>
      <right style="thin">
        <color rgb="FFA50021"/>
      </right>
      <top style="thick">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top style="thin">
        <color theme="2" tint="-0.499984740745262"/>
      </top>
      <bottom style="thick">
        <color theme="2" tint="-0.499984740745262"/>
      </bottom>
      <diagonal/>
    </border>
    <border>
      <left/>
      <right style="thin">
        <color rgb="FFA50021"/>
      </right>
      <top style="thick">
        <color theme="2" tint="-0.499984740745262"/>
      </top>
      <bottom style="thin">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ck">
        <color theme="2" tint="-0.499984740745262"/>
      </left>
      <right/>
      <top style="thick">
        <color theme="2" tint="-0.499984740745262"/>
      </top>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top/>
      <bottom/>
      <diagonal/>
    </border>
    <border>
      <left/>
      <right style="thick">
        <color theme="2" tint="-0.499984740745262"/>
      </right>
      <top/>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style="thick">
        <color theme="2" tint="-0.499984740745262"/>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ck">
        <color theme="2" tint="-0.499984740745262"/>
      </right>
      <top style="thin">
        <color theme="2" tint="-0.24994659260841701"/>
      </top>
      <bottom style="thin">
        <color theme="2" tint="-0.24994659260841701"/>
      </bottom>
      <diagonal/>
    </border>
    <border>
      <left style="thick">
        <color theme="2" tint="-0.499984740745262"/>
      </left>
      <right style="thin">
        <color theme="2" tint="-0.24994659260841701"/>
      </right>
      <top style="thin">
        <color theme="2" tint="-0.24994659260841701"/>
      </top>
      <bottom style="thick">
        <color theme="2" tint="-0.499984740745262"/>
      </bottom>
      <diagonal/>
    </border>
    <border>
      <left style="thin">
        <color theme="2" tint="-0.24994659260841701"/>
      </left>
      <right style="thin">
        <color theme="2" tint="-0.24994659260841701"/>
      </right>
      <top style="thin">
        <color theme="2" tint="-0.24994659260841701"/>
      </top>
      <bottom style="thick">
        <color theme="2" tint="-0.499984740745262"/>
      </bottom>
      <diagonal/>
    </border>
    <border>
      <left style="thin">
        <color theme="2" tint="-0.24994659260841701"/>
      </left>
      <right style="thick">
        <color theme="2" tint="-0.499984740745262"/>
      </right>
      <top style="thin">
        <color theme="2" tint="-0.24994659260841701"/>
      </top>
      <bottom style="thick">
        <color theme="2" tint="-0.499984740745262"/>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ck">
        <color theme="2" tint="-0.499984740745262"/>
      </bottom>
      <diagonal/>
    </border>
    <border>
      <left style="thin">
        <color theme="2" tint="-0.24994659260841701"/>
      </left>
      <right/>
      <top style="thin">
        <color theme="2" tint="-0.24994659260841701"/>
      </top>
      <bottom style="thick">
        <color theme="2" tint="-0.499984740745262"/>
      </bottom>
      <diagonal/>
    </border>
    <border>
      <left style="thin">
        <color theme="2" tint="-0.24994659260841701"/>
      </left>
      <right/>
      <top style="thick">
        <color theme="2" tint="-0.499984740745262"/>
      </top>
      <bottom/>
      <diagonal/>
    </border>
    <border>
      <left/>
      <right style="thin">
        <color theme="2" tint="-0.24994659260841701"/>
      </right>
      <top style="thick">
        <color theme="2" tint="-0.499984740745262"/>
      </top>
      <bottom/>
      <diagonal/>
    </border>
    <border>
      <left/>
      <right/>
      <top style="thin">
        <color theme="2" tint="-0.24994659260841701"/>
      </top>
      <bottom style="thin">
        <color theme="2" tint="-0.24994659260841701"/>
      </bottom>
      <diagonal/>
    </border>
    <border>
      <left/>
      <right/>
      <top style="thin">
        <color theme="2" tint="-0.24994659260841701"/>
      </top>
      <bottom style="thick">
        <color theme="2" tint="-0.499984740745262"/>
      </bottom>
      <diagonal/>
    </border>
    <border>
      <left style="thick">
        <color theme="2" tint="-0.499984740745262"/>
      </left>
      <right style="thin">
        <color theme="2" tint="-0.24994659260841701"/>
      </right>
      <top/>
      <bottom style="thin">
        <color theme="2" tint="-0.24994659260841701"/>
      </bottom>
      <diagonal/>
    </border>
    <border>
      <left style="thin">
        <color theme="2" tint="-0.24994659260841701"/>
      </left>
      <right style="thick">
        <color theme="2" tint="-0.499984740745262"/>
      </right>
      <top/>
      <bottom style="thin">
        <color theme="2" tint="-0.24994659260841701"/>
      </bottom>
      <diagonal/>
    </border>
    <border>
      <left style="thick">
        <color theme="2" tint="-0.499984740745262"/>
      </left>
      <right style="thin">
        <color theme="2" tint="-0.24994659260841701"/>
      </right>
      <top style="thin">
        <color theme="2" tint="-0.24994659260841701"/>
      </top>
      <bottom/>
      <diagonal/>
    </border>
    <border>
      <left style="thick">
        <color theme="2" tint="-0.499984740745262"/>
      </left>
      <right style="thin">
        <color theme="2" tint="-0.24994659260841701"/>
      </right>
      <top style="thin">
        <color theme="2" tint="-0.749961851863155"/>
      </top>
      <bottom/>
      <diagonal/>
    </border>
    <border>
      <left style="thick">
        <color theme="2" tint="-0.499984740745262"/>
      </left>
      <right style="thin">
        <color theme="2" tint="-0.24994659260841701"/>
      </right>
      <top style="thick">
        <color theme="2" tint="-0.499984740745262"/>
      </top>
      <bottom/>
      <diagonal/>
    </border>
    <border>
      <left style="thick">
        <color theme="2" tint="-0.499984740745262"/>
      </left>
      <right style="thin">
        <color theme="2" tint="-0.24994659260841701"/>
      </right>
      <top/>
      <bottom style="thin">
        <color theme="2" tint="-0.749961851863155"/>
      </bottom>
      <diagonal/>
    </border>
    <border>
      <left style="thin">
        <color theme="2" tint="-0.24994659260841701"/>
      </left>
      <right style="thick">
        <color theme="2" tint="-0.499984740745262"/>
      </right>
      <top style="thin">
        <color theme="2" tint="-0.24994659260841701"/>
      </top>
      <bottom/>
      <diagonal/>
    </border>
    <border>
      <left style="thin">
        <color theme="2" tint="-0.24994659260841701"/>
      </left>
      <right style="thick">
        <color theme="2" tint="-0.499984740745262"/>
      </right>
      <top style="thin">
        <color theme="2" tint="-0.749961851863155"/>
      </top>
      <bottom/>
      <diagonal/>
    </border>
    <border>
      <left style="thin">
        <color theme="2" tint="-0.24994659260841701"/>
      </left>
      <right style="thick">
        <color theme="2" tint="-0.499984740745262"/>
      </right>
      <top style="thick">
        <color theme="2" tint="-0.499984740745262"/>
      </top>
      <bottom/>
      <diagonal/>
    </border>
    <border>
      <left style="thin">
        <color theme="2" tint="-0.24994659260841701"/>
      </left>
      <right style="thick">
        <color theme="2" tint="-0.499984740745262"/>
      </right>
      <top/>
      <bottom style="thin">
        <color theme="2" tint="-0.749961851863155"/>
      </bottom>
      <diagonal/>
    </border>
    <border>
      <left style="thick">
        <color theme="2" tint="-0.499984740745262"/>
      </left>
      <right style="thin">
        <color theme="2" tint="-0.24994659260841701"/>
      </right>
      <top/>
      <bottom style="thick">
        <color theme="2" tint="-0.499984740745262"/>
      </bottom>
      <diagonal/>
    </border>
    <border>
      <left style="thin">
        <color theme="2" tint="-0.24994659260841701"/>
      </left>
      <right style="thick">
        <color theme="2" tint="-0.499984740745262"/>
      </right>
      <top/>
      <bottom style="thick">
        <color theme="2" tint="-0.499984740745262"/>
      </bottom>
      <diagonal/>
    </border>
    <border>
      <left/>
      <right style="thick">
        <color theme="2" tint="-0.499984740745262"/>
      </right>
      <top style="thin">
        <color theme="2" tint="-0.24994659260841701"/>
      </top>
      <bottom style="thin">
        <color theme="2" tint="-0.24994659260841701"/>
      </bottom>
      <diagonal/>
    </border>
    <border>
      <left style="thin">
        <color theme="2" tint="-0.24994659260841701"/>
      </left>
      <right style="thin">
        <color theme="2" tint="-0.24994659260841701"/>
      </right>
      <top style="thick">
        <color theme="2" tint="-0.499984740745262"/>
      </top>
      <bottom/>
      <diagonal/>
    </border>
    <border>
      <left/>
      <right/>
      <top/>
      <bottom style="thick">
        <color theme="2"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right/>
      <top style="thin">
        <color theme="2" tint="-0.24994659260841701"/>
      </top>
      <bottom/>
      <diagonal/>
    </border>
    <border>
      <left/>
      <right style="thick">
        <color theme="2" tint="-0.499984740745262"/>
      </right>
      <top style="thin">
        <color theme="2" tint="-0.24994659260841701"/>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style="thin">
        <color theme="2" tint="-0.499984740745262"/>
      </left>
      <right/>
      <top/>
      <bottom/>
      <diagonal/>
    </border>
    <border>
      <left/>
      <right style="thin">
        <color theme="2" tint="-0.499984740745262"/>
      </right>
      <top/>
      <bottom/>
      <diagonal/>
    </border>
    <border>
      <left/>
      <right/>
      <top/>
      <bottom style="thick">
        <color theme="4"/>
      </bottom>
      <diagonal/>
    </border>
    <border>
      <left style="medium">
        <color theme="4"/>
      </left>
      <right style="medium">
        <color theme="4"/>
      </right>
      <top style="medium">
        <color theme="4"/>
      </top>
      <bottom style="medium">
        <color theme="4"/>
      </bottom>
      <diagonal/>
    </border>
    <border>
      <left/>
      <right style="thick">
        <color theme="4"/>
      </right>
      <top/>
      <bottom/>
      <diagonal/>
    </border>
    <border>
      <left style="thick">
        <color theme="4"/>
      </left>
      <right/>
      <top style="thick">
        <color theme="4"/>
      </top>
      <bottom/>
      <diagonal/>
    </border>
    <border>
      <left/>
      <right/>
      <top style="thick">
        <color theme="4"/>
      </top>
      <bottom/>
      <diagonal/>
    </border>
    <border>
      <left style="medium">
        <color theme="0" tint="-0.14996795556505021"/>
      </left>
      <right style="thick">
        <color theme="4"/>
      </right>
      <top style="thick">
        <color theme="4"/>
      </top>
      <bottom/>
      <diagonal/>
    </border>
    <border>
      <left style="thick">
        <color theme="4"/>
      </left>
      <right/>
      <top/>
      <bottom/>
      <diagonal/>
    </border>
    <border>
      <left style="medium">
        <color theme="0" tint="-0.14996795556505021"/>
      </left>
      <right style="thick">
        <color theme="4"/>
      </right>
      <top/>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6795556505021"/>
      </bottom>
      <diagonal/>
    </border>
    <border>
      <left style="thick">
        <color theme="4"/>
      </left>
      <right/>
      <top style="thin">
        <color theme="0" tint="-0.14996795556505021"/>
      </top>
      <bottom style="thin">
        <color theme="0" tint="-0.14996795556505021"/>
      </bottom>
      <diagonal/>
    </border>
    <border>
      <left/>
      <right style="thick">
        <color theme="4"/>
      </right>
      <top style="thick">
        <color theme="4"/>
      </top>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3743705557422"/>
      </left>
      <right style="medium">
        <color theme="0" tint="-0.14993743705557422"/>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theme="2" tint="-0.24994659260841701"/>
      </left>
      <right style="thin">
        <color theme="2" tint="-0.24994659260841701"/>
      </right>
      <top style="thin">
        <color theme="2" tint="-0.499984740745262"/>
      </top>
      <bottom style="thin">
        <color theme="2" tint="-0.24994659260841701"/>
      </bottom>
      <diagonal/>
    </border>
    <border>
      <left style="thin">
        <color theme="2" tint="-0.24994659260841701"/>
      </left>
      <right style="thin">
        <color theme="2" tint="-0.2499465926084170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right style="thin">
        <color theme="2" tint="-0.24994659260841701"/>
      </right>
      <top style="thick">
        <color theme="2" tint="-0.499984740745262"/>
      </top>
      <bottom style="thin">
        <color theme="2" tint="-0.499984740745262"/>
      </bottom>
      <diagonal/>
    </border>
    <border>
      <left/>
      <right style="thin">
        <color theme="2" tint="-0.24994659260841701"/>
      </right>
      <top style="thin">
        <color theme="2" tint="-0.499984740745262"/>
      </top>
      <bottom style="thin">
        <color theme="2" tint="-0.24994659260841701"/>
      </bottom>
      <diagonal/>
    </border>
    <border>
      <left style="thin">
        <color theme="2" tint="-0.499984740745262"/>
      </left>
      <right style="medium">
        <color theme="2" tint="-0.499984740745262"/>
      </right>
      <top style="thick">
        <color theme="2" tint="-0.499984740745262"/>
      </top>
      <bottom style="thin">
        <color theme="2" tint="-0.499984740745262"/>
      </bottom>
      <diagonal/>
    </border>
    <border>
      <left style="thin">
        <color theme="2" tint="-0.499984740745262"/>
      </left>
      <right style="medium">
        <color theme="2" tint="-0.499984740745262"/>
      </right>
      <top/>
      <bottom style="thin">
        <color theme="2" tint="-0.24994659260841701"/>
      </bottom>
      <diagonal/>
    </border>
    <border>
      <left style="thin">
        <color theme="2" tint="-0.499984740745262"/>
      </left>
      <right style="medium">
        <color theme="2" tint="-0.499984740745262"/>
      </right>
      <top style="thin">
        <color theme="2" tint="-0.24994659260841701"/>
      </top>
      <bottom style="thin">
        <color theme="2" tint="-0.24994659260841701"/>
      </bottom>
      <diagonal/>
    </border>
    <border>
      <left style="thin">
        <color theme="2" tint="-0.499984740745262"/>
      </left>
      <right style="medium">
        <color theme="2" tint="-0.499984740745262"/>
      </right>
      <top style="thin">
        <color theme="2" tint="-0.24994659260841701"/>
      </top>
      <bottom style="thick">
        <color theme="2" tint="-0.499984740745262"/>
      </bottom>
      <diagonal/>
    </border>
    <border>
      <left style="medium">
        <color theme="2" tint="-0.499984740745262"/>
      </left>
      <right style="thin">
        <color theme="2" tint="-0.24994659260841701"/>
      </right>
      <top style="thick">
        <color theme="2" tint="-0.499984740745262"/>
      </top>
      <bottom style="thin">
        <color theme="2" tint="-0.499984740745262"/>
      </bottom>
      <diagonal/>
    </border>
    <border>
      <left/>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24994659260841701"/>
      </top>
      <bottom style="thin">
        <color theme="2" tint="-0.24994659260841701"/>
      </bottom>
      <diagonal/>
    </border>
    <border>
      <left/>
      <right style="medium">
        <color theme="2" tint="-0.499984740745262"/>
      </right>
      <top style="thin">
        <color theme="2" tint="-0.24994659260841701"/>
      </top>
      <bottom style="thin">
        <color theme="2" tint="-0.24994659260841701"/>
      </bottom>
      <diagonal/>
    </border>
    <border>
      <left style="medium">
        <color theme="2" tint="-0.499984740745262"/>
      </left>
      <right style="thin">
        <color theme="2" tint="-0.24994659260841701"/>
      </right>
      <top style="thin">
        <color theme="2" tint="-0.24994659260841701"/>
      </top>
      <bottom style="thick">
        <color theme="2" tint="-0.499984740745262"/>
      </bottom>
      <diagonal/>
    </border>
    <border>
      <left style="medium">
        <color theme="2" tint="-0.499984740745262"/>
      </left>
      <right style="thin">
        <color theme="2" tint="-0.24994659260841701"/>
      </right>
      <top style="medium">
        <color theme="2" tint="-0.499984740745262"/>
      </top>
      <bottom style="thick">
        <color theme="2" tint="-0.499984740745262"/>
      </bottom>
      <diagonal/>
    </border>
    <border>
      <left style="thin">
        <color theme="2" tint="-0.24994659260841701"/>
      </left>
      <right style="thin">
        <color theme="2" tint="-0.24994659260841701"/>
      </right>
      <top style="medium">
        <color theme="2" tint="-0.499984740745262"/>
      </top>
      <bottom style="thick">
        <color theme="2" tint="-0.499984740745262"/>
      </bottom>
      <diagonal/>
    </border>
    <border>
      <left style="thin">
        <color theme="2" tint="-0.24994659260841701"/>
      </left>
      <right style="medium">
        <color theme="2" tint="-0.499984740745262"/>
      </right>
      <top style="medium">
        <color theme="2" tint="-0.499984740745262"/>
      </top>
      <bottom style="thick">
        <color theme="2" tint="-0.499984740745262"/>
      </bottom>
      <diagonal/>
    </border>
    <border>
      <left style="thick">
        <color theme="2" tint="-0.499984740745262"/>
      </left>
      <right style="medium">
        <color theme="2" tint="-0.499984740745262"/>
      </right>
      <top style="medium">
        <color theme="2" tint="-0.499984740745262"/>
      </top>
      <bottom style="thin">
        <color theme="2" tint="-0.24994659260841701"/>
      </bottom>
      <diagonal/>
    </border>
    <border>
      <left style="thick">
        <color theme="2" tint="-0.499984740745262"/>
      </left>
      <right style="medium">
        <color theme="2" tint="-0.499984740745262"/>
      </right>
      <top style="thin">
        <color theme="2" tint="-0.24994659260841701"/>
      </top>
      <bottom style="thin">
        <color theme="2" tint="-0.24994659260841701"/>
      </bottom>
      <diagonal/>
    </border>
    <border>
      <left/>
      <right/>
      <top style="thick">
        <color theme="2" tint="-0.499984740745262"/>
      </top>
      <bottom style="thin">
        <color theme="2" tint="-0.499984740745262"/>
      </bottom>
      <diagonal/>
    </border>
    <border>
      <left/>
      <right style="medium">
        <color theme="2" tint="-0.499984740745262"/>
      </right>
      <top style="medium">
        <color theme="2" tint="-0.499984740745262"/>
      </top>
      <bottom style="thin">
        <color theme="2" tint="-0.24994659260841701"/>
      </bottom>
      <diagonal/>
    </border>
    <border>
      <left/>
      <right style="medium">
        <color theme="2" tint="-0.499984740745262"/>
      </right>
      <top style="thin">
        <color theme="2" tint="-0.24994659260841701"/>
      </top>
      <bottom style="medium">
        <color theme="2" tint="-0.499984740745262"/>
      </bottom>
      <diagonal/>
    </border>
    <border>
      <left style="thin">
        <color theme="2" tint="-0.24994659260841701"/>
      </left>
      <right style="thick">
        <color theme="2" tint="-0.499984740745262"/>
      </right>
      <top style="thick">
        <color theme="2" tint="-0.499984740745262"/>
      </top>
      <bottom style="thin">
        <color theme="2" tint="-0.499984740745262"/>
      </bottom>
      <diagonal/>
    </border>
    <border>
      <left style="thin">
        <color theme="2" tint="-0.24994659260841701"/>
      </left>
      <right style="thick">
        <color theme="2" tint="-0.499984740745262"/>
      </right>
      <top style="thin">
        <color theme="2" tint="-0.499984740745262"/>
      </top>
      <bottom style="thin">
        <color theme="2" tint="-0.24994659260841701"/>
      </bottom>
      <diagonal/>
    </border>
    <border>
      <left/>
      <right style="thin">
        <color theme="2" tint="-0.24994659260841701"/>
      </right>
      <top style="medium">
        <color theme="2" tint="-0.499984740745262"/>
      </top>
      <bottom style="thin">
        <color theme="2" tint="-0.24994659260841701"/>
      </bottom>
      <diagonal/>
    </border>
    <border>
      <left style="thin">
        <color theme="2" tint="-0.24994659260841701"/>
      </left>
      <right style="thin">
        <color theme="2" tint="-0.24994659260841701"/>
      </right>
      <top style="medium">
        <color theme="2" tint="-0.499984740745262"/>
      </top>
      <bottom style="thin">
        <color theme="2" tint="-0.24994659260841701"/>
      </bottom>
      <diagonal/>
    </border>
    <border>
      <left style="thin">
        <color theme="2" tint="-0.24994659260841701"/>
      </left>
      <right/>
      <top style="medium">
        <color theme="2" tint="-0.499984740745262"/>
      </top>
      <bottom style="thin">
        <color theme="2" tint="-0.24994659260841701"/>
      </bottom>
      <diagonal/>
    </border>
    <border>
      <left/>
      <right/>
      <top style="medium">
        <color theme="2" tint="-0.499984740745262"/>
      </top>
      <bottom style="thin">
        <color theme="2" tint="-0.24994659260841701"/>
      </bottom>
      <diagonal/>
    </border>
    <border>
      <left style="thin">
        <color theme="2" tint="-0.24994659260841701"/>
      </left>
      <right style="thick">
        <color theme="2" tint="-0.499984740745262"/>
      </right>
      <top style="medium">
        <color theme="2" tint="-0.499984740745262"/>
      </top>
      <bottom style="thin">
        <color theme="2" tint="-0.24994659260841701"/>
      </bottom>
      <diagonal/>
    </border>
    <border>
      <left style="thick">
        <color theme="2" tint="-0.499984740745262"/>
      </left>
      <right style="thin">
        <color theme="2" tint="-0.24994659260841701"/>
      </right>
      <top style="medium">
        <color theme="2" tint="-0.499984740745262"/>
      </top>
      <bottom style="thin">
        <color theme="2" tint="-0.24994659260841701"/>
      </bottom>
      <diagonal/>
    </border>
    <border>
      <left style="thick">
        <color theme="2" tint="-0.499984740745262"/>
      </left>
      <right/>
      <top style="thick">
        <color theme="2" tint="-0.499984740745262"/>
      </top>
      <bottom style="thin">
        <color theme="2" tint="-0.24994659260841701"/>
      </bottom>
      <diagonal/>
    </border>
    <border>
      <left/>
      <right/>
      <top style="thick">
        <color theme="2" tint="-0.499984740745262"/>
      </top>
      <bottom style="thin">
        <color theme="2" tint="-0.24994659260841701"/>
      </bottom>
      <diagonal/>
    </border>
    <border>
      <left/>
      <right style="thick">
        <color theme="2" tint="-0.499984740745262"/>
      </right>
      <top style="thick">
        <color theme="2" tint="-0.499984740745262"/>
      </top>
      <bottom style="thin">
        <color theme="2" tint="-0.24994659260841701"/>
      </bottom>
      <diagonal/>
    </border>
    <border>
      <left style="thick">
        <color theme="2" tint="-0.499984740745262"/>
      </left>
      <right/>
      <top style="thin">
        <color theme="2" tint="-0.24994659260841701"/>
      </top>
      <bottom style="thin">
        <color theme="2" tint="-0.24994659260841701"/>
      </bottom>
      <diagonal/>
    </border>
    <border>
      <left style="thick">
        <color theme="2" tint="-0.499984740745262"/>
      </left>
      <right/>
      <top style="thin">
        <color theme="2" tint="-0.24994659260841701"/>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ck">
        <color theme="2" tint="-0.499984740745262"/>
      </right>
      <top/>
      <bottom style="thin">
        <color theme="2" tint="-0.24994659260841701"/>
      </bottom>
      <diagonal/>
    </border>
    <border>
      <left style="thick">
        <color theme="2" tint="-0.499984740745262"/>
      </left>
      <right style="thin">
        <color theme="2" tint="-0.2499465926084170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style="medium">
        <color theme="2" tint="-0.499984740745262"/>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0" tint="-0.14996795556505021"/>
      </left>
      <right style="medium">
        <color theme="0" tint="-0.14996795556505021"/>
      </right>
      <top style="thick">
        <color theme="4"/>
      </top>
      <bottom/>
      <diagonal/>
    </border>
    <border>
      <left style="medium">
        <color theme="0" tint="-0.14996795556505021"/>
      </left>
      <right style="medium">
        <color theme="0" tint="-0.14996795556505021"/>
      </right>
      <top/>
      <bottom style="thick">
        <color theme="4"/>
      </bottom>
      <diagonal/>
    </border>
    <border>
      <left style="thin">
        <color theme="5"/>
      </left>
      <right style="thin">
        <color theme="5"/>
      </right>
      <top style="thin">
        <color theme="5"/>
      </top>
      <bottom style="thin">
        <color theme="5"/>
      </bottom>
      <diagonal/>
    </border>
    <border>
      <left style="thin">
        <color theme="2" tint="-0.24994659260841701"/>
      </left>
      <right/>
      <top/>
      <bottom style="thick">
        <color theme="2" tint="-0.499984740745262"/>
      </bottom>
      <diagonal/>
    </border>
    <border>
      <left style="thick">
        <color theme="1" tint="0.34998626667073579"/>
      </left>
      <right/>
      <top/>
      <bottom/>
      <diagonal/>
    </border>
    <border>
      <left style="thin">
        <color rgb="FF7F7F7F"/>
      </left>
      <right style="thin">
        <color rgb="FF7F7F7F"/>
      </right>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ck">
        <color theme="4"/>
      </left>
      <right/>
      <top style="thin">
        <color theme="0" tint="-0.14996795556505021"/>
      </top>
      <bottom style="thin">
        <color theme="0" tint="-0.14993743705557422"/>
      </bottom>
      <diagonal/>
    </border>
    <border>
      <left style="medium">
        <color theme="0" tint="-0.14993743705557422"/>
      </left>
      <right style="medium">
        <color theme="0" tint="-0.14993743705557422"/>
      </right>
      <top style="thin">
        <color theme="0" tint="-0.14996795556505021"/>
      </top>
      <bottom style="thin">
        <color theme="0" tint="-0.14993743705557422"/>
      </bottom>
      <diagonal/>
    </border>
    <border>
      <left style="thick">
        <color theme="4"/>
      </left>
      <right/>
      <top style="thin">
        <color theme="0" tint="-0.14993743705557422"/>
      </top>
      <bottom style="thin">
        <color theme="0" tint="-0.14993743705557422"/>
      </bottom>
      <diagonal/>
    </border>
    <border>
      <left style="medium">
        <color theme="0" tint="-0.14993743705557422"/>
      </left>
      <right/>
      <top style="thin">
        <color theme="0" tint="-0.14993743705557422"/>
      </top>
      <bottom style="thin">
        <color theme="0" tint="-0.14993743705557422"/>
      </bottom>
      <diagonal/>
    </border>
    <border>
      <left style="medium">
        <color theme="0" tint="-0.14996795556505021"/>
      </left>
      <right style="thick">
        <color theme="4"/>
      </right>
      <top style="thin">
        <color theme="0" tint="-0.14993743705557422"/>
      </top>
      <bottom style="thin">
        <color theme="0" tint="-0.14993743705557422"/>
      </bottom>
      <diagonal/>
    </border>
    <border>
      <left style="medium">
        <color theme="0" tint="-0.14993743705557422"/>
      </left>
      <right style="medium">
        <color theme="0" tint="-0.14996795556505021"/>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ck">
        <color theme="4"/>
      </bottom>
      <diagonal/>
    </border>
    <border>
      <left/>
      <right style="thick">
        <color theme="4"/>
      </right>
      <top style="thin">
        <color theme="0" tint="-0.14993743705557422"/>
      </top>
      <bottom style="thin">
        <color theme="0" tint="-0.14993743705557422"/>
      </bottom>
      <diagonal/>
    </border>
    <border>
      <left style="thick">
        <color theme="4"/>
      </left>
      <right/>
      <top style="thin">
        <color theme="0" tint="-0.14993743705557422"/>
      </top>
      <bottom style="thick">
        <color theme="4"/>
      </bottom>
      <diagonal/>
    </border>
    <border>
      <left/>
      <right style="thick">
        <color theme="4"/>
      </right>
      <top style="thin">
        <color theme="0" tint="-0.14993743705557422"/>
      </top>
      <bottom style="thick">
        <color theme="4"/>
      </bottom>
      <diagonal/>
    </border>
    <border>
      <left style="thick">
        <color theme="4"/>
      </left>
      <right/>
      <top style="thin">
        <color theme="0" tint="-0.14993743705557422"/>
      </top>
      <bottom/>
      <diagonal/>
    </border>
    <border>
      <left/>
      <right/>
      <top style="thin">
        <color theme="0" tint="-0.14993743705557422"/>
      </top>
      <bottom/>
      <diagonal/>
    </border>
    <border>
      <left/>
      <right style="thick">
        <color theme="4"/>
      </right>
      <top style="thin">
        <color theme="0" tint="-0.14993743705557422"/>
      </top>
      <bottom/>
      <diagonal/>
    </border>
    <border>
      <left style="thick">
        <color theme="0" tint="-0.499984740745262"/>
      </left>
      <right style="thick">
        <color theme="0" tint="-0.499984740745262"/>
      </right>
      <top style="thick">
        <color rgb="FFFF0000"/>
      </top>
      <bottom/>
      <diagonal/>
    </border>
    <border>
      <left style="thick">
        <color theme="0" tint="-0.499984740745262"/>
      </left>
      <right/>
      <top style="thick">
        <color rgb="FFFF0000"/>
      </top>
      <bottom/>
      <diagonal/>
    </border>
    <border>
      <left/>
      <right/>
      <top style="thick">
        <color rgb="FFFF0000"/>
      </top>
      <bottom/>
      <diagonal/>
    </border>
    <border>
      <left/>
      <right style="thick">
        <color theme="0" tint="-0.499984740745262"/>
      </right>
      <top style="thick">
        <color rgb="FFFF0000"/>
      </top>
      <bottom/>
      <diagonal/>
    </border>
    <border>
      <left/>
      <right style="thick">
        <color theme="2" tint="-0.499984740745262"/>
      </right>
      <top style="thick">
        <color rgb="FFFF0000"/>
      </top>
      <bottom/>
      <diagonal/>
    </border>
    <border>
      <left style="thick">
        <color theme="2" tint="-0.499984740745262"/>
      </left>
      <right/>
      <top style="thick">
        <color rgb="FFFF0000"/>
      </top>
      <bottom/>
      <diagonal/>
    </border>
    <border>
      <left style="thick">
        <color theme="2" tint="-0.499984740745262"/>
      </left>
      <right style="medium">
        <color theme="2" tint="-0.499984740745262"/>
      </right>
      <top style="thin">
        <color theme="2" tint="-0.24994659260841701"/>
      </top>
      <bottom style="medium">
        <color theme="2" tint="-0.499984740745262"/>
      </bottom>
      <diagonal/>
    </border>
    <border>
      <left style="thick">
        <color theme="9" tint="0.39994506668294322"/>
      </left>
      <right/>
      <top style="thick">
        <color theme="9" tint="0.39994506668294322"/>
      </top>
      <bottom/>
      <diagonal/>
    </border>
    <border>
      <left/>
      <right/>
      <top style="thick">
        <color theme="9" tint="0.39994506668294322"/>
      </top>
      <bottom/>
      <diagonal/>
    </border>
    <border>
      <left/>
      <right style="thick">
        <color theme="9" tint="0.39994506668294322"/>
      </right>
      <top style="thick">
        <color theme="9" tint="0.39994506668294322"/>
      </top>
      <bottom/>
      <diagonal/>
    </border>
    <border>
      <left style="thick">
        <color theme="9" tint="0.39994506668294322"/>
      </left>
      <right/>
      <top/>
      <bottom style="thick">
        <color theme="9" tint="0.39994506668294322"/>
      </bottom>
      <diagonal/>
    </border>
    <border>
      <left/>
      <right/>
      <top/>
      <bottom style="thick">
        <color theme="9" tint="0.39994506668294322"/>
      </bottom>
      <diagonal/>
    </border>
    <border>
      <left/>
      <right style="thick">
        <color theme="9" tint="0.39994506668294322"/>
      </right>
      <top/>
      <bottom style="thick">
        <color theme="9" tint="0.39994506668294322"/>
      </bottom>
      <diagonal/>
    </border>
    <border>
      <left style="thick">
        <color theme="2" tint="-0.499984740745262"/>
      </left>
      <right style="medium">
        <color theme="2" tint="-0.499984740745262"/>
      </right>
      <top style="thin">
        <color theme="2" tint="-0.24994659260841701"/>
      </top>
      <bottom/>
      <diagonal/>
    </border>
    <border>
      <left style="thick">
        <color theme="2" tint="-0.499984740745262"/>
      </left>
      <right/>
      <top style="thin">
        <color theme="2" tint="-0.24994659260841701"/>
      </top>
      <bottom style="thick">
        <color theme="2" tint="-0.499984740745262"/>
      </bottom>
      <diagonal/>
    </border>
    <border>
      <left/>
      <right style="thick">
        <color theme="2" tint="-0.499984740745262"/>
      </right>
      <top style="thin">
        <color theme="2" tint="-0.24994659260841701"/>
      </top>
      <bottom style="thick">
        <color theme="2" tint="-0.499984740745262"/>
      </bottom>
      <diagonal/>
    </border>
    <border>
      <left style="thin">
        <color theme="2" tint="-0.499984740745262"/>
      </left>
      <right/>
      <top style="thin">
        <color theme="2" tint="-0.24994659260841701"/>
      </top>
      <bottom style="thin">
        <color theme="2" tint="-0.24994659260841701"/>
      </bottom>
      <diagonal/>
    </border>
    <border>
      <left style="thin">
        <color theme="2" tint="-0.499984740745262"/>
      </left>
      <right/>
      <top style="thin">
        <color theme="2" tint="-0.24994659260841701"/>
      </top>
      <bottom style="thick">
        <color theme="2" tint="-0.499984740745262"/>
      </bottom>
      <diagonal/>
    </border>
    <border>
      <left/>
      <right/>
      <top style="thin">
        <color theme="7"/>
      </top>
      <bottom style="thin">
        <color theme="7"/>
      </bottom>
      <diagonal/>
    </border>
    <border>
      <left style="thin">
        <color theme="2" tint="-0.24994659260841701"/>
      </left>
      <right style="thin">
        <color theme="2" tint="-0.24994659260841701"/>
      </right>
      <top style="thin">
        <color theme="2" tint="-0.499984740745262"/>
      </top>
      <bottom style="thick">
        <color theme="2" tint="-0.499984740745262"/>
      </bottom>
      <diagonal/>
    </border>
    <border>
      <left style="thin">
        <color theme="2" tint="-0.24994659260841701"/>
      </left>
      <right style="thin">
        <color theme="2" tint="-0.24994659260841701"/>
      </right>
      <top style="thick">
        <color theme="2" tint="-0.499984740745262"/>
      </top>
      <bottom style="thin">
        <color theme="2" tint="-0.24994659260841701"/>
      </bottom>
      <diagonal/>
    </border>
    <border>
      <left style="thin">
        <color theme="2" tint="-0.24994659260841701"/>
      </left>
      <right/>
      <top style="thick">
        <color theme="2" tint="-0.499984740745262"/>
      </top>
      <bottom style="thin">
        <color theme="2" tint="-0.24994659260841701"/>
      </bottom>
      <diagonal/>
    </border>
    <border>
      <left/>
      <right style="thin">
        <color theme="2" tint="-0.24994659260841701"/>
      </right>
      <top style="thick">
        <color theme="2" tint="-0.499984740745262"/>
      </top>
      <bottom style="thin">
        <color theme="2" tint="-0.24994659260841701"/>
      </bottom>
      <diagonal/>
    </border>
    <border>
      <left style="thin">
        <color theme="2" tint="-0.499984740745262"/>
      </left>
      <right/>
      <top style="thick">
        <color theme="2" tint="-0.499984740745262"/>
      </top>
      <bottom style="thin">
        <color theme="2" tint="-0.24994659260841701"/>
      </bottom>
      <diagonal/>
    </border>
    <border>
      <left style="thin">
        <color theme="2" tint="-0.24994659260841701"/>
      </left>
      <right/>
      <top style="thin">
        <color theme="2" tint="-0.499984740745262"/>
      </top>
      <bottom style="thin">
        <color theme="2" tint="-0.24994659260841701"/>
      </bottom>
      <diagonal/>
    </border>
    <border>
      <left style="thin">
        <color theme="2" tint="-0.499984740745262"/>
      </left>
      <right/>
      <top style="thin">
        <color theme="2" tint="-0.499984740745262"/>
      </top>
      <bottom style="thin">
        <color theme="2" tint="-0.24994659260841701"/>
      </bottom>
      <diagonal/>
    </border>
    <border>
      <left/>
      <right style="thick">
        <color theme="2" tint="-0.499984740745262"/>
      </right>
      <top style="thin">
        <color theme="2" tint="-0.499984740745262"/>
      </top>
      <bottom style="thin">
        <color theme="2" tint="-0.24994659260841701"/>
      </bottom>
      <diagonal/>
    </border>
    <border>
      <left style="thick">
        <color theme="2" tint="-0.499984740745262"/>
      </left>
      <right/>
      <top style="thin">
        <color theme="2" tint="-0.499984740745262"/>
      </top>
      <bottom style="thin">
        <color theme="2" tint="-0.24994659260841701"/>
      </bottom>
      <diagonal/>
    </border>
    <border>
      <left style="medium">
        <color auto="1"/>
      </left>
      <right style="thin">
        <color theme="2" tint="-0.24994659260841701"/>
      </right>
      <top style="medium">
        <color auto="1"/>
      </top>
      <bottom style="thin">
        <color theme="2" tint="-0.24994659260841701"/>
      </bottom>
      <diagonal/>
    </border>
    <border>
      <left style="thin">
        <color theme="2" tint="-0.24994659260841701"/>
      </left>
      <right style="thin">
        <color theme="2" tint="-0.24994659260841701"/>
      </right>
      <top style="medium">
        <color auto="1"/>
      </top>
      <bottom style="thin">
        <color theme="2" tint="-0.24994659260841701"/>
      </bottom>
      <diagonal/>
    </border>
    <border>
      <left style="medium">
        <color auto="1"/>
      </left>
      <right style="thin">
        <color theme="2" tint="-0.24994659260841701"/>
      </right>
      <top style="thin">
        <color theme="2" tint="-0.24994659260841701"/>
      </top>
      <bottom style="thin">
        <color theme="2" tint="-0.24994659260841701"/>
      </bottom>
      <diagonal/>
    </border>
    <border>
      <left style="thick">
        <color theme="2" tint="-0.24994659260841701"/>
      </left>
      <right style="medium">
        <color auto="1"/>
      </right>
      <top style="thick">
        <color theme="2" tint="-0.24994659260841701"/>
      </top>
      <bottom style="medium">
        <color auto="1"/>
      </bottom>
      <diagonal/>
    </border>
    <border>
      <left/>
      <right/>
      <top style="thick">
        <color theme="2" tint="-0.24994659260841701"/>
      </top>
      <bottom style="medium">
        <color auto="1"/>
      </bottom>
      <diagonal/>
    </border>
    <border>
      <left/>
      <right style="thick">
        <color theme="2" tint="-0.24994659260841701"/>
      </right>
      <top style="thick">
        <color theme="2" tint="-0.24994659260841701"/>
      </top>
      <bottom style="medium">
        <color auto="1"/>
      </bottom>
      <diagonal/>
    </border>
    <border>
      <left style="thick">
        <color theme="2" tint="-0.24994659260841701"/>
      </left>
      <right style="medium">
        <color auto="1"/>
      </right>
      <top/>
      <bottom/>
      <diagonal/>
    </border>
    <border>
      <left style="thin">
        <color theme="2" tint="-0.24994659260841701"/>
      </left>
      <right style="thick">
        <color theme="2" tint="-0.24994659260841701"/>
      </right>
      <top style="medium">
        <color auto="1"/>
      </top>
      <bottom style="thin">
        <color theme="2" tint="-0.24994659260841701"/>
      </bottom>
      <diagonal/>
    </border>
    <border>
      <left style="thin">
        <color theme="2" tint="-0.24994659260841701"/>
      </left>
      <right style="thick">
        <color theme="2" tint="-0.24994659260841701"/>
      </right>
      <top style="thin">
        <color theme="2" tint="-0.24994659260841701"/>
      </top>
      <bottom style="thin">
        <color theme="2" tint="-0.24994659260841701"/>
      </bottom>
      <diagonal/>
    </border>
    <border>
      <left style="thick">
        <color theme="2" tint="-0.24994659260841701"/>
      </left>
      <right style="medium">
        <color auto="1"/>
      </right>
      <top/>
      <bottom style="thick">
        <color theme="2" tint="-0.24994659260841701"/>
      </bottom>
      <diagonal/>
    </border>
    <border>
      <left style="medium">
        <color auto="1"/>
      </left>
      <right style="thin">
        <color theme="2" tint="-0.24994659260841701"/>
      </right>
      <top style="thin">
        <color theme="2" tint="-0.24994659260841701"/>
      </top>
      <bottom style="thick">
        <color theme="2" tint="-0.24994659260841701"/>
      </bottom>
      <diagonal/>
    </border>
    <border>
      <left style="thin">
        <color theme="2" tint="-0.24994659260841701"/>
      </left>
      <right style="thin">
        <color theme="2" tint="-0.24994659260841701"/>
      </right>
      <top style="thin">
        <color theme="2" tint="-0.24994659260841701"/>
      </top>
      <bottom style="thick">
        <color theme="2" tint="-0.24994659260841701"/>
      </bottom>
      <diagonal/>
    </border>
    <border>
      <left style="thin">
        <color theme="2" tint="-0.24994659260841701"/>
      </left>
      <right style="thick">
        <color theme="2" tint="-0.24994659260841701"/>
      </right>
      <top style="thin">
        <color theme="2" tint="-0.24994659260841701"/>
      </top>
      <bottom style="thick">
        <color theme="2" tint="-0.24994659260841701"/>
      </bottom>
      <diagonal/>
    </border>
    <border>
      <left style="thick">
        <color theme="2" tint="-0.499984740745262"/>
      </left>
      <right style="thin">
        <color theme="2" tint="-0.24994659260841701"/>
      </right>
      <top style="thin">
        <color theme="2" tint="-0.499984740745262"/>
      </top>
      <bottom style="thin">
        <color theme="2" tint="-0.24994659260841701"/>
      </bottom>
      <diagonal/>
    </border>
    <border>
      <left style="thin">
        <color theme="2" tint="-0.24994659260841701"/>
      </left>
      <right/>
      <top style="thin">
        <color theme="2" tint="-0.499984740745262"/>
      </top>
      <bottom style="thick">
        <color theme="2" tint="-0.499984740745262"/>
      </bottom>
      <diagonal/>
    </border>
    <border>
      <left style="thin">
        <color theme="2" tint="-0.24994659260841701"/>
      </left>
      <right/>
      <top style="thick">
        <color theme="2" tint="-0.499984740745262"/>
      </top>
      <bottom style="thin">
        <color theme="2" tint="-0.499984740745262"/>
      </bottom>
      <diagonal/>
    </border>
    <border>
      <left/>
      <right style="thick">
        <color theme="2" tint="-0.499984740745262"/>
      </right>
      <top style="thick">
        <color theme="2" tint="-0.499984740745262"/>
      </top>
      <bottom style="thin">
        <color theme="2" tint="-0.499984740745262"/>
      </bottom>
      <diagonal/>
    </border>
    <border>
      <left style="thick">
        <color theme="9" tint="0.39994506668294322"/>
      </left>
      <right/>
      <top style="thick">
        <color theme="9" tint="0.39991454817346722"/>
      </top>
      <bottom/>
      <diagonal/>
    </border>
    <border>
      <left/>
      <right/>
      <top style="thick">
        <color theme="9" tint="0.39991454817346722"/>
      </top>
      <bottom/>
      <diagonal/>
    </border>
    <border>
      <left/>
      <right style="thick">
        <color theme="9" tint="0.39991454817346722"/>
      </right>
      <top style="thick">
        <color theme="9" tint="0.39991454817346722"/>
      </top>
      <bottom/>
      <diagonal/>
    </border>
    <border>
      <left style="thick">
        <color theme="9" tint="0.39994506668294322"/>
      </left>
      <right/>
      <top/>
      <bottom style="thick">
        <color theme="9" tint="0.39991454817346722"/>
      </bottom>
      <diagonal/>
    </border>
    <border>
      <left/>
      <right/>
      <top/>
      <bottom style="thick">
        <color theme="9" tint="0.39991454817346722"/>
      </bottom>
      <diagonal/>
    </border>
    <border>
      <left/>
      <right style="thick">
        <color theme="9" tint="0.39991454817346722"/>
      </right>
      <top/>
      <bottom style="thick">
        <color theme="9" tint="0.39991454817346722"/>
      </bottom>
      <diagonal/>
    </border>
    <border>
      <left style="thick">
        <color theme="2" tint="-0.499984740745262"/>
      </left>
      <right/>
      <top style="medium">
        <color theme="2" tint="-0.499984740745262"/>
      </top>
      <bottom style="thin">
        <color theme="2" tint="-0.24994659260841701"/>
      </bottom>
      <diagonal/>
    </border>
    <border>
      <left/>
      <right style="thick">
        <color theme="2" tint="-0.499984740745262"/>
      </right>
      <top style="medium">
        <color theme="2" tint="-0.499984740745262"/>
      </top>
      <bottom style="thin">
        <color theme="2" tint="-0.24994659260841701"/>
      </bottom>
      <diagonal/>
    </border>
    <border>
      <left style="thick">
        <color theme="2" tint="-0.499984740745262"/>
      </left>
      <right/>
      <top/>
      <bottom style="thin">
        <color theme="2" tint="-0.24994659260841701"/>
      </bottom>
      <diagonal/>
    </border>
    <border>
      <left style="thick">
        <color theme="2" tint="-0.499984740745262"/>
      </left>
      <right/>
      <top style="thin">
        <color theme="2" tint="-0.24994659260841701"/>
      </top>
      <bottom style="medium">
        <color theme="2" tint="-0.499984740745262"/>
      </bottom>
      <diagonal/>
    </border>
    <border>
      <left/>
      <right style="thick">
        <color theme="2" tint="-0.499984740745262"/>
      </right>
      <top style="thin">
        <color theme="2" tint="-0.24994659260841701"/>
      </top>
      <bottom style="medium">
        <color theme="2" tint="-0.499984740745262"/>
      </bottom>
      <diagonal/>
    </border>
    <border>
      <left style="thin">
        <color theme="2" tint="-0.24994659260841701"/>
      </left>
      <right style="thin">
        <color theme="2" tint="-0.24994659260841701"/>
      </right>
      <top/>
      <bottom style="thin">
        <color theme="2" tint="-0.24994659260841701"/>
      </bottom>
      <diagonal/>
    </border>
    <border>
      <left style="thick">
        <color theme="7"/>
      </left>
      <right style="thick">
        <color theme="7"/>
      </right>
      <top style="thick">
        <color theme="7"/>
      </top>
      <bottom style="thick">
        <color theme="7"/>
      </bottom>
      <diagonal/>
    </border>
    <border>
      <left style="thick">
        <color theme="2" tint="-0.499984740745262"/>
      </left>
      <right style="medium">
        <color theme="2" tint="-0.499984740745262"/>
      </right>
      <top style="thin">
        <color theme="2" tint="-0.24994659260841701"/>
      </top>
      <bottom style="thick">
        <color theme="2" tint="-0.499984740745262"/>
      </bottom>
      <diagonal/>
    </border>
    <border>
      <left style="thick">
        <color theme="2" tint="-0.499984740745262"/>
      </left>
      <right/>
      <top style="thick">
        <color theme="2" tint="-0.499984740745262"/>
      </top>
      <bottom style="thin">
        <color theme="2" tint="-0.499984740745262"/>
      </bottom>
      <diagonal/>
    </border>
    <border>
      <left/>
      <right style="thin">
        <color theme="2" tint="-0.499984740745262"/>
      </right>
      <top style="thin">
        <color theme="2" tint="-0.24994659260841701"/>
      </top>
      <bottom style="thin">
        <color theme="2" tint="-0.24994659260841701"/>
      </bottom>
      <diagonal/>
    </border>
    <border>
      <left/>
      <right style="thin">
        <color theme="2" tint="-0.24994659260841701"/>
      </right>
      <top style="thin">
        <color theme="2" tint="-0.499984740745262"/>
      </top>
      <bottom style="thick">
        <color theme="2" tint="-0.499984740745262"/>
      </bottom>
      <diagonal/>
    </border>
    <border>
      <left/>
      <right style="thin">
        <color theme="2" tint="-0.499984740745262"/>
      </right>
      <top style="thin">
        <color theme="2" tint="-0.24994659260841701"/>
      </top>
      <bottom style="thick">
        <color theme="2" tint="-0.499984740745262"/>
      </bottom>
      <diagonal/>
    </border>
    <border>
      <left style="thin">
        <color theme="2" tint="-0.24994659260841701"/>
      </left>
      <right style="medium">
        <color theme="2" tint="-0.499984740745262"/>
      </right>
      <top style="thin">
        <color theme="2" tint="-0.499984740745262"/>
      </top>
      <bottom style="thin">
        <color theme="2" tint="-0.24994659260841701"/>
      </bottom>
      <diagonal/>
    </border>
    <border>
      <left style="thin">
        <color theme="2" tint="-0.24994659260841701"/>
      </left>
      <right style="medium">
        <color theme="2" tint="-0.499984740745262"/>
      </right>
      <top style="thin">
        <color theme="2" tint="-0.24994659260841701"/>
      </top>
      <bottom style="thin">
        <color theme="2" tint="-0.24994659260841701"/>
      </bottom>
      <diagonal/>
    </border>
    <border>
      <left style="thin">
        <color theme="2" tint="-0.24994659260841701"/>
      </left>
      <right style="medium">
        <color theme="2" tint="-0.499984740745262"/>
      </right>
      <top style="thin">
        <color theme="2" tint="-0.24994659260841701"/>
      </top>
      <bottom style="thick">
        <color theme="2" tint="-0.499984740745262"/>
      </bottom>
      <diagonal/>
    </border>
    <border>
      <left style="thin">
        <color theme="2" tint="-0.499984740745262"/>
      </left>
      <right style="thick">
        <color theme="2" tint="-0.499984740745262"/>
      </right>
      <top style="thin">
        <color theme="2" tint="-0.499984740745262"/>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499984740745262"/>
      </bottom>
      <diagonal/>
    </border>
    <border>
      <left style="thick">
        <color theme="7"/>
      </left>
      <right/>
      <top style="thick">
        <color theme="7"/>
      </top>
      <bottom style="thin">
        <color theme="7"/>
      </bottom>
      <diagonal/>
    </border>
    <border>
      <left/>
      <right/>
      <top style="thick">
        <color theme="7"/>
      </top>
      <bottom style="thin">
        <color theme="7"/>
      </bottom>
      <diagonal/>
    </border>
    <border>
      <left/>
      <right style="thick">
        <color theme="7"/>
      </right>
      <top style="thick">
        <color theme="7"/>
      </top>
      <bottom style="thin">
        <color theme="7"/>
      </bottom>
      <diagonal/>
    </border>
    <border>
      <left style="thick">
        <color theme="7"/>
      </left>
      <right/>
      <top style="thin">
        <color theme="7"/>
      </top>
      <bottom style="thin">
        <color theme="7"/>
      </bottom>
      <diagonal/>
    </border>
    <border>
      <left/>
      <right style="thick">
        <color theme="7"/>
      </right>
      <top style="thin">
        <color theme="7"/>
      </top>
      <bottom style="thin">
        <color theme="7"/>
      </bottom>
      <diagonal/>
    </border>
    <border>
      <left style="thick">
        <color theme="7"/>
      </left>
      <right/>
      <top style="thin">
        <color theme="7"/>
      </top>
      <bottom style="thick">
        <color theme="7"/>
      </bottom>
      <diagonal/>
    </border>
    <border>
      <left/>
      <right/>
      <top style="thin">
        <color theme="7"/>
      </top>
      <bottom style="thick">
        <color theme="7"/>
      </bottom>
      <diagonal/>
    </border>
    <border>
      <left/>
      <right style="thick">
        <color theme="7"/>
      </right>
      <top style="thin">
        <color theme="7"/>
      </top>
      <bottom style="thick">
        <color theme="7"/>
      </bottom>
      <diagonal/>
    </border>
    <border>
      <left/>
      <right/>
      <top/>
      <bottom style="medium">
        <color auto="1"/>
      </bottom>
      <diagonal/>
    </border>
    <border>
      <left style="medium">
        <color theme="7"/>
      </left>
      <right style="medium">
        <color theme="7"/>
      </right>
      <top style="medium">
        <color theme="7"/>
      </top>
      <bottom style="medium">
        <color theme="7"/>
      </bottom>
      <diagonal/>
    </border>
    <border>
      <left style="thick">
        <color theme="0" tint="-0.499984740745262"/>
      </left>
      <right style="thick">
        <color theme="0" tint="-0.499984740745262"/>
      </right>
      <top style="thick">
        <color rgb="FFDA0000"/>
      </top>
      <bottom/>
      <diagonal/>
    </border>
    <border>
      <left style="thick">
        <color theme="0" tint="-0.499984740745262"/>
      </left>
      <right/>
      <top style="thick">
        <color rgb="FFDA0000"/>
      </top>
      <bottom/>
      <diagonal/>
    </border>
    <border>
      <left/>
      <right/>
      <top style="thick">
        <color rgb="FFDA0000"/>
      </top>
      <bottom/>
      <diagonal/>
    </border>
    <border>
      <left/>
      <right style="thick">
        <color theme="0" tint="-0.499984740745262"/>
      </right>
      <top style="thick">
        <color rgb="FFDA0000"/>
      </top>
      <bottom/>
      <diagonal/>
    </border>
    <border>
      <left/>
      <right style="thick">
        <color theme="2" tint="-0.499984740745262"/>
      </right>
      <top style="thick">
        <color rgb="FFDA0000"/>
      </top>
      <bottom/>
      <diagonal/>
    </border>
    <border>
      <left style="thick">
        <color theme="2" tint="-0.499984740745262"/>
      </left>
      <right/>
      <top style="thick">
        <color rgb="FFDA0000"/>
      </top>
      <bottom/>
      <diagonal/>
    </border>
    <border>
      <left style="thick">
        <color theme="9" tint="0.39994506668294322"/>
      </left>
      <right/>
      <top/>
      <bottom/>
      <diagonal/>
    </border>
    <border>
      <left/>
      <right/>
      <top style="thick">
        <color theme="2" tint="-0.499984740745262"/>
      </top>
      <bottom style="thick">
        <color theme="2" tint="-0.499984740745262"/>
      </bottom>
      <diagonal/>
    </border>
    <border>
      <left style="medium">
        <color theme="2" tint="-0.499984740745262"/>
      </left>
      <right/>
      <top style="medium">
        <color theme="2" tint="-0.499984740745262"/>
      </top>
      <bottom style="thick">
        <color theme="2" tint="-0.499984740745262"/>
      </bottom>
      <diagonal/>
    </border>
    <border>
      <left/>
      <right/>
      <top style="medium">
        <color theme="2" tint="-0.499984740745262"/>
      </top>
      <bottom style="thick">
        <color theme="2" tint="-0.499984740745262"/>
      </bottom>
      <diagonal/>
    </border>
    <border>
      <left/>
      <right style="thin">
        <color theme="2" tint="-0.24994659260841701"/>
      </right>
      <top style="medium">
        <color theme="2" tint="-0.499984740745262"/>
      </top>
      <bottom style="thick">
        <color theme="2" tint="-0.499984740745262"/>
      </bottom>
      <diagonal/>
    </border>
    <border>
      <left style="thin">
        <color theme="2" tint="-0.24994659260841701"/>
      </left>
      <right/>
      <top style="medium">
        <color theme="2" tint="-0.499984740745262"/>
      </top>
      <bottom style="thick">
        <color theme="2" tint="-0.499984740745262"/>
      </bottom>
      <diagonal/>
    </border>
    <border>
      <left/>
      <right style="medium">
        <color theme="2" tint="-0.499984740745262"/>
      </right>
      <top style="medium">
        <color theme="2" tint="-0.499984740745262"/>
      </top>
      <bottom style="thick">
        <color theme="2" tint="-0.499984740745262"/>
      </bottom>
      <diagonal/>
    </border>
    <border>
      <left/>
      <right/>
      <top style="medium">
        <color theme="2" tint="-0.499984740745262"/>
      </top>
      <bottom style="medium">
        <color theme="2" tint="-0.499984740745262"/>
      </bottom>
      <diagonal/>
    </border>
    <border>
      <left style="thin">
        <color theme="2" tint="-0.24994659260841701"/>
      </left>
      <right style="thin">
        <color theme="2" tint="-0.24994659260841701"/>
      </right>
      <top/>
      <bottom style="thick">
        <color theme="2" tint="-0.499984740745262"/>
      </bottom>
      <diagonal/>
    </border>
    <border>
      <left style="thin">
        <color theme="2" tint="-0.24994659260841701"/>
      </left>
      <right style="thick">
        <color theme="2" tint="-0.499984740745262"/>
      </right>
      <top style="thick">
        <color theme="2" tint="-0.499984740745262"/>
      </top>
      <bottom style="medium">
        <color theme="2" tint="-0.499984740745262"/>
      </bottom>
      <diagonal/>
    </border>
    <border>
      <left/>
      <right/>
      <top style="medium">
        <color theme="2" tint="-0.499984740745262"/>
      </top>
      <bottom/>
      <diagonal/>
    </border>
  </borders>
  <cellStyleXfs count="4">
    <xf numFmtId="0" fontId="0" fillId="0" borderId="0"/>
    <xf numFmtId="0" fontId="4" fillId="2" borderId="0"/>
    <xf numFmtId="0" fontId="9" fillId="6" borderId="3" applyNumberFormat="0" applyAlignment="0" applyProtection="0"/>
    <xf numFmtId="0" fontId="29" fillId="0" borderId="0" applyNumberFormat="0" applyFill="0" applyBorder="0" applyAlignment="0" applyProtection="0"/>
  </cellStyleXfs>
  <cellXfs count="854">
    <xf numFmtId="0" fontId="0" fillId="0" borderId="0" xfId="0"/>
    <xf numFmtId="0" fontId="7" fillId="0" borderId="0" xfId="0" applyNumberFormat="1" applyFont="1" applyFill="1" applyAlignment="1" applyProtection="1">
      <alignment horizontal="center" vertical="center"/>
      <protection hidden="1"/>
    </xf>
    <xf numFmtId="0"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horizontal="center" vertical="center"/>
      <protection hidden="1"/>
    </xf>
    <xf numFmtId="0" fontId="7" fillId="0" borderId="0" xfId="0" applyNumberFormat="1" applyFont="1" applyFill="1" applyBorder="1" applyAlignment="1" applyProtection="1">
      <alignment vertical="center"/>
      <protection hidden="1"/>
    </xf>
    <xf numFmtId="0" fontId="8" fillId="0" borderId="0" xfId="0" applyNumberFormat="1" applyFont="1" applyFill="1" applyAlignment="1" applyProtection="1">
      <alignment vertical="center"/>
      <protection hidden="1"/>
    </xf>
    <xf numFmtId="0" fontId="7" fillId="0" borderId="1" xfId="0" applyNumberFormat="1" applyFont="1" applyFill="1" applyBorder="1" applyAlignment="1" applyProtection="1">
      <alignment vertical="center"/>
      <protection hidden="1"/>
    </xf>
    <xf numFmtId="0" fontId="7" fillId="3" borderId="2" xfId="0" applyNumberFormat="1" applyFont="1" applyFill="1" applyBorder="1" applyAlignment="1" applyProtection="1">
      <alignment vertical="center"/>
      <protection hidden="1"/>
    </xf>
    <xf numFmtId="0" fontId="7" fillId="4" borderId="2" xfId="0" applyNumberFormat="1" applyFont="1" applyFill="1" applyBorder="1" applyAlignment="1" applyProtection="1">
      <alignment horizontal="center" vertical="center"/>
      <protection hidden="1"/>
    </xf>
    <xf numFmtId="0" fontId="7" fillId="5" borderId="2" xfId="0" applyNumberFormat="1" applyFont="1" applyFill="1" applyBorder="1" applyAlignment="1" applyProtection="1">
      <alignment horizontal="center" vertical="center"/>
      <protection hidden="1"/>
    </xf>
    <xf numFmtId="0" fontId="7" fillId="0" borderId="0" xfId="0" applyNumberFormat="1" applyFont="1"/>
    <xf numFmtId="0" fontId="9" fillId="6" borderId="3" xfId="2" applyNumberFormat="1" applyAlignment="1" applyProtection="1">
      <alignment horizontal="center" vertical="center" readingOrder="1"/>
    </xf>
    <xf numFmtId="11"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horizontal="center" vertical="center"/>
      <protection hidden="1"/>
    </xf>
    <xf numFmtId="0" fontId="7" fillId="7" borderId="2" xfId="0" applyNumberFormat="1" applyFont="1" applyFill="1" applyBorder="1" applyAlignment="1" applyProtection="1">
      <alignment horizontal="center" vertical="center"/>
      <protection hidden="1"/>
    </xf>
    <xf numFmtId="0" fontId="7" fillId="0" borderId="9" xfId="0" applyNumberFormat="1" applyFont="1" applyFill="1" applyBorder="1" applyAlignment="1" applyProtection="1">
      <alignment vertical="center"/>
      <protection hidden="1"/>
    </xf>
    <xf numFmtId="0" fontId="7" fillId="0" borderId="10" xfId="0" applyNumberFormat="1" applyFont="1" applyFill="1" applyBorder="1" applyAlignment="1" applyProtection="1">
      <alignment vertical="center"/>
      <protection hidden="1"/>
    </xf>
    <xf numFmtId="0" fontId="7" fillId="0" borderId="11" xfId="0" applyNumberFormat="1" applyFont="1" applyFill="1" applyBorder="1" applyAlignment="1" applyProtection="1">
      <alignment vertical="center"/>
      <protection hidden="1"/>
    </xf>
    <xf numFmtId="0" fontId="7" fillId="0" borderId="12" xfId="0" applyNumberFormat="1" applyFont="1" applyFill="1" applyBorder="1" applyAlignment="1" applyProtection="1">
      <alignment vertical="center"/>
      <protection hidden="1"/>
    </xf>
    <xf numFmtId="0" fontId="7" fillId="0" borderId="13" xfId="0" applyNumberFormat="1" applyFont="1" applyFill="1" applyBorder="1" applyAlignment="1" applyProtection="1">
      <alignment vertical="center"/>
      <protection hidden="1"/>
    </xf>
    <xf numFmtId="0" fontId="7" fillId="0" borderId="14" xfId="0" applyNumberFormat="1" applyFont="1" applyFill="1" applyBorder="1" applyAlignment="1" applyProtection="1">
      <alignment vertical="center"/>
      <protection hidden="1"/>
    </xf>
    <xf numFmtId="0" fontId="10" fillId="0" borderId="15" xfId="0" applyNumberFormat="1" applyFont="1" applyFill="1" applyBorder="1" applyAlignment="1" applyProtection="1">
      <alignment horizontal="center" vertical="center"/>
      <protection hidden="1"/>
    </xf>
    <xf numFmtId="0" fontId="10" fillId="0" borderId="16" xfId="0" applyNumberFormat="1" applyFont="1" applyFill="1" applyBorder="1" applyAlignment="1" applyProtection="1">
      <alignment horizontal="center" vertical="center"/>
      <protection hidden="1"/>
    </xf>
    <xf numFmtId="0" fontId="10" fillId="0" borderId="17" xfId="0" applyNumberFormat="1" applyFont="1" applyFill="1" applyBorder="1" applyAlignment="1" applyProtection="1">
      <alignment horizontal="center" vertical="center"/>
      <protection hidden="1"/>
    </xf>
    <xf numFmtId="3" fontId="7" fillId="0" borderId="0" xfId="0" applyNumberFormat="1" applyFont="1" applyFill="1" applyAlignment="1" applyProtection="1">
      <alignment vertical="center"/>
      <protection hidden="1"/>
    </xf>
    <xf numFmtId="3" fontId="7" fillId="0" borderId="0" xfId="0" applyNumberFormat="1" applyFont="1" applyFill="1" applyAlignment="1" applyProtection="1">
      <alignment horizontal="right" vertical="center"/>
      <protection hidden="1"/>
    </xf>
    <xf numFmtId="0" fontId="12" fillId="0" borderId="0" xfId="0" applyNumberFormat="1" applyFont="1" applyFill="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0" fontId="8" fillId="0" borderId="0" xfId="0" applyNumberFormat="1" applyFont="1" applyFill="1" applyAlignment="1" applyProtection="1">
      <alignment horizontal="center" vertical="center"/>
      <protection hidden="1"/>
    </xf>
    <xf numFmtId="0" fontId="7" fillId="0" borderId="18" xfId="0" applyNumberFormat="1" applyFont="1" applyFill="1" applyBorder="1" applyAlignment="1" applyProtection="1">
      <alignment horizontal="center" vertical="center"/>
      <protection hidden="1"/>
    </xf>
    <xf numFmtId="3" fontId="11" fillId="0" borderId="0" xfId="0" applyNumberFormat="1" applyFont="1" applyFill="1" applyBorder="1" applyAlignment="1" applyProtection="1">
      <alignment horizontal="center" vertical="center"/>
      <protection hidden="1"/>
    </xf>
    <xf numFmtId="0" fontId="7" fillId="0" borderId="0" xfId="0" applyNumberFormat="1" applyFont="1" applyAlignment="1">
      <alignment horizontal="center" vertical="center"/>
    </xf>
    <xf numFmtId="0" fontId="7" fillId="0" borderId="19" xfId="0" applyNumberFormat="1" applyFont="1" applyFill="1" applyBorder="1" applyAlignment="1" applyProtection="1">
      <alignment vertical="center"/>
      <protection hidden="1"/>
    </xf>
    <xf numFmtId="0" fontId="7" fillId="0" borderId="20" xfId="0" applyNumberFormat="1" applyFont="1" applyFill="1" applyBorder="1" applyAlignment="1" applyProtection="1">
      <alignment horizontal="center" vertical="center"/>
      <protection hidden="1"/>
    </xf>
    <xf numFmtId="0" fontId="7" fillId="0" borderId="21"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vertical="center"/>
      <protection hidden="1"/>
    </xf>
    <xf numFmtId="0" fontId="7" fillId="0" borderId="23"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vertical="center"/>
      <protection hidden="1"/>
    </xf>
    <xf numFmtId="0" fontId="7" fillId="0" borderId="25" xfId="0" applyNumberFormat="1" applyFont="1" applyFill="1" applyBorder="1" applyAlignment="1" applyProtection="1">
      <alignment horizontal="center" vertical="center"/>
      <protection hidden="1"/>
    </xf>
    <xf numFmtId="0" fontId="7" fillId="0" borderId="26" xfId="0" applyNumberFormat="1" applyFont="1" applyFill="1" applyBorder="1" applyAlignment="1" applyProtection="1">
      <alignment horizontal="center" vertical="center"/>
      <protection hidden="1"/>
    </xf>
    <xf numFmtId="0" fontId="7" fillId="0" borderId="19"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horizontal="center" vertical="center"/>
      <protection hidden="1"/>
    </xf>
    <xf numFmtId="0" fontId="8" fillId="0" borderId="0" xfId="0" applyNumberFormat="1" applyFont="1" applyFill="1" applyBorder="1" applyAlignment="1" applyProtection="1">
      <alignment vertical="center"/>
      <protection hidden="1"/>
    </xf>
    <xf numFmtId="0" fontId="5" fillId="0" borderId="0" xfId="0" applyFont="1"/>
    <xf numFmtId="0" fontId="15" fillId="0" borderId="0" xfId="0" applyFont="1"/>
    <xf numFmtId="0" fontId="7" fillId="0" borderId="41" xfId="0" applyNumberFormat="1" applyFont="1" applyFill="1" applyBorder="1" applyAlignment="1" applyProtection="1">
      <alignment horizontal="right" vertical="center" indent="1"/>
      <protection hidden="1"/>
    </xf>
    <xf numFmtId="0" fontId="7" fillId="0" borderId="44" xfId="0" applyNumberFormat="1" applyFont="1" applyFill="1" applyBorder="1" applyAlignment="1" applyProtection="1">
      <alignment horizontal="right" vertical="center" indent="1"/>
      <protection hidden="1"/>
    </xf>
    <xf numFmtId="0" fontId="7" fillId="0" borderId="46" xfId="0" applyNumberFormat="1" applyFont="1" applyFill="1" applyBorder="1" applyAlignment="1" applyProtection="1">
      <alignment horizontal="right" vertical="center" indent="1"/>
      <protection hidden="1"/>
    </xf>
    <xf numFmtId="0" fontId="18" fillId="0" borderId="0" xfId="0" applyFont="1"/>
    <xf numFmtId="0" fontId="21" fillId="0" borderId="60" xfId="0" applyFont="1" applyBorder="1" applyAlignment="1">
      <alignment horizontal="center" vertical="center"/>
    </xf>
    <xf numFmtId="0" fontId="21" fillId="0" borderId="74" xfId="0" applyFont="1" applyBorder="1" applyAlignment="1">
      <alignment horizontal="left" vertical="center"/>
    </xf>
    <xf numFmtId="0" fontId="21" fillId="0" borderId="55" xfId="0" applyFont="1" applyBorder="1" applyAlignment="1">
      <alignment horizontal="right" vertical="center"/>
    </xf>
    <xf numFmtId="0" fontId="7" fillId="0" borderId="0" xfId="0" quotePrefix="1" applyNumberFormat="1" applyFont="1" applyFill="1" applyBorder="1" applyAlignment="1" applyProtection="1">
      <alignment vertical="center"/>
      <protection hidden="1"/>
    </xf>
    <xf numFmtId="0" fontId="7" fillId="0" borderId="77" xfId="0" applyNumberFormat="1" applyFont="1" applyFill="1" applyBorder="1" applyAlignment="1" applyProtection="1">
      <alignment vertical="center"/>
      <protection hidden="1"/>
    </xf>
    <xf numFmtId="0" fontId="7" fillId="0" borderId="78" xfId="0" applyNumberFormat="1" applyFont="1" applyFill="1" applyBorder="1" applyAlignment="1" applyProtection="1">
      <alignment vertical="center"/>
      <protection hidden="1"/>
    </xf>
    <xf numFmtId="0" fontId="7" fillId="0" borderId="79" xfId="0" applyNumberFormat="1" applyFont="1" applyFill="1" applyBorder="1" applyAlignment="1" applyProtection="1">
      <alignment vertical="center"/>
      <protection hidden="1"/>
    </xf>
    <xf numFmtId="0" fontId="7" fillId="0" borderId="80" xfId="0" applyNumberFormat="1" applyFont="1" applyFill="1" applyBorder="1" applyAlignment="1" applyProtection="1">
      <alignment vertical="center"/>
      <protection hidden="1"/>
    </xf>
    <xf numFmtId="0" fontId="7" fillId="0" borderId="81" xfId="0" applyNumberFormat="1" applyFont="1" applyFill="1" applyBorder="1" applyAlignment="1" applyProtection="1">
      <alignment vertical="center"/>
      <protection hidden="1"/>
    </xf>
    <xf numFmtId="0" fontId="7" fillId="0" borderId="82" xfId="0" applyNumberFormat="1" applyFont="1" applyFill="1" applyBorder="1" applyAlignment="1" applyProtection="1">
      <alignment vertical="center"/>
      <protection hidden="1"/>
    </xf>
    <xf numFmtId="0" fontId="7" fillId="0" borderId="83" xfId="0" applyNumberFormat="1" applyFont="1" applyFill="1" applyBorder="1" applyAlignment="1" applyProtection="1">
      <alignment vertical="center"/>
      <protection hidden="1"/>
    </xf>
    <xf numFmtId="0" fontId="7" fillId="0" borderId="43" xfId="0" applyNumberFormat="1" applyFont="1" applyFill="1" applyBorder="1" applyAlignment="1" applyProtection="1">
      <alignment horizontal="left" vertical="center"/>
      <protection hidden="1"/>
    </xf>
    <xf numFmtId="0" fontId="7" fillId="0" borderId="45" xfId="0" applyNumberFormat="1" applyFont="1" applyFill="1" applyBorder="1" applyAlignment="1" applyProtection="1">
      <alignment horizontal="left" vertical="center"/>
      <protection hidden="1"/>
    </xf>
    <xf numFmtId="0" fontId="7" fillId="0" borderId="47" xfId="0" applyNumberFormat="1" applyFont="1" applyFill="1" applyBorder="1" applyAlignment="1" applyProtection="1">
      <alignment horizontal="left" vertical="center"/>
      <protection hidden="1"/>
    </xf>
    <xf numFmtId="3" fontId="11" fillId="0" borderId="0" xfId="0" applyNumberFormat="1" applyFont="1" applyAlignment="1">
      <alignment horizontal="center"/>
    </xf>
    <xf numFmtId="0" fontId="14" fillId="9" borderId="38" xfId="0" applyFont="1" applyFill="1" applyBorder="1" applyAlignment="1">
      <alignment horizontal="center" vertical="center"/>
    </xf>
    <xf numFmtId="0" fontId="18" fillId="0" borderId="0" xfId="0" applyNumberFormat="1" applyFont="1" applyAlignment="1">
      <alignment horizontal="center"/>
    </xf>
    <xf numFmtId="0" fontId="7" fillId="0" borderId="88" xfId="0" applyNumberFormat="1" applyFont="1" applyFill="1" applyBorder="1" applyAlignment="1" applyProtection="1">
      <alignment horizontal="right" vertical="center" indent="1"/>
      <protection hidden="1"/>
    </xf>
    <xf numFmtId="0" fontId="7" fillId="0" borderId="89" xfId="0" applyNumberFormat="1" applyFont="1" applyFill="1" applyBorder="1" applyAlignment="1" applyProtection="1">
      <alignment horizontal="right" vertical="center" indent="1"/>
      <protection hidden="1"/>
    </xf>
    <xf numFmtId="0" fontId="7" fillId="0" borderId="90" xfId="0" applyNumberFormat="1" applyFont="1" applyFill="1" applyBorder="1" applyAlignment="1" applyProtection="1">
      <alignment horizontal="right" vertical="center" indent="1"/>
      <protection hidden="1"/>
    </xf>
    <xf numFmtId="165" fontId="18" fillId="0" borderId="0" xfId="0" applyNumberFormat="1" applyFont="1" applyAlignment="1">
      <alignment horizontal="center" vertical="center"/>
    </xf>
    <xf numFmtId="0" fontId="12" fillId="0" borderId="0" xfId="0" applyNumberFormat="1" applyFont="1" applyFill="1" applyAlignment="1" applyProtection="1">
      <alignment horizontal="center" vertical="center"/>
      <protection hidden="1"/>
    </xf>
    <xf numFmtId="0" fontId="0" fillId="0" borderId="0" xfId="0" applyProtection="1"/>
    <xf numFmtId="0" fontId="33" fillId="0" borderId="0" xfId="0" applyFont="1" applyAlignment="1">
      <alignment horizontal="center" vertical="center" wrapText="1"/>
    </xf>
    <xf numFmtId="0" fontId="2" fillId="0" borderId="0" xfId="0" applyFont="1" applyFill="1" applyBorder="1" applyAlignment="1" applyProtection="1">
      <alignment horizontal="center" vertical="center"/>
    </xf>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0" fillId="12" borderId="103" xfId="0" applyFill="1" applyBorder="1" applyAlignment="1" applyProtection="1">
      <alignment horizontal="left" indent="1"/>
      <protection locked="0"/>
    </xf>
    <xf numFmtId="0" fontId="0" fillId="13" borderId="104" xfId="0" applyFill="1" applyBorder="1" applyAlignment="1" applyProtection="1">
      <alignment horizontal="left" indent="1"/>
      <protection locked="0"/>
    </xf>
    <xf numFmtId="0" fontId="0" fillId="14" borderId="105" xfId="0" applyFill="1" applyBorder="1" applyAlignment="1" applyProtection="1">
      <alignment horizontal="left" indent="1"/>
      <protection locked="0"/>
    </xf>
    <xf numFmtId="0" fontId="35" fillId="0" borderId="98" xfId="0" applyFont="1" applyFill="1" applyBorder="1" applyAlignment="1">
      <alignment horizontal="left" indent="1"/>
    </xf>
    <xf numFmtId="0" fontId="0" fillId="0" borderId="99" xfId="0" applyBorder="1" applyAlignment="1">
      <alignment horizontal="left" indent="1"/>
    </xf>
    <xf numFmtId="0" fontId="0" fillId="0" borderId="106" xfId="0" applyBorder="1" applyAlignment="1">
      <alignment horizontal="left" indent="1"/>
    </xf>
    <xf numFmtId="0" fontId="35" fillId="0" borderId="101" xfId="0" applyFont="1" applyFill="1" applyBorder="1" applyAlignment="1">
      <alignment horizontal="left" indent="1"/>
    </xf>
    <xf numFmtId="0" fontId="0" fillId="0" borderId="0" xfId="0" applyBorder="1" applyAlignment="1">
      <alignment horizontal="left" indent="1"/>
    </xf>
    <xf numFmtId="0" fontId="0" fillId="0" borderId="97" xfId="0" applyBorder="1" applyAlignment="1">
      <alignment horizontal="left" indent="1"/>
    </xf>
    <xf numFmtId="0" fontId="32" fillId="0" borderId="0" xfId="0" applyFont="1" applyFill="1" applyBorder="1"/>
    <xf numFmtId="0" fontId="36" fillId="0" borderId="0" xfId="0" applyFont="1" applyFill="1" applyBorder="1"/>
    <xf numFmtId="0" fontId="0" fillId="0" borderId="0" xfId="0" applyFill="1" applyAlignment="1">
      <alignment vertical="center"/>
    </xf>
    <xf numFmtId="0" fontId="0" fillId="14" borderId="105" xfId="0" applyFill="1" applyBorder="1" applyAlignment="1" applyProtection="1">
      <alignment horizontal="left" vertical="top" wrapText="1" indent="1"/>
      <protection locked="0"/>
    </xf>
    <xf numFmtId="0" fontId="0" fillId="12" borderId="103" xfId="0" applyFill="1" applyBorder="1" applyAlignment="1" applyProtection="1">
      <alignment horizontal="left" vertical="top" wrapText="1" indent="1"/>
      <protection locked="0"/>
    </xf>
    <xf numFmtId="0" fontId="0" fillId="13" borderId="104" xfId="0" applyFill="1" applyBorder="1" applyAlignment="1" applyProtection="1">
      <alignment horizontal="left" vertical="top" wrapText="1" indent="1"/>
      <protection locked="0"/>
    </xf>
    <xf numFmtId="0" fontId="0" fillId="13" borderId="108" xfId="0" applyFill="1" applyBorder="1" applyAlignment="1" applyProtection="1">
      <alignment horizontal="left" vertical="top" wrapText="1" indent="1"/>
      <protection locked="0"/>
    </xf>
    <xf numFmtId="0" fontId="0" fillId="13" borderId="102" xfId="0" applyFill="1" applyBorder="1" applyAlignment="1" applyProtection="1">
      <alignment horizontal="left" vertical="top" indent="1"/>
      <protection locked="0"/>
    </xf>
    <xf numFmtId="0" fontId="4" fillId="12" borderId="103" xfId="0" applyFont="1" applyFill="1" applyBorder="1" applyAlignment="1" applyProtection="1">
      <alignment horizontal="left" vertical="center" indent="1"/>
      <protection locked="0"/>
    </xf>
    <xf numFmtId="0" fontId="4" fillId="14" borderId="105" xfId="0" applyFont="1" applyFill="1" applyBorder="1" applyAlignment="1" applyProtection="1">
      <alignment horizontal="left" vertical="center" indent="1"/>
      <protection locked="0"/>
    </xf>
    <xf numFmtId="0" fontId="4" fillId="14" borderId="105" xfId="0" applyFont="1" applyFill="1" applyBorder="1" applyAlignment="1" applyProtection="1">
      <alignment horizontal="left" vertical="top" wrapText="1" indent="1"/>
      <protection locked="0"/>
    </xf>
    <xf numFmtId="0" fontId="4" fillId="12" borderId="103" xfId="0" applyFont="1" applyFill="1" applyBorder="1" applyAlignment="1" applyProtection="1">
      <alignment horizontal="left" indent="1"/>
      <protection locked="0"/>
    </xf>
    <xf numFmtId="0" fontId="4" fillId="14" borderId="105" xfId="0" applyFont="1" applyFill="1" applyBorder="1" applyAlignment="1" applyProtection="1">
      <alignment horizontal="left" indent="1"/>
      <protection locked="0"/>
    </xf>
    <xf numFmtId="0" fontId="4" fillId="14" borderId="105" xfId="0" applyFont="1" applyFill="1" applyBorder="1" applyAlignment="1">
      <alignment horizontal="left" indent="1"/>
    </xf>
    <xf numFmtId="0" fontId="4" fillId="13" borderId="104" xfId="0" applyFont="1" applyFill="1" applyBorder="1" applyAlignment="1" applyProtection="1">
      <alignment horizontal="left" indent="1"/>
      <protection locked="0"/>
    </xf>
    <xf numFmtId="0" fontId="4" fillId="12" borderId="107" xfId="0" applyFont="1" applyFill="1" applyBorder="1" applyAlignment="1" applyProtection="1">
      <alignment horizontal="left" vertical="top" indent="1"/>
      <protection locked="0"/>
    </xf>
    <xf numFmtId="0" fontId="4" fillId="14" borderId="105" xfId="0" applyFont="1" applyFill="1" applyBorder="1" applyAlignment="1" applyProtection="1">
      <alignment horizontal="left" vertical="top" indent="1"/>
      <protection locked="0"/>
    </xf>
    <xf numFmtId="0" fontId="4" fillId="0" borderId="0" xfId="0" applyFont="1"/>
    <xf numFmtId="0" fontId="27" fillId="0" borderId="0" xfId="0" applyFont="1"/>
    <xf numFmtId="0" fontId="31" fillId="0" borderId="0" xfId="0" applyFont="1" applyBorder="1" applyAlignment="1">
      <alignment horizontal="left" vertical="center" wrapText="1"/>
    </xf>
    <xf numFmtId="0" fontId="4" fillId="12" borderId="109" xfId="0" applyFont="1" applyFill="1" applyBorder="1" applyAlignment="1" applyProtection="1">
      <alignment horizontal="left" vertical="top" indent="1"/>
      <protection locked="0"/>
    </xf>
    <xf numFmtId="0" fontId="1" fillId="13" borderId="96" xfId="0" applyFont="1" applyFill="1" applyBorder="1" applyAlignment="1" applyProtection="1">
      <alignment horizontal="center" vertical="center"/>
      <protection locked="0"/>
    </xf>
    <xf numFmtId="0" fontId="4" fillId="14" borderId="101" xfId="0" applyFont="1" applyFill="1" applyBorder="1" applyAlignment="1" applyProtection="1">
      <alignment horizontal="left" vertical="top" indent="1"/>
      <protection locked="0"/>
    </xf>
    <xf numFmtId="0" fontId="7" fillId="0" borderId="35" xfId="0" applyNumberFormat="1" applyFont="1" applyFill="1" applyBorder="1" applyAlignment="1" applyProtection="1">
      <alignment horizontal="center" vertical="center"/>
      <protection hidden="1"/>
    </xf>
    <xf numFmtId="0" fontId="7" fillId="0" borderId="29" xfId="0" applyNumberFormat="1" applyFont="1" applyFill="1" applyBorder="1" applyAlignment="1" applyProtection="1">
      <alignment horizontal="center" vertical="center"/>
      <protection hidden="1"/>
    </xf>
    <xf numFmtId="0" fontId="20" fillId="0" borderId="117" xfId="0" applyFont="1" applyBorder="1" applyAlignment="1">
      <alignment horizontal="center" vertical="center"/>
    </xf>
    <xf numFmtId="0" fontId="20" fillId="0" borderId="49" xfId="0" applyFont="1" applyBorder="1" applyAlignment="1">
      <alignment horizontal="center" vertical="center"/>
    </xf>
    <xf numFmtId="0" fontId="20" fillId="0" borderId="52" xfId="0" applyFont="1" applyBorder="1" applyAlignment="1">
      <alignment horizontal="center" vertical="center"/>
    </xf>
    <xf numFmtId="0" fontId="30" fillId="13" borderId="118" xfId="0" applyFont="1" applyFill="1" applyBorder="1" applyAlignment="1">
      <alignment horizontal="center" vertical="center"/>
    </xf>
    <xf numFmtId="164" fontId="20" fillId="0" borderId="39" xfId="0" applyNumberFormat="1" applyFont="1" applyBorder="1" applyAlignment="1">
      <alignment horizontal="center" vertical="center"/>
    </xf>
    <xf numFmtId="164" fontId="20" fillId="0" borderId="40" xfId="0" applyNumberFormat="1" applyFont="1" applyBorder="1" applyAlignment="1">
      <alignment horizontal="center" vertical="center"/>
    </xf>
    <xf numFmtId="0" fontId="18" fillId="13" borderId="38" xfId="0" applyFont="1" applyFill="1" applyBorder="1"/>
    <xf numFmtId="3" fontId="7" fillId="0" borderId="35" xfId="0" applyNumberFormat="1" applyFont="1" applyFill="1" applyBorder="1" applyAlignment="1" applyProtection="1">
      <alignment horizontal="center" vertical="center"/>
      <protection hidden="1"/>
    </xf>
    <xf numFmtId="0" fontId="21" fillId="0" borderId="0" xfId="0" applyFont="1" applyAlignment="1">
      <alignment horizontal="center" vertical="center"/>
    </xf>
    <xf numFmtId="0" fontId="21" fillId="0" borderId="0" xfId="0" applyFont="1" applyAlignment="1">
      <alignment horizontal="center" vertical="center"/>
    </xf>
    <xf numFmtId="0" fontId="20" fillId="0" borderId="0" xfId="0" applyFont="1" applyBorder="1" applyAlignment="1">
      <alignment horizontal="center" vertical="center"/>
    </xf>
    <xf numFmtId="0" fontId="20" fillId="8" borderId="49" xfId="0" applyFont="1" applyFill="1" applyBorder="1" applyAlignment="1">
      <alignment horizontal="center" vertical="center"/>
    </xf>
    <xf numFmtId="0" fontId="30" fillId="13" borderId="122" xfId="0" applyFont="1" applyFill="1" applyBorder="1" applyAlignment="1">
      <alignment horizontal="left" vertical="center" indent="1"/>
    </xf>
    <xf numFmtId="0" fontId="20" fillId="0" borderId="123" xfId="0" applyFont="1" applyBorder="1" applyAlignment="1">
      <alignment horizontal="left" vertical="center" indent="1"/>
    </xf>
    <xf numFmtId="0" fontId="20" fillId="0" borderId="124" xfId="0" applyFont="1" applyBorder="1" applyAlignment="1">
      <alignment horizontal="left" vertical="center" indent="1"/>
    </xf>
    <xf numFmtId="0" fontId="20" fillId="0" borderId="125" xfId="0" applyFont="1" applyBorder="1" applyAlignment="1">
      <alignment horizontal="left" vertical="center" indent="1"/>
    </xf>
    <xf numFmtId="0" fontId="30" fillId="13" borderId="120" xfId="0" applyFont="1" applyFill="1" applyBorder="1" applyAlignment="1">
      <alignment horizontal="center" vertical="center"/>
    </xf>
    <xf numFmtId="0" fontId="39" fillId="0" borderId="121" xfId="0" applyFont="1" applyBorder="1" applyAlignment="1">
      <alignment horizontal="center" vertical="center"/>
    </xf>
    <xf numFmtId="0" fontId="39" fillId="0" borderId="54" xfId="0" applyFont="1" applyBorder="1" applyAlignment="1">
      <alignment horizontal="center" vertical="center"/>
    </xf>
    <xf numFmtId="0" fontId="39" fillId="0" borderId="56" xfId="0" applyFont="1" applyBorder="1" applyAlignment="1">
      <alignment horizontal="center" vertical="center"/>
    </xf>
    <xf numFmtId="165" fontId="21" fillId="13" borderId="126" xfId="0" applyNumberFormat="1" applyFont="1" applyFill="1" applyBorder="1" applyAlignment="1">
      <alignment horizontal="center" vertical="center"/>
    </xf>
    <xf numFmtId="165" fontId="21" fillId="13" borderId="118" xfId="0" applyNumberFormat="1" applyFont="1" applyFill="1" applyBorder="1" applyAlignment="1">
      <alignment horizontal="center" vertical="center"/>
    </xf>
    <xf numFmtId="164" fontId="20" fillId="0" borderId="0" xfId="0" applyNumberFormat="1" applyFont="1" applyBorder="1" applyAlignment="1">
      <alignment horizontal="center" vertical="center"/>
    </xf>
    <xf numFmtId="0" fontId="20" fillId="0" borderId="0" xfId="0" applyFont="1" applyBorder="1" applyAlignment="1">
      <alignment horizontal="left" vertical="center" indent="1"/>
    </xf>
    <xf numFmtId="0" fontId="39" fillId="0" borderId="0" xfId="0" applyFont="1" applyBorder="1" applyAlignment="1">
      <alignment horizontal="center" vertical="center"/>
    </xf>
    <xf numFmtId="0" fontId="20" fillId="8" borderId="128" xfId="0" applyFont="1" applyFill="1" applyBorder="1" applyAlignment="1">
      <alignment horizontal="center" vertical="center"/>
    </xf>
    <xf numFmtId="0" fontId="20" fillId="0" borderId="129" xfId="0" applyFont="1" applyBorder="1" applyAlignment="1">
      <alignment horizontal="center" vertical="center"/>
    </xf>
    <xf numFmtId="0" fontId="20" fillId="0" borderId="131" xfId="0" applyFont="1" applyBorder="1" applyAlignment="1">
      <alignment horizontal="center" vertical="center"/>
    </xf>
    <xf numFmtId="0" fontId="4" fillId="12" borderId="103" xfId="0" applyFont="1" applyFill="1" applyBorder="1" applyAlignment="1" applyProtection="1">
      <alignment horizontal="left" vertical="top" wrapText="1" indent="1"/>
      <protection locked="0"/>
    </xf>
    <xf numFmtId="0" fontId="7" fillId="0" borderId="42" xfId="0" applyNumberFormat="1" applyFont="1" applyFill="1" applyBorder="1" applyAlignment="1" applyProtection="1">
      <alignment horizontal="center" vertical="center"/>
      <protection hidden="1"/>
    </xf>
    <xf numFmtId="0" fontId="7" fillId="0" borderId="43" xfId="0" applyNumberFormat="1" applyFont="1" applyFill="1" applyBorder="1" applyAlignment="1" applyProtection="1">
      <alignment horizontal="center" vertical="center"/>
      <protection hidden="1"/>
    </xf>
    <xf numFmtId="0" fontId="7" fillId="0" borderId="45" xfId="0" applyNumberFormat="1" applyFont="1" applyFill="1" applyBorder="1" applyAlignment="1" applyProtection="1">
      <alignment horizontal="center" vertical="center"/>
      <protection hidden="1"/>
    </xf>
    <xf numFmtId="0" fontId="7" fillId="0" borderId="76" xfId="0" applyNumberFormat="1" applyFont="1" applyFill="1" applyBorder="1" applyAlignment="1" applyProtection="1">
      <alignment horizontal="center" vertical="center"/>
      <protection hidden="1"/>
    </xf>
    <xf numFmtId="0" fontId="7" fillId="0" borderId="47" xfId="0" applyNumberFormat="1" applyFont="1" applyFill="1" applyBorder="1" applyAlignment="1" applyProtection="1">
      <alignment horizontal="center" vertical="center"/>
      <protection hidden="1"/>
    </xf>
    <xf numFmtId="0" fontId="7" fillId="0" borderId="76" xfId="0" applyNumberFormat="1" applyFont="1" applyFill="1" applyBorder="1" applyAlignment="1" applyProtection="1">
      <alignment vertical="center"/>
      <protection hidden="1"/>
    </xf>
    <xf numFmtId="0" fontId="7" fillId="0" borderId="41" xfId="0" applyNumberFormat="1" applyFont="1" applyFill="1" applyBorder="1" applyAlignment="1" applyProtection="1">
      <alignment horizontal="center" vertical="center"/>
      <protection hidden="1"/>
    </xf>
    <xf numFmtId="0" fontId="7" fillId="0" borderId="44" xfId="0" applyNumberFormat="1" applyFont="1" applyFill="1" applyBorder="1" applyAlignment="1" applyProtection="1">
      <alignment horizontal="center" vertical="center"/>
      <protection hidden="1"/>
    </xf>
    <xf numFmtId="0" fontId="7" fillId="0" borderId="46" xfId="0" applyNumberFormat="1" applyFont="1" applyFill="1" applyBorder="1" applyAlignment="1" applyProtection="1">
      <alignment horizontal="center" vertical="center"/>
      <protection hidden="1"/>
    </xf>
    <xf numFmtId="0" fontId="18" fillId="0" borderId="132" xfId="0" applyFont="1" applyBorder="1" applyAlignment="1">
      <alignment horizontal="center" vertical="center"/>
    </xf>
    <xf numFmtId="0" fontId="18" fillId="0" borderId="133" xfId="0" applyFont="1" applyBorder="1" applyAlignment="1">
      <alignment horizontal="center" vertical="center"/>
    </xf>
    <xf numFmtId="0" fontId="18" fillId="0" borderId="134" xfId="0" applyFont="1" applyBorder="1" applyAlignment="1">
      <alignment horizontal="center" vertical="center"/>
    </xf>
    <xf numFmtId="0" fontId="30" fillId="13" borderId="137" xfId="0" applyFont="1" applyFill="1" applyBorder="1" applyAlignment="1">
      <alignment horizontal="center" vertical="center"/>
    </xf>
    <xf numFmtId="0" fontId="20" fillId="0" borderId="127" xfId="0" applyFont="1" applyBorder="1" applyAlignment="1">
      <alignment horizontal="center" vertical="center"/>
    </xf>
    <xf numFmtId="0" fontId="20" fillId="0" borderId="60" xfId="0" applyFont="1" applyBorder="1" applyAlignment="1">
      <alignment horizontal="center" vertical="center"/>
    </xf>
    <xf numFmtId="0" fontId="20" fillId="0" borderId="61" xfId="0" applyFont="1" applyBorder="1" applyAlignment="1">
      <alignment horizontal="center" vertical="center"/>
    </xf>
    <xf numFmtId="165" fontId="21" fillId="13" borderId="140" xfId="0" applyNumberFormat="1" applyFont="1" applyFill="1" applyBorder="1" applyAlignment="1">
      <alignment horizontal="center" vertical="center"/>
    </xf>
    <xf numFmtId="0" fontId="20" fillId="0" borderId="141" xfId="0" applyFont="1" applyBorder="1" applyAlignment="1">
      <alignment horizontal="center" vertical="center"/>
    </xf>
    <xf numFmtId="0" fontId="20" fillId="0" borderId="50" xfId="0" applyFont="1" applyBorder="1" applyAlignment="1">
      <alignment horizontal="center" vertical="center"/>
    </xf>
    <xf numFmtId="0" fontId="20" fillId="8" borderId="53" xfId="0" applyFont="1" applyFill="1" applyBorder="1" applyAlignment="1">
      <alignment horizontal="center" vertical="center"/>
    </xf>
    <xf numFmtId="14" fontId="27" fillId="0" borderId="0" xfId="0" applyNumberFormat="1" applyFont="1" applyAlignment="1">
      <alignment horizontal="left" vertical="top"/>
    </xf>
    <xf numFmtId="0" fontId="27" fillId="0" borderId="0" xfId="0" applyFont="1" applyAlignment="1">
      <alignment vertical="center"/>
    </xf>
    <xf numFmtId="0" fontId="41" fillId="0" borderId="0" xfId="0" applyNumberFormat="1" applyFont="1" applyFill="1" applyAlignment="1" applyProtection="1">
      <alignment horizontal="center" vertical="center"/>
      <protection hidden="1"/>
    </xf>
    <xf numFmtId="0" fontId="41" fillId="0" borderId="76" xfId="0" applyNumberFormat="1" applyFont="1" applyFill="1" applyBorder="1" applyAlignment="1" applyProtection="1">
      <alignment horizontal="center" vertical="center"/>
      <protection hidden="1"/>
    </xf>
    <xf numFmtId="0" fontId="4" fillId="12" borderId="109" xfId="0" applyFont="1" applyFill="1" applyBorder="1" applyAlignment="1" applyProtection="1">
      <alignment horizontal="left" vertical="top" wrapText="1" indent="1"/>
      <protection locked="0"/>
    </xf>
    <xf numFmtId="0" fontId="4" fillId="14" borderId="101" xfId="0" applyFont="1" applyFill="1" applyBorder="1" applyAlignment="1" applyProtection="1">
      <alignment horizontal="left" vertical="top" wrapText="1" indent="1"/>
      <protection locked="0"/>
    </xf>
    <xf numFmtId="0" fontId="0" fillId="0" borderId="0" xfId="0" applyAlignment="1">
      <alignment horizontal="center"/>
    </xf>
    <xf numFmtId="0" fontId="21" fillId="0" borderId="0" xfId="0" applyFont="1"/>
    <xf numFmtId="0" fontId="20" fillId="0" borderId="0" xfId="0" applyFont="1" applyBorder="1" applyAlignment="1">
      <alignment horizontal="left" vertical="center"/>
    </xf>
    <xf numFmtId="165" fontId="42" fillId="0" borderId="0" xfId="0" applyNumberFormat="1" applyFont="1"/>
    <xf numFmtId="0" fontId="18" fillId="0" borderId="0" xfId="0" applyFont="1" applyProtection="1"/>
    <xf numFmtId="0" fontId="21" fillId="0" borderId="0" xfId="0" applyFont="1" applyProtection="1"/>
    <xf numFmtId="0" fontId="45" fillId="0" borderId="0" xfId="0" applyFont="1" applyBorder="1" applyAlignment="1">
      <alignment horizontal="left" vertical="center" wrapText="1"/>
    </xf>
    <xf numFmtId="0" fontId="46" fillId="0" borderId="0" xfId="0" applyFont="1" applyAlignment="1">
      <alignment horizontal="right" indent="1"/>
    </xf>
    <xf numFmtId="167" fontId="23" fillId="0" borderId="49" xfId="0" applyNumberFormat="1" applyFont="1" applyBorder="1" applyAlignment="1">
      <alignment horizontal="center" vertical="center"/>
    </xf>
    <xf numFmtId="0" fontId="23" fillId="0" borderId="117" xfId="0" applyNumberFormat="1" applyFont="1" applyBorder="1" applyAlignment="1">
      <alignment horizontal="center" vertical="center"/>
    </xf>
    <xf numFmtId="0" fontId="23" fillId="0" borderId="49" xfId="0" applyNumberFormat="1" applyFont="1" applyBorder="1" applyAlignment="1">
      <alignment horizontal="center" vertical="center"/>
    </xf>
    <xf numFmtId="167" fontId="23" fillId="0" borderId="52" xfId="0" applyNumberFormat="1" applyFont="1" applyBorder="1" applyAlignment="1">
      <alignment horizontal="center" vertical="center"/>
    </xf>
    <xf numFmtId="0" fontId="23" fillId="0" borderId="52" xfId="0" applyNumberFormat="1" applyFont="1" applyBorder="1" applyAlignment="1">
      <alignment horizontal="center" vertical="center"/>
    </xf>
    <xf numFmtId="0" fontId="21" fillId="0" borderId="61" xfId="0" applyFont="1" applyBorder="1" applyAlignment="1">
      <alignment horizontal="center" vertical="center"/>
    </xf>
    <xf numFmtId="0" fontId="21" fillId="0" borderId="153" xfId="0" applyFont="1" applyBorder="1" applyAlignment="1">
      <alignment horizontal="right" vertical="center"/>
    </xf>
    <xf numFmtId="0" fontId="21" fillId="0" borderId="154" xfId="0" applyFont="1" applyBorder="1" applyAlignment="1">
      <alignment horizontal="center" vertical="center"/>
    </xf>
    <xf numFmtId="0" fontId="21" fillId="0" borderId="156" xfId="0" applyFont="1" applyBorder="1" applyAlignment="1">
      <alignment horizontal="left" vertical="center"/>
    </xf>
    <xf numFmtId="0" fontId="19" fillId="9" borderId="157" xfId="0" applyFont="1" applyFill="1" applyBorder="1" applyAlignment="1">
      <alignment horizontal="center"/>
    </xf>
    <xf numFmtId="0" fontId="19" fillId="9" borderId="120" xfId="0" applyFont="1" applyFill="1" applyBorder="1" applyAlignment="1">
      <alignment horizontal="center"/>
    </xf>
    <xf numFmtId="167" fontId="23" fillId="0" borderId="117" xfId="0" applyNumberFormat="1" applyFont="1" applyBorder="1" applyAlignment="1">
      <alignment horizontal="center" vertical="center"/>
    </xf>
    <xf numFmtId="0" fontId="14" fillId="9" borderId="84" xfId="0" applyFont="1" applyFill="1" applyBorder="1" applyAlignment="1">
      <alignment horizontal="center" vertical="center"/>
    </xf>
    <xf numFmtId="0" fontId="20" fillId="0" borderId="138" xfId="0" applyFont="1" applyBorder="1" applyAlignment="1">
      <alignment horizontal="left" vertical="center"/>
    </xf>
    <xf numFmtId="0" fontId="20" fillId="0" borderId="130" xfId="0" applyFont="1" applyBorder="1" applyAlignment="1">
      <alignment horizontal="left" vertical="center"/>
    </xf>
    <xf numFmtId="0" fontId="20" fillId="0" borderId="139" xfId="0" applyFont="1" applyBorder="1" applyAlignment="1">
      <alignment horizontal="left" vertical="center"/>
    </xf>
    <xf numFmtId="0" fontId="48" fillId="0" borderId="0" xfId="0" applyNumberFormat="1" applyFont="1" applyAlignment="1">
      <alignment horizontal="center" vertical="center"/>
    </xf>
    <xf numFmtId="0" fontId="0" fillId="0" borderId="161" xfId="0" applyBorder="1"/>
    <xf numFmtId="0" fontId="0" fillId="0" borderId="162" xfId="0" applyBorder="1" applyAlignment="1">
      <alignment horizontal="left" indent="1"/>
    </xf>
    <xf numFmtId="0" fontId="0" fillId="0" borderId="112" xfId="0" applyBorder="1"/>
    <xf numFmtId="0" fontId="0" fillId="0" borderId="113" xfId="0" applyBorder="1" applyAlignment="1">
      <alignment horizontal="left" indent="1"/>
    </xf>
    <xf numFmtId="0" fontId="0" fillId="0" borderId="114" xfId="0" applyBorder="1"/>
    <xf numFmtId="0" fontId="0" fillId="0" borderId="116" xfId="0" applyBorder="1" applyAlignment="1">
      <alignment horizontal="left" indent="1"/>
    </xf>
    <xf numFmtId="0" fontId="7" fillId="0" borderId="164" xfId="0" applyNumberFormat="1" applyFont="1" applyFill="1" applyBorder="1" applyAlignment="1" applyProtection="1">
      <alignment vertical="center"/>
      <protection hidden="1"/>
    </xf>
    <xf numFmtId="0" fontId="7" fillId="0" borderId="163" xfId="0" applyNumberFormat="1" applyFont="1" applyFill="1" applyBorder="1" applyAlignment="1" applyProtection="1">
      <alignment horizontal="center" vertical="center"/>
      <protection hidden="1"/>
    </xf>
    <xf numFmtId="0" fontId="6" fillId="0" borderId="49" xfId="0" applyFont="1" applyBorder="1" applyAlignment="1">
      <alignment horizontal="center" vertical="center" shrinkToFit="1"/>
    </xf>
    <xf numFmtId="0" fontId="6" fillId="0" borderId="0" xfId="0" applyFont="1" applyAlignment="1">
      <alignment vertical="center" shrinkToFit="1"/>
    </xf>
    <xf numFmtId="0" fontId="5" fillId="0" borderId="0" xfId="0" applyFont="1" applyAlignment="1">
      <alignment shrinkToFit="1"/>
    </xf>
    <xf numFmtId="0" fontId="14" fillId="9" borderId="66" xfId="0" applyFont="1" applyFill="1" applyBorder="1" applyAlignment="1">
      <alignment horizontal="center" vertical="center" shrinkToFit="1"/>
    </xf>
    <xf numFmtId="0" fontId="14" fillId="9" borderId="75" xfId="0" applyFont="1" applyFill="1" applyBorder="1" applyAlignment="1">
      <alignment horizontal="center" vertical="center" shrinkToFit="1"/>
    </xf>
    <xf numFmtId="0" fontId="14" fillId="9" borderId="58" xfId="0" applyFont="1" applyFill="1" applyBorder="1" applyAlignment="1">
      <alignment horizontal="center" vertical="center" shrinkToFit="1"/>
    </xf>
    <xf numFmtId="0" fontId="14" fillId="9" borderId="70" xfId="0" applyFont="1" applyFill="1" applyBorder="1" applyAlignment="1">
      <alignment horizontal="center" vertical="center" shrinkToFit="1"/>
    </xf>
    <xf numFmtId="165" fontId="14" fillId="9" borderId="66" xfId="0" applyNumberFormat="1" applyFont="1" applyFill="1" applyBorder="1" applyAlignment="1">
      <alignment vertical="center" shrinkToFit="1"/>
    </xf>
    <xf numFmtId="165" fontId="14" fillId="9" borderId="75" xfId="0" applyNumberFormat="1" applyFont="1" applyFill="1" applyBorder="1" applyAlignment="1">
      <alignment vertical="center" shrinkToFit="1"/>
    </xf>
    <xf numFmtId="0" fontId="6" fillId="0" borderId="142" xfId="0" applyFont="1" applyBorder="1" applyAlignment="1">
      <alignment horizontal="center" vertical="center" shrinkToFit="1"/>
    </xf>
    <xf numFmtId="0" fontId="6" fillId="0" borderId="143" xfId="0" applyFont="1" applyBorder="1" applyAlignment="1">
      <alignment horizontal="center" vertical="center" shrinkToFit="1"/>
    </xf>
    <xf numFmtId="0" fontId="6" fillId="0" borderId="144" xfId="0" applyFont="1" applyBorder="1" applyAlignment="1">
      <alignment horizontal="center" vertical="center" shrinkToFit="1"/>
    </xf>
    <xf numFmtId="0" fontId="6" fillId="0" borderId="144" xfId="0" applyFont="1" applyBorder="1" applyAlignment="1">
      <alignment horizontal="right" vertical="center" shrinkToFit="1"/>
    </xf>
    <xf numFmtId="0" fontId="6" fillId="0" borderId="145" xfId="0" applyFont="1" applyBorder="1" applyAlignment="1">
      <alignment horizontal="center" vertical="center" shrinkToFit="1"/>
    </xf>
    <xf numFmtId="0" fontId="6" fillId="0" borderId="142" xfId="0" applyFont="1" applyBorder="1" applyAlignment="1">
      <alignment horizontal="left" vertical="center" shrinkToFit="1"/>
    </xf>
    <xf numFmtId="0" fontId="16" fillId="0" borderId="146" xfId="0" applyFont="1" applyBorder="1" applyAlignment="1">
      <alignment horizontal="center" vertical="center" shrinkToFit="1"/>
    </xf>
    <xf numFmtId="0" fontId="6" fillId="8" borderId="147" xfId="0" applyFont="1" applyFill="1" applyBorder="1" applyAlignment="1">
      <alignment horizontal="center" vertical="center" shrinkToFit="1"/>
    </xf>
    <xf numFmtId="0" fontId="6" fillId="0" borderId="146" xfId="0" applyFont="1" applyBorder="1" applyAlignment="1">
      <alignment horizontal="center" vertical="center" shrinkToFit="1"/>
    </xf>
    <xf numFmtId="0" fontId="6" fillId="0" borderId="135" xfId="0" applyFont="1" applyBorder="1" applyAlignment="1">
      <alignment horizontal="left" vertical="center" shrinkToFit="1"/>
    </xf>
    <xf numFmtId="0" fontId="6" fillId="0" borderId="54" xfId="0" applyFont="1" applyBorder="1" applyAlignment="1">
      <alignment horizontal="center" vertical="center" shrinkToFit="1"/>
    </xf>
    <xf numFmtId="0" fontId="6" fillId="0" borderId="55" xfId="0" applyFont="1" applyBorder="1" applyAlignment="1">
      <alignment horizontal="center" vertical="center" shrinkToFit="1"/>
    </xf>
    <xf numFmtId="0" fontId="6" fillId="0" borderId="55" xfId="0" applyFont="1" applyBorder="1" applyAlignment="1">
      <alignment horizontal="right" vertical="center" shrinkToFit="1"/>
    </xf>
    <xf numFmtId="0" fontId="6" fillId="0" borderId="60" xfId="0" applyFont="1" applyBorder="1" applyAlignment="1">
      <alignment horizontal="center" vertical="center" shrinkToFit="1"/>
    </xf>
    <xf numFmtId="0" fontId="6" fillId="0" borderId="54" xfId="0" applyFont="1" applyBorder="1" applyAlignment="1">
      <alignment horizontal="left" vertical="center" shrinkToFit="1"/>
    </xf>
    <xf numFmtId="0" fontId="16" fillId="0" borderId="50" xfId="0" applyFont="1" applyBorder="1" applyAlignment="1">
      <alignment horizontal="center" vertical="center" shrinkToFit="1"/>
    </xf>
    <xf numFmtId="0" fontId="6" fillId="0" borderId="48" xfId="0" applyFont="1" applyBorder="1" applyAlignment="1">
      <alignment horizontal="center" vertical="center" shrinkToFit="1"/>
    </xf>
    <xf numFmtId="0" fontId="6" fillId="8" borderId="49" xfId="0" applyFont="1" applyFill="1" applyBorder="1" applyAlignment="1">
      <alignment horizontal="center" vertical="center" shrinkToFit="1"/>
    </xf>
    <xf numFmtId="0" fontId="6" fillId="0" borderId="50" xfId="0" applyFont="1" applyBorder="1" applyAlignment="1">
      <alignment horizontal="center" vertical="center" shrinkToFit="1"/>
    </xf>
    <xf numFmtId="0" fontId="6" fillId="0" borderId="136" xfId="0" applyFont="1" applyBorder="1" applyAlignment="1">
      <alignment horizontal="left" vertical="center" shrinkToFit="1"/>
    </xf>
    <xf numFmtId="0" fontId="6" fillId="0" borderId="56" xfId="0" applyFont="1" applyBorder="1" applyAlignment="1">
      <alignment horizontal="center" vertical="center" shrinkToFit="1"/>
    </xf>
    <xf numFmtId="0" fontId="6" fillId="0" borderId="52" xfId="0" applyFont="1" applyBorder="1" applyAlignment="1">
      <alignment horizontal="center" vertical="center" shrinkToFit="1"/>
    </xf>
    <xf numFmtId="0" fontId="6" fillId="0" borderId="57" xfId="0" applyFont="1" applyBorder="1" applyAlignment="1">
      <alignment horizontal="center" vertical="center" shrinkToFit="1"/>
    </xf>
    <xf numFmtId="0" fontId="6" fillId="0" borderId="57" xfId="0" applyFont="1" applyBorder="1" applyAlignment="1">
      <alignment horizontal="right" vertical="center" shrinkToFit="1"/>
    </xf>
    <xf numFmtId="0" fontId="6" fillId="0" borderId="61" xfId="0" applyFont="1" applyBorder="1" applyAlignment="1">
      <alignment horizontal="center" vertical="center" shrinkToFit="1"/>
    </xf>
    <xf numFmtId="0" fontId="6" fillId="0" borderId="56" xfId="0" applyFont="1" applyBorder="1" applyAlignment="1">
      <alignment horizontal="left" vertical="center" shrinkToFit="1"/>
    </xf>
    <xf numFmtId="0" fontId="16" fillId="0" borderId="53" xfId="0" applyFont="1" applyBorder="1" applyAlignment="1">
      <alignment horizontal="center" vertical="center" shrinkToFit="1"/>
    </xf>
    <xf numFmtId="0" fontId="6" fillId="0" borderId="51" xfId="0" applyFont="1" applyBorder="1" applyAlignment="1">
      <alignment horizontal="center" vertical="center" shrinkToFit="1"/>
    </xf>
    <xf numFmtId="0" fontId="6" fillId="8" borderId="53" xfId="0" applyFont="1" applyFill="1" applyBorder="1" applyAlignment="1">
      <alignment horizontal="center" vertical="center" shrinkToFit="1"/>
    </xf>
    <xf numFmtId="167" fontId="47" fillId="0" borderId="158" xfId="0" applyNumberFormat="1" applyFont="1" applyBorder="1" applyAlignment="1">
      <alignment horizontal="center" vertical="center" shrinkToFit="1"/>
    </xf>
    <xf numFmtId="0" fontId="47" fillId="0" borderId="158" xfId="0" applyFont="1" applyBorder="1" applyAlignment="1">
      <alignment horizontal="center" vertical="center" shrinkToFit="1"/>
    </xf>
    <xf numFmtId="0" fontId="6" fillId="0" borderId="29" xfId="0" applyFont="1" applyBorder="1" applyAlignment="1">
      <alignment vertical="center" shrinkToFit="1"/>
    </xf>
    <xf numFmtId="0" fontId="6" fillId="0" borderId="29" xfId="0" applyFont="1" applyBorder="1" applyAlignment="1">
      <alignment horizontal="center" vertical="center" shrinkToFit="1"/>
    </xf>
    <xf numFmtId="0" fontId="6" fillId="10" borderId="35" xfId="0" applyFont="1" applyFill="1" applyBorder="1" applyAlignment="1" applyProtection="1">
      <alignment horizontal="right" vertical="center" shrinkToFit="1"/>
      <protection locked="0"/>
    </xf>
    <xf numFmtId="0" fontId="6" fillId="10" borderId="29" xfId="0" applyFont="1" applyFill="1" applyBorder="1" applyAlignment="1">
      <alignment horizontal="center" vertical="center" shrinkToFit="1"/>
    </xf>
    <xf numFmtId="0" fontId="6" fillId="10" borderId="30" xfId="0" applyFont="1" applyFill="1" applyBorder="1" applyAlignment="1" applyProtection="1">
      <alignment horizontal="left" vertical="center" shrinkToFit="1"/>
      <protection locked="0"/>
    </xf>
    <xf numFmtId="167" fontId="47" fillId="0" borderId="85" xfId="0" applyNumberFormat="1" applyFont="1" applyBorder="1" applyAlignment="1">
      <alignment horizontal="center" vertical="center" shrinkToFit="1"/>
    </xf>
    <xf numFmtId="0" fontId="47" fillId="0" borderId="85" xfId="0" applyFont="1" applyBorder="1" applyAlignment="1">
      <alignment horizontal="center" vertical="center" shrinkToFit="1"/>
    </xf>
    <xf numFmtId="0" fontId="6" fillId="0" borderId="31" xfId="0" applyFont="1" applyBorder="1" applyAlignment="1">
      <alignment vertical="center" shrinkToFit="1"/>
    </xf>
    <xf numFmtId="0" fontId="6" fillId="0" borderId="31" xfId="0" applyFont="1" applyBorder="1" applyAlignment="1">
      <alignment horizontal="center" vertical="center" shrinkToFit="1"/>
    </xf>
    <xf numFmtId="0" fontId="6" fillId="10" borderId="36" xfId="0" applyFont="1" applyFill="1" applyBorder="1" applyAlignment="1" applyProtection="1">
      <alignment horizontal="right" vertical="center" shrinkToFit="1"/>
      <protection locked="0"/>
    </xf>
    <xf numFmtId="0" fontId="6" fillId="10" borderId="31" xfId="0" applyFont="1" applyFill="1" applyBorder="1" applyAlignment="1">
      <alignment horizontal="center" vertical="center" shrinkToFit="1"/>
    </xf>
    <xf numFmtId="0" fontId="6" fillId="10" borderId="32" xfId="0" applyFont="1" applyFill="1" applyBorder="1" applyAlignment="1" applyProtection="1">
      <alignment horizontal="left" vertical="center" shrinkToFit="1"/>
      <protection locked="0"/>
    </xf>
    <xf numFmtId="0" fontId="25" fillId="0" borderId="0" xfId="0" applyFont="1" applyAlignment="1"/>
    <xf numFmtId="0" fontId="38" fillId="14" borderId="0" xfId="0" applyFont="1" applyFill="1" applyAlignment="1">
      <alignment horizontal="center"/>
    </xf>
    <xf numFmtId="0" fontId="7" fillId="0" borderId="0" xfId="0" quotePrefix="1" applyNumberFormat="1" applyFont="1" applyFill="1" applyAlignment="1" applyProtection="1">
      <alignment vertical="center"/>
      <protection hidden="1"/>
    </xf>
    <xf numFmtId="0" fontId="50" fillId="0" borderId="0" xfId="0" applyFont="1"/>
    <xf numFmtId="0" fontId="38" fillId="15" borderId="167" xfId="0" applyFont="1" applyFill="1" applyBorder="1" applyAlignment="1" applyProtection="1">
      <alignment horizontal="center"/>
      <protection locked="0"/>
    </xf>
    <xf numFmtId="0" fontId="21" fillId="0" borderId="168" xfId="0" applyFont="1" applyBorder="1" applyAlignment="1">
      <alignment horizontal="right" vertical="center"/>
    </xf>
    <xf numFmtId="0" fontId="21" fillId="0" borderId="47" xfId="0" applyFont="1" applyBorder="1" applyAlignment="1">
      <alignment horizontal="left" vertical="center"/>
    </xf>
    <xf numFmtId="0" fontId="0" fillId="0" borderId="0" xfId="0" applyBorder="1" applyAlignment="1" applyProtection="1">
      <alignment horizontal="center"/>
      <protection locked="0"/>
    </xf>
    <xf numFmtId="0" fontId="0" fillId="0" borderId="0" xfId="0" applyAlignment="1">
      <alignment vertical="center" textRotation="90"/>
    </xf>
    <xf numFmtId="0" fontId="7" fillId="0" borderId="169" xfId="0" applyNumberFormat="1" applyFont="1" applyFill="1" applyBorder="1" applyAlignment="1" applyProtection="1">
      <alignment horizontal="center" vertical="center"/>
      <protection hidden="1"/>
    </xf>
    <xf numFmtId="0" fontId="51" fillId="0" borderId="169" xfId="2" applyNumberFormat="1" applyFont="1" applyFill="1" applyBorder="1" applyAlignment="1" applyProtection="1">
      <alignment horizontal="center" vertical="center" readingOrder="1"/>
    </xf>
    <xf numFmtId="168" fontId="10" fillId="0" borderId="15" xfId="0" applyNumberFormat="1" applyFont="1" applyFill="1" applyBorder="1" applyAlignment="1" applyProtection="1">
      <alignment horizontal="center" vertical="center"/>
      <protection hidden="1"/>
    </xf>
    <xf numFmtId="168" fontId="10" fillId="0" borderId="16" xfId="0" applyNumberFormat="1" applyFont="1" applyFill="1" applyBorder="1" applyAlignment="1" applyProtection="1">
      <alignment horizontal="center" vertical="center"/>
      <protection hidden="1"/>
    </xf>
    <xf numFmtId="168" fontId="10" fillId="0" borderId="17" xfId="0" applyNumberFormat="1" applyFont="1" applyFill="1" applyBorder="1" applyAlignment="1" applyProtection="1">
      <alignment horizontal="center" vertical="center"/>
      <protection hidden="1"/>
    </xf>
    <xf numFmtId="0" fontId="9" fillId="6" borderId="170" xfId="2" applyNumberFormat="1" applyBorder="1" applyAlignment="1" applyProtection="1">
      <alignment horizontal="center" vertical="center" readingOrder="1"/>
    </xf>
    <xf numFmtId="0" fontId="7" fillId="13" borderId="174" xfId="0" applyNumberFormat="1" applyFont="1" applyFill="1" applyBorder="1" applyAlignment="1" applyProtection="1">
      <alignment horizontal="center" vertical="center"/>
      <protection hidden="1"/>
    </xf>
    <xf numFmtId="0" fontId="4" fillId="14" borderId="175" xfId="0" applyFont="1" applyFill="1" applyBorder="1" applyAlignment="1" applyProtection="1">
      <alignment horizontal="left" vertical="top" wrapText="1" indent="1"/>
      <protection locked="0"/>
    </xf>
    <xf numFmtId="0" fontId="4" fillId="12" borderId="176" xfId="0" applyFont="1" applyFill="1" applyBorder="1" applyAlignment="1" applyProtection="1">
      <alignment horizontal="left" vertical="top" wrapText="1" indent="1"/>
      <protection locked="0"/>
    </xf>
    <xf numFmtId="0" fontId="4" fillId="14" borderId="177" xfId="0" applyFont="1" applyFill="1" applyBorder="1" applyAlignment="1" applyProtection="1">
      <alignment horizontal="left" vertical="top" wrapText="1" indent="1"/>
      <protection locked="0"/>
    </xf>
    <xf numFmtId="0" fontId="4" fillId="12" borderId="178" xfId="0" applyFont="1" applyFill="1" applyBorder="1" applyAlignment="1" applyProtection="1">
      <alignment horizontal="left" vertical="top" wrapText="1" indent="1"/>
      <protection locked="0"/>
    </xf>
    <xf numFmtId="0" fontId="0" fillId="13" borderId="179" xfId="0" applyFill="1" applyBorder="1" applyAlignment="1" applyProtection="1">
      <alignment horizontal="left" vertical="top" wrapText="1" indent="1"/>
      <protection locked="0"/>
    </xf>
    <xf numFmtId="0" fontId="0" fillId="14" borderId="177" xfId="0" applyFill="1" applyBorder="1" applyAlignment="1" applyProtection="1">
      <alignment horizontal="left" vertical="top" indent="1"/>
      <protection locked="0"/>
    </xf>
    <xf numFmtId="0" fontId="0" fillId="12" borderId="182" xfId="0" applyFill="1" applyBorder="1" applyAlignment="1" applyProtection="1">
      <alignment horizontal="left" vertical="top" indent="1"/>
      <protection locked="0"/>
    </xf>
    <xf numFmtId="0" fontId="0" fillId="13" borderId="183" xfId="0" applyFill="1" applyBorder="1" applyAlignment="1" applyProtection="1">
      <alignment horizontal="left" vertical="top" wrapText="1" indent="1"/>
      <protection locked="0"/>
    </xf>
    <xf numFmtId="0" fontId="0" fillId="14" borderId="184" xfId="0" applyFill="1" applyBorder="1" applyAlignment="1" applyProtection="1">
      <alignment horizontal="left" vertical="top" indent="1"/>
      <protection locked="0"/>
    </xf>
    <xf numFmtId="0" fontId="0" fillId="13" borderId="185" xfId="0" applyFill="1" applyBorder="1" applyAlignment="1" applyProtection="1">
      <alignment horizontal="left" vertical="top" wrapText="1" indent="1"/>
      <protection locked="0"/>
    </xf>
    <xf numFmtId="0" fontId="0" fillId="14" borderId="177" xfId="0" applyFill="1" applyBorder="1" applyAlignment="1" applyProtection="1">
      <alignment horizontal="left" vertical="top" wrapText="1" indent="1"/>
      <protection locked="0"/>
    </xf>
    <xf numFmtId="0" fontId="0" fillId="12" borderId="181" xfId="0" applyFill="1" applyBorder="1" applyAlignment="1" applyProtection="1">
      <alignment horizontal="left" vertical="top" wrapText="1" indent="1"/>
      <protection locked="0"/>
    </xf>
    <xf numFmtId="0" fontId="0" fillId="0" borderId="0" xfId="0" applyAlignment="1"/>
    <xf numFmtId="0" fontId="0" fillId="14" borderId="186" xfId="0" applyFill="1" applyBorder="1" applyAlignment="1" applyProtection="1">
      <alignment horizontal="left" vertical="top" wrapText="1" indent="1"/>
      <protection locked="0"/>
    </xf>
    <xf numFmtId="0" fontId="0" fillId="12" borderId="187" xfId="0" applyFill="1" applyBorder="1" applyAlignment="1" applyProtection="1">
      <alignment horizontal="left" vertical="top" wrapText="1" indent="1"/>
      <protection locked="0"/>
    </xf>
    <xf numFmtId="0" fontId="0" fillId="13" borderId="188" xfId="0" applyFill="1" applyBorder="1" applyAlignment="1" applyProtection="1">
      <alignment horizontal="left" vertical="top" wrapText="1" indent="1"/>
      <protection locked="0"/>
    </xf>
    <xf numFmtId="0" fontId="0" fillId="0" borderId="0" xfId="0" applyAlignment="1">
      <alignment horizontal="right"/>
    </xf>
    <xf numFmtId="0" fontId="52" fillId="15" borderId="167" xfId="0" applyFont="1" applyFill="1" applyBorder="1" applyAlignment="1" applyProtection="1">
      <alignment horizontal="left" vertical="center" indent="1"/>
      <protection locked="0"/>
    </xf>
    <xf numFmtId="0" fontId="38" fillId="0" borderId="0" xfId="0" applyFont="1"/>
    <xf numFmtId="0" fontId="38" fillId="0" borderId="0" xfId="0" applyFont="1" applyAlignment="1"/>
    <xf numFmtId="0" fontId="38" fillId="0" borderId="0" xfId="0" applyFont="1" applyAlignment="1">
      <alignment horizontal="right"/>
    </xf>
    <xf numFmtId="0" fontId="53" fillId="0" borderId="0" xfId="0" applyFont="1"/>
    <xf numFmtId="0" fontId="4" fillId="12" borderId="180" xfId="0" applyFont="1" applyFill="1" applyBorder="1" applyAlignment="1" applyProtection="1">
      <alignment horizontal="left" vertical="top" indent="1"/>
      <protection locked="0"/>
    </xf>
    <xf numFmtId="0" fontId="14" fillId="9" borderId="58" xfId="0" applyFont="1" applyFill="1" applyBorder="1" applyAlignment="1">
      <alignment horizontal="center" vertical="center" shrinkToFit="1"/>
    </xf>
    <xf numFmtId="0" fontId="41" fillId="0" borderId="76" xfId="0" applyNumberFormat="1" applyFont="1" applyFill="1" applyBorder="1" applyAlignment="1" applyProtection="1">
      <alignment horizontal="center" vertical="center"/>
      <protection hidden="1"/>
    </xf>
    <xf numFmtId="0" fontId="5" fillId="0" borderId="0" xfId="0" applyFont="1" applyBorder="1"/>
    <xf numFmtId="0" fontId="37" fillId="0" borderId="0" xfId="0" applyFont="1" applyAlignment="1"/>
    <xf numFmtId="0" fontId="5" fillId="0" borderId="0" xfId="0" applyFont="1" applyFill="1" applyBorder="1"/>
    <xf numFmtId="0" fontId="6" fillId="0" borderId="0" xfId="0" applyFont="1" applyFill="1" applyBorder="1" applyAlignment="1">
      <alignment vertical="center" shrinkToFit="1"/>
    </xf>
    <xf numFmtId="0" fontId="6" fillId="0" borderId="0" xfId="0" applyFont="1" applyFill="1" applyBorder="1" applyAlignment="1">
      <alignment horizontal="left" vertical="center" shrinkToFit="1"/>
    </xf>
    <xf numFmtId="0" fontId="6" fillId="0" borderId="0" xfId="0" applyFont="1" applyFill="1" applyBorder="1" applyAlignment="1">
      <alignment horizontal="center" vertical="center" shrinkToFit="1"/>
    </xf>
    <xf numFmtId="0" fontId="6" fillId="0" borderId="0" xfId="0" applyFont="1" applyFill="1" applyBorder="1" applyAlignment="1">
      <alignment horizontal="right" vertical="center" shrinkToFit="1"/>
    </xf>
    <xf numFmtId="0" fontId="16" fillId="0" borderId="0" xfId="0" applyFont="1" applyFill="1" applyBorder="1" applyAlignment="1">
      <alignment horizontal="center" vertical="center" shrinkToFit="1"/>
    </xf>
    <xf numFmtId="164" fontId="24" fillId="0" borderId="0" xfId="0" applyNumberFormat="1" applyFont="1" applyFill="1" applyBorder="1" applyAlignment="1">
      <alignment vertical="center"/>
    </xf>
    <xf numFmtId="0" fontId="24" fillId="0" borderId="0" xfId="0" applyFont="1" applyAlignment="1">
      <alignment vertical="center"/>
    </xf>
    <xf numFmtId="0" fontId="54" fillId="0" borderId="132" xfId="0" applyFont="1" applyBorder="1" applyAlignment="1">
      <alignment horizontal="center" vertical="center" shrinkToFit="1"/>
    </xf>
    <xf numFmtId="0" fontId="54" fillId="0" borderId="133" xfId="0" applyFont="1" applyBorder="1" applyAlignment="1">
      <alignment horizontal="center" vertical="center" shrinkToFit="1"/>
    </xf>
    <xf numFmtId="0" fontId="54" fillId="0" borderId="134" xfId="0" applyFont="1" applyBorder="1" applyAlignment="1">
      <alignment horizontal="center" vertical="center" shrinkToFit="1"/>
    </xf>
    <xf numFmtId="0" fontId="40" fillId="0" borderId="0" xfId="0" applyNumberFormat="1" applyFont="1" applyBorder="1" applyAlignment="1">
      <alignment vertical="top"/>
    </xf>
    <xf numFmtId="0" fontId="7" fillId="0" borderId="189" xfId="0" applyNumberFormat="1" applyFont="1" applyFill="1" applyBorder="1" applyAlignment="1" applyProtection="1">
      <alignment horizontal="right" vertical="center" indent="1"/>
      <protection hidden="1"/>
    </xf>
    <xf numFmtId="0" fontId="7" fillId="0" borderId="190" xfId="0" applyNumberFormat="1" applyFont="1" applyFill="1" applyBorder="1" applyAlignment="1" applyProtection="1">
      <alignment horizontal="center" vertical="center"/>
      <protection hidden="1"/>
    </xf>
    <xf numFmtId="0" fontId="7" fillId="0" borderId="191" xfId="0" applyNumberFormat="1" applyFont="1" applyFill="1" applyBorder="1" applyAlignment="1" applyProtection="1">
      <alignment horizontal="center" vertical="center"/>
      <protection hidden="1"/>
    </xf>
    <xf numFmtId="0" fontId="7" fillId="0" borderId="192" xfId="0" applyNumberFormat="1" applyFont="1" applyFill="1" applyBorder="1" applyAlignment="1" applyProtection="1">
      <alignment horizontal="center" vertical="center"/>
      <protection hidden="1"/>
    </xf>
    <xf numFmtId="0" fontId="7" fillId="0" borderId="190" xfId="0" applyNumberFormat="1" applyFont="1" applyFill="1" applyBorder="1" applyAlignment="1" applyProtection="1">
      <alignment vertical="center"/>
      <protection hidden="1"/>
    </xf>
    <xf numFmtId="0" fontId="7" fillId="0" borderId="191" xfId="0" applyNumberFormat="1" applyFont="1" applyFill="1" applyBorder="1" applyAlignment="1" applyProtection="1">
      <alignment vertical="center"/>
      <protection hidden="1"/>
    </xf>
    <xf numFmtId="0" fontId="7" fillId="0" borderId="193" xfId="0" applyNumberFormat="1" applyFont="1" applyFill="1" applyBorder="1" applyAlignment="1" applyProtection="1">
      <alignment horizontal="center" vertical="center"/>
      <protection hidden="1"/>
    </xf>
    <xf numFmtId="0" fontId="7" fillId="0" borderId="194" xfId="0" applyNumberFormat="1" applyFont="1" applyFill="1" applyBorder="1" applyAlignment="1" applyProtection="1">
      <alignment horizontal="center" vertical="center"/>
      <protection hidden="1"/>
    </xf>
    <xf numFmtId="0" fontId="23" fillId="0" borderId="153" xfId="0" applyNumberFormat="1" applyFont="1" applyBorder="1" applyAlignment="1">
      <alignment horizontal="center" vertical="center"/>
    </xf>
    <xf numFmtId="0" fontId="23" fillId="0" borderId="55" xfId="0" applyNumberFormat="1" applyFont="1" applyBorder="1" applyAlignment="1">
      <alignment horizontal="center" vertical="center"/>
    </xf>
    <xf numFmtId="0" fontId="0" fillId="0" borderId="0" xfId="0" applyBorder="1" applyAlignment="1">
      <alignment vertical="center" textRotation="90"/>
    </xf>
    <xf numFmtId="0" fontId="0" fillId="0" borderId="0" xfId="0" applyBorder="1" applyAlignment="1">
      <alignment horizontal="center"/>
    </xf>
    <xf numFmtId="0" fontId="0" fillId="0" borderId="0" xfId="0" applyBorder="1"/>
    <xf numFmtId="0" fontId="38" fillId="0" borderId="0" xfId="0" applyFont="1" applyFill="1" applyAlignment="1">
      <alignment horizontal="center"/>
    </xf>
    <xf numFmtId="0" fontId="23" fillId="0" borderId="168" xfId="0" applyNumberFormat="1" applyFont="1" applyBorder="1" applyAlignment="1">
      <alignment horizontal="center" vertical="center"/>
    </xf>
    <xf numFmtId="164" fontId="6" fillId="0" borderId="0" xfId="0" applyNumberFormat="1" applyFont="1" applyFill="1" applyBorder="1" applyAlignment="1">
      <alignment vertical="center" shrinkToFit="1"/>
    </xf>
    <xf numFmtId="0" fontId="6" fillId="0" borderId="195" xfId="0" applyFont="1" applyBorder="1" applyAlignment="1">
      <alignment horizontal="left" vertical="center" shrinkToFit="1"/>
    </xf>
    <xf numFmtId="0" fontId="37" fillId="0" borderId="0" xfId="0" applyFont="1" applyAlignment="1" applyProtection="1">
      <alignment horizontal="center" vertical="center" wrapText="1"/>
    </xf>
    <xf numFmtId="0" fontId="43" fillId="0" borderId="76" xfId="0" applyFont="1" applyBorder="1" applyAlignment="1" applyProtection="1"/>
    <xf numFmtId="0" fontId="55" fillId="0" borderId="0" xfId="0" applyFont="1" applyAlignment="1" applyProtection="1"/>
    <xf numFmtId="0" fontId="57" fillId="0" borderId="76" xfId="0" applyFont="1" applyFill="1" applyBorder="1" applyAlignment="1"/>
    <xf numFmtId="0" fontId="57" fillId="0" borderId="0" xfId="0" applyFont="1" applyFill="1" applyBorder="1" applyAlignment="1"/>
    <xf numFmtId="14" fontId="27" fillId="0" borderId="0" xfId="0" applyNumberFormat="1" applyFont="1" applyBorder="1" applyAlignment="1">
      <alignment vertical="center"/>
    </xf>
    <xf numFmtId="0" fontId="26" fillId="0" borderId="0" xfId="0" applyFont="1" applyFill="1" applyBorder="1" applyAlignment="1" applyProtection="1">
      <alignment horizontal="center" vertical="center"/>
    </xf>
    <xf numFmtId="0" fontId="58" fillId="0" borderId="0" xfId="0" applyFont="1" applyAlignment="1" applyProtection="1">
      <alignment vertical="top" wrapText="1"/>
    </xf>
    <xf numFmtId="165" fontId="28" fillId="0" borderId="76" xfId="0" applyNumberFormat="1" applyFont="1" applyBorder="1" applyAlignment="1">
      <alignment wrapText="1"/>
    </xf>
    <xf numFmtId="0" fontId="18" fillId="0" borderId="0" xfId="0" applyFont="1" applyAlignment="1">
      <alignment horizontal="center"/>
    </xf>
    <xf numFmtId="0" fontId="21" fillId="0" borderId="0" xfId="0" applyFont="1" applyAlignment="1" applyProtection="1">
      <alignment horizontal="center"/>
    </xf>
    <xf numFmtId="0" fontId="22" fillId="17" borderId="153" xfId="0" applyFont="1" applyFill="1" applyBorder="1" applyAlignment="1" applyProtection="1">
      <alignment horizontal="right" vertical="center"/>
    </xf>
    <xf numFmtId="0" fontId="22" fillId="17" borderId="154" xfId="0" applyFont="1" applyFill="1" applyBorder="1" applyAlignment="1" applyProtection="1">
      <alignment horizontal="center" vertical="center"/>
    </xf>
    <xf numFmtId="0" fontId="22" fillId="17" borderId="155" xfId="0" applyFont="1" applyFill="1" applyBorder="1" applyAlignment="1" applyProtection="1">
      <alignment horizontal="left" vertical="center"/>
    </xf>
    <xf numFmtId="0" fontId="22" fillId="17" borderId="55" xfId="0" applyFont="1" applyFill="1" applyBorder="1" applyAlignment="1" applyProtection="1">
      <alignment horizontal="right" vertical="center"/>
    </xf>
    <xf numFmtId="0" fontId="22" fillId="17" borderId="60" xfId="0" applyFont="1" applyFill="1" applyBorder="1" applyAlignment="1" applyProtection="1">
      <alignment horizontal="center" vertical="center"/>
    </xf>
    <xf numFmtId="0" fontId="22" fillId="17" borderId="54" xfId="0" applyFont="1" applyFill="1" applyBorder="1" applyAlignment="1" applyProtection="1">
      <alignment horizontal="left" vertical="center"/>
    </xf>
    <xf numFmtId="0" fontId="22" fillId="17" borderId="57" xfId="0" applyFont="1" applyFill="1" applyBorder="1" applyAlignment="1" applyProtection="1">
      <alignment horizontal="right" vertical="center"/>
    </xf>
    <xf numFmtId="0" fontId="22" fillId="17" borderId="61" xfId="0" applyFont="1" applyFill="1" applyBorder="1" applyAlignment="1" applyProtection="1">
      <alignment horizontal="center" vertical="center"/>
    </xf>
    <xf numFmtId="0" fontId="22" fillId="17" borderId="56" xfId="0" applyFont="1" applyFill="1" applyBorder="1" applyAlignment="1" applyProtection="1">
      <alignment horizontal="left" vertical="center"/>
    </xf>
    <xf numFmtId="0" fontId="58" fillId="0" borderId="0" xfId="0" applyFont="1" applyAlignment="1" applyProtection="1">
      <alignment horizontal="right" vertical="top" wrapText="1" indent="1"/>
    </xf>
    <xf numFmtId="0" fontId="18" fillId="0" borderId="0" xfId="0" applyFont="1" applyAlignment="1">
      <alignment vertical="center"/>
    </xf>
    <xf numFmtId="0" fontId="21" fillId="10" borderId="135" xfId="0" applyFont="1" applyFill="1" applyBorder="1" applyAlignment="1" applyProtection="1">
      <alignment horizontal="center"/>
      <protection locked="0"/>
    </xf>
    <xf numFmtId="0" fontId="21" fillId="10" borderId="136" xfId="0" applyFont="1" applyFill="1" applyBorder="1" applyAlignment="1" applyProtection="1">
      <alignment horizontal="center"/>
      <protection locked="0"/>
    </xf>
    <xf numFmtId="0" fontId="21" fillId="0" borderId="195" xfId="0" applyFont="1" applyFill="1" applyBorder="1" applyAlignment="1" applyProtection="1">
      <alignment horizontal="center"/>
    </xf>
    <xf numFmtId="0" fontId="21" fillId="10" borderId="202" xfId="0" applyFont="1" applyFill="1" applyBorder="1" applyAlignment="1" applyProtection="1">
      <alignment horizontal="center"/>
      <protection locked="0"/>
    </xf>
    <xf numFmtId="0" fontId="20" fillId="10" borderId="60" xfId="0" applyFont="1" applyFill="1" applyBorder="1" applyAlignment="1" applyProtection="1">
      <alignment horizontal="center" vertical="center"/>
      <protection locked="0"/>
    </xf>
    <xf numFmtId="0" fontId="20" fillId="10" borderId="74" xfId="0" applyFont="1" applyFill="1" applyBorder="1" applyAlignment="1" applyProtection="1">
      <alignment horizontal="center" vertical="center"/>
      <protection locked="0"/>
    </xf>
    <xf numFmtId="0" fontId="20" fillId="10" borderId="61" xfId="0" applyFont="1" applyFill="1" applyBorder="1" applyAlignment="1" applyProtection="1">
      <alignment horizontal="center" vertical="center"/>
      <protection locked="0"/>
    </xf>
    <xf numFmtId="0" fontId="20" fillId="10" borderId="204" xfId="0" applyFont="1" applyFill="1" applyBorder="1" applyAlignment="1" applyProtection="1">
      <alignment horizontal="center" vertical="center"/>
      <protection locked="0"/>
    </xf>
    <xf numFmtId="0" fontId="20" fillId="0" borderId="57" xfId="0" applyFont="1" applyBorder="1" applyAlignment="1">
      <alignment horizontal="left" vertical="center"/>
    </xf>
    <xf numFmtId="0" fontId="20" fillId="0" borderId="56" xfId="0" applyFont="1" applyBorder="1" applyAlignment="1">
      <alignment horizontal="left" vertical="center"/>
    </xf>
    <xf numFmtId="0" fontId="14" fillId="9" borderId="118" xfId="0" applyFont="1" applyFill="1" applyBorder="1" applyAlignment="1">
      <alignment horizontal="center" vertical="center"/>
    </xf>
    <xf numFmtId="0" fontId="20" fillId="10" borderId="55" xfId="0" applyFont="1" applyFill="1" applyBorder="1" applyAlignment="1" applyProtection="1">
      <alignment horizontal="center" vertical="center"/>
      <protection locked="0"/>
    </xf>
    <xf numFmtId="0" fontId="20" fillId="10" borderId="57" xfId="0" applyFont="1" applyFill="1" applyBorder="1" applyAlignment="1" applyProtection="1">
      <alignment horizontal="center" vertical="center"/>
      <protection locked="0"/>
    </xf>
    <xf numFmtId="0" fontId="20" fillId="10" borderId="154" xfId="0" applyFont="1" applyFill="1" applyBorder="1" applyAlignment="1">
      <alignment horizontal="center" vertical="center"/>
    </xf>
    <xf numFmtId="0" fontId="13" fillId="0" borderId="39" xfId="0" applyFont="1" applyBorder="1" applyAlignment="1">
      <alignment horizontal="center" vertical="center" shrinkToFit="1"/>
    </xf>
    <xf numFmtId="0" fontId="13" fillId="0" borderId="40" xfId="0" applyFont="1" applyBorder="1" applyAlignment="1">
      <alignment horizontal="center" vertical="center" shrinkToFit="1"/>
    </xf>
    <xf numFmtId="0" fontId="21" fillId="10" borderId="135" xfId="0" applyFont="1" applyFill="1" applyBorder="1" applyAlignment="1" applyProtection="1">
      <alignment horizontal="center" vertical="center"/>
      <protection locked="0"/>
    </xf>
    <xf numFmtId="0" fontId="21" fillId="10" borderId="136" xfId="0" applyFont="1" applyFill="1" applyBorder="1" applyAlignment="1" applyProtection="1">
      <alignment horizontal="center" vertical="center"/>
      <protection locked="0"/>
    </xf>
    <xf numFmtId="0" fontId="14" fillId="9" borderId="120" xfId="0" applyFont="1" applyFill="1" applyBorder="1" applyAlignment="1">
      <alignment horizontal="center" vertical="center"/>
    </xf>
    <xf numFmtId="0" fontId="14" fillId="0" borderId="45" xfId="0" applyFont="1" applyFill="1" applyBorder="1" applyAlignment="1">
      <alignment horizontal="center" vertical="center"/>
    </xf>
    <xf numFmtId="167" fontId="18" fillId="0" borderId="0" xfId="0" applyNumberFormat="1" applyFont="1" applyAlignment="1">
      <alignment horizontal="center"/>
    </xf>
    <xf numFmtId="165" fontId="18" fillId="0" borderId="0" xfId="0" applyNumberFormat="1" applyFont="1" applyAlignment="1">
      <alignment horizontal="center"/>
    </xf>
    <xf numFmtId="0" fontId="20" fillId="10" borderId="205" xfId="0" applyFont="1" applyFill="1" applyBorder="1" applyAlignment="1" applyProtection="1">
      <alignment horizontal="center" vertical="center"/>
      <protection locked="0"/>
    </xf>
    <xf numFmtId="0" fontId="20" fillId="10" borderId="206" xfId="0" applyFont="1" applyFill="1" applyBorder="1" applyAlignment="1" applyProtection="1">
      <alignment horizontal="center" vertical="center"/>
      <protection locked="0"/>
    </xf>
    <xf numFmtId="167" fontId="21" fillId="15" borderId="0" xfId="0" applyNumberFormat="1" applyFont="1" applyFill="1" applyBorder="1" applyAlignment="1">
      <alignment vertical="center"/>
    </xf>
    <xf numFmtId="167" fontId="21" fillId="15" borderId="0" xfId="0" applyNumberFormat="1" applyFont="1" applyFill="1" applyBorder="1" applyAlignment="1">
      <alignment horizontal="right" vertical="center"/>
    </xf>
    <xf numFmtId="167" fontId="21" fillId="15" borderId="0" xfId="0" applyNumberFormat="1" applyFont="1" applyFill="1" applyBorder="1" applyAlignment="1">
      <alignment horizontal="left" vertical="center"/>
    </xf>
    <xf numFmtId="0" fontId="18" fillId="15" borderId="0" xfId="0" applyFont="1" applyFill="1"/>
    <xf numFmtId="0" fontId="18" fillId="0" borderId="195" xfId="0" applyFont="1" applyBorder="1" applyAlignment="1">
      <alignment vertical="center"/>
    </xf>
    <xf numFmtId="0" fontId="20" fillId="0" borderId="0" xfId="0" applyFont="1" applyFill="1" applyBorder="1" applyAlignment="1" applyProtection="1">
      <alignment horizontal="center" vertical="center"/>
    </xf>
    <xf numFmtId="0" fontId="15" fillId="0" borderId="0" xfId="0" applyFont="1" applyAlignment="1">
      <alignment vertical="center"/>
    </xf>
    <xf numFmtId="0" fontId="18" fillId="0" borderId="0" xfId="0" applyFont="1" applyBorder="1" applyAlignment="1">
      <alignment vertical="center"/>
    </xf>
    <xf numFmtId="0" fontId="21" fillId="0" borderId="209" xfId="0" applyFont="1" applyBorder="1" applyAlignment="1">
      <alignment horizontal="center" vertical="center"/>
    </xf>
    <xf numFmtId="0" fontId="20" fillId="0" borderId="210" xfId="0" applyFont="1" applyBorder="1" applyAlignment="1">
      <alignment horizontal="left" vertical="center"/>
    </xf>
    <xf numFmtId="0" fontId="20" fillId="0" borderId="149" xfId="0" applyFont="1" applyBorder="1" applyAlignment="1">
      <alignment horizontal="center" vertical="center"/>
    </xf>
    <xf numFmtId="0" fontId="20" fillId="0" borderId="211" xfId="0" applyFont="1" applyBorder="1" applyAlignment="1">
      <alignment horizontal="left" vertical="center"/>
    </xf>
    <xf numFmtId="0" fontId="20" fillId="10" borderId="210" xfId="0" applyFont="1" applyFill="1" applyBorder="1" applyAlignment="1" applyProtection="1">
      <alignment horizontal="center" vertical="center"/>
      <protection locked="0"/>
    </xf>
    <xf numFmtId="0" fontId="20" fillId="10" borderId="149" xfId="0" applyFont="1" applyFill="1" applyBorder="1" applyAlignment="1">
      <alignment horizontal="center" vertical="center"/>
    </xf>
    <xf numFmtId="0" fontId="20" fillId="10" borderId="149" xfId="0" applyFont="1" applyFill="1" applyBorder="1" applyAlignment="1" applyProtection="1">
      <alignment horizontal="center" vertical="center"/>
      <protection locked="0"/>
    </xf>
    <xf numFmtId="0" fontId="20" fillId="10" borderId="212" xfId="0" applyFont="1" applyFill="1" applyBorder="1" applyAlignment="1" applyProtection="1">
      <alignment horizontal="center" vertical="center"/>
      <protection locked="0"/>
    </xf>
    <xf numFmtId="0" fontId="20" fillId="10" borderId="150" xfId="0" applyFont="1" applyFill="1" applyBorder="1" applyAlignment="1" applyProtection="1">
      <alignment horizontal="center" vertical="center"/>
      <protection locked="0"/>
    </xf>
    <xf numFmtId="0" fontId="21" fillId="0" borderId="52" xfId="0" applyFont="1" applyBorder="1" applyAlignment="1">
      <alignment horizontal="center" vertical="center"/>
    </xf>
    <xf numFmtId="0" fontId="20" fillId="10" borderId="61" xfId="0" applyFont="1" applyFill="1" applyBorder="1" applyAlignment="1">
      <alignment horizontal="center" vertical="center"/>
    </xf>
    <xf numFmtId="0" fontId="21" fillId="10" borderId="195" xfId="0" applyFont="1" applyFill="1" applyBorder="1" applyAlignment="1" applyProtection="1">
      <alignment horizontal="center" vertical="center"/>
      <protection locked="0"/>
    </xf>
    <xf numFmtId="0" fontId="21" fillId="0" borderId="117" xfId="0" applyFont="1" applyBorder="1" applyAlignment="1">
      <alignment horizontal="center" vertical="center"/>
    </xf>
    <xf numFmtId="0" fontId="20" fillId="0" borderId="213" xfId="0" applyFont="1" applyBorder="1" applyAlignment="1">
      <alignment horizontal="left" vertical="center"/>
    </xf>
    <xf numFmtId="0" fontId="20" fillId="0" borderId="121" xfId="0" applyFont="1" applyBorder="1" applyAlignment="1">
      <alignment horizontal="left" vertical="center"/>
    </xf>
    <xf numFmtId="0" fontId="20" fillId="10" borderId="213" xfId="0" applyFont="1" applyFill="1" applyBorder="1" applyAlignment="1" applyProtection="1">
      <alignment horizontal="center" vertical="center"/>
      <protection locked="0"/>
    </xf>
    <xf numFmtId="0" fontId="20" fillId="10" borderId="127" xfId="0" applyFont="1" applyFill="1" applyBorder="1" applyAlignment="1">
      <alignment horizontal="center" vertical="center"/>
    </xf>
    <xf numFmtId="0" fontId="20" fillId="10" borderId="127" xfId="0" applyFont="1" applyFill="1" applyBorder="1" applyAlignment="1" applyProtection="1">
      <alignment horizontal="center" vertical="center"/>
      <protection locked="0"/>
    </xf>
    <xf numFmtId="0" fontId="20" fillId="10" borderId="214" xfId="0" applyFont="1" applyFill="1" applyBorder="1" applyAlignment="1" applyProtection="1">
      <alignment horizontal="center" vertical="center"/>
      <protection locked="0"/>
    </xf>
    <xf numFmtId="0" fontId="20" fillId="10" borderId="215" xfId="0" applyFont="1" applyFill="1" applyBorder="1" applyAlignment="1" applyProtection="1">
      <alignment horizontal="center" vertical="center"/>
      <protection locked="0"/>
    </xf>
    <xf numFmtId="164" fontId="6" fillId="0" borderId="147" xfId="0" applyNumberFormat="1" applyFont="1" applyBorder="1" applyAlignment="1">
      <alignment vertical="center" shrinkToFit="1"/>
    </xf>
    <xf numFmtId="0" fontId="6" fillId="0" borderId="146" xfId="0" applyFont="1" applyBorder="1" applyAlignment="1">
      <alignment horizontal="left" vertical="center" shrinkToFit="1"/>
    </xf>
    <xf numFmtId="164" fontId="6" fillId="0" borderId="48" xfId="0" applyNumberFormat="1" applyFont="1" applyBorder="1" applyAlignment="1">
      <alignment vertical="center" shrinkToFit="1"/>
    </xf>
    <xf numFmtId="0" fontId="6" fillId="0" borderId="50" xfId="0" applyFont="1" applyBorder="1" applyAlignment="1">
      <alignment horizontal="left" vertical="center" shrinkToFit="1"/>
    </xf>
    <xf numFmtId="164" fontId="6" fillId="0" borderId="51" xfId="0" applyNumberFormat="1" applyFont="1" applyBorder="1" applyAlignment="1">
      <alignment vertical="center" shrinkToFit="1"/>
    </xf>
    <xf numFmtId="0" fontId="6" fillId="0" borderId="53" xfId="0" applyFont="1" applyBorder="1" applyAlignment="1">
      <alignment horizontal="left" vertical="center" shrinkToFit="1"/>
    </xf>
    <xf numFmtId="0" fontId="21" fillId="0" borderId="45"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1" fillId="0" borderId="216" xfId="0" applyNumberFormat="1" applyFont="1" applyBorder="1" applyAlignment="1">
      <alignment horizontal="center" vertical="center"/>
    </xf>
    <xf numFmtId="0" fontId="21" fillId="0" borderId="151" xfId="0" applyNumberFormat="1" applyFont="1" applyBorder="1" applyAlignment="1">
      <alignment horizontal="center" vertical="center"/>
    </xf>
    <xf numFmtId="0" fontId="21" fillId="0" borderId="203" xfId="0" applyNumberFormat="1" applyFont="1" applyBorder="1" applyAlignment="1">
      <alignment horizontal="center" vertical="center"/>
    </xf>
    <xf numFmtId="167" fontId="21" fillId="0" borderId="117" xfId="0" applyNumberFormat="1" applyFont="1" applyBorder="1" applyAlignment="1">
      <alignment horizontal="center" vertical="center"/>
    </xf>
    <xf numFmtId="167" fontId="21" fillId="0" borderId="49" xfId="0" applyNumberFormat="1" applyFont="1" applyBorder="1" applyAlignment="1">
      <alignment horizontal="center" vertical="center"/>
    </xf>
    <xf numFmtId="167" fontId="21" fillId="0" borderId="52" xfId="0" applyNumberFormat="1" applyFont="1" applyBorder="1" applyAlignment="1">
      <alignment horizontal="center" vertical="center"/>
    </xf>
    <xf numFmtId="0" fontId="21" fillId="0" borderId="148" xfId="0" applyNumberFormat="1" applyFont="1" applyBorder="1" applyAlignment="1">
      <alignment horizontal="center" vertical="center"/>
    </xf>
    <xf numFmtId="167" fontId="21" fillId="0" borderId="209" xfId="0" applyNumberFormat="1" applyFont="1" applyBorder="1" applyAlignment="1">
      <alignment horizontal="center" vertical="center"/>
    </xf>
    <xf numFmtId="0" fontId="14" fillId="9" borderId="157" xfId="0" applyFont="1" applyFill="1" applyBorder="1" applyAlignment="1">
      <alignment horizontal="center" vertical="center"/>
    </xf>
    <xf numFmtId="0" fontId="0" fillId="0" borderId="0" xfId="0" applyFill="1" applyBorder="1"/>
    <xf numFmtId="165" fontId="20" fillId="0" borderId="0" xfId="0" applyNumberFormat="1" applyFont="1" applyBorder="1" applyAlignment="1">
      <alignment horizontal="left" vertical="center"/>
    </xf>
    <xf numFmtId="0" fontId="0" fillId="0" borderId="220" xfId="0" applyBorder="1" applyAlignment="1">
      <alignment horizontal="center" vertical="center"/>
    </xf>
    <xf numFmtId="0" fontId="0" fillId="0" borderId="221" xfId="0" applyBorder="1" applyAlignment="1">
      <alignment horizontal="center" vertical="center"/>
    </xf>
    <xf numFmtId="0" fontId="0" fillId="0" borderId="222" xfId="0" applyBorder="1" applyAlignment="1">
      <alignment horizontal="center" vertical="center"/>
    </xf>
    <xf numFmtId="0" fontId="0" fillId="0" borderId="223" xfId="0" applyBorder="1" applyAlignment="1">
      <alignment horizontal="center" vertical="center"/>
    </xf>
    <xf numFmtId="0" fontId="0" fillId="0" borderId="226" xfId="0" applyBorder="1" applyAlignment="1">
      <alignment horizontal="center" vertical="center"/>
    </xf>
    <xf numFmtId="0" fontId="20" fillId="0" borderId="2" xfId="0" applyFont="1" applyBorder="1" applyAlignment="1">
      <alignment horizontal="center" vertical="center"/>
    </xf>
    <xf numFmtId="0" fontId="0" fillId="0" borderId="0" xfId="0" applyAlignment="1">
      <alignment horizontal="left"/>
    </xf>
    <xf numFmtId="0" fontId="0" fillId="0" borderId="2" xfId="0" applyBorder="1"/>
    <xf numFmtId="0" fontId="21" fillId="0" borderId="0" xfId="0" applyFont="1" applyAlignment="1" applyProtection="1">
      <alignment vertical="center"/>
    </xf>
    <xf numFmtId="0" fontId="14" fillId="9" borderId="58" xfId="0" applyFont="1" applyFill="1" applyBorder="1" applyAlignment="1">
      <alignment horizontal="center" vertical="center" shrinkToFit="1"/>
    </xf>
    <xf numFmtId="0" fontId="41" fillId="0" borderId="76" xfId="0" applyNumberFormat="1" applyFont="1" applyFill="1" applyBorder="1" applyAlignment="1" applyProtection="1">
      <alignment horizontal="center" vertical="center"/>
      <protection hidden="1"/>
    </xf>
    <xf numFmtId="0" fontId="6" fillId="0" borderId="49" xfId="0" applyFont="1" applyFill="1" applyBorder="1" applyAlignment="1">
      <alignment horizontal="center" vertical="center" shrinkToFit="1"/>
    </xf>
    <xf numFmtId="0" fontId="18" fillId="0" borderId="0" xfId="0" applyFont="1" applyAlignment="1">
      <alignment wrapText="1"/>
    </xf>
    <xf numFmtId="0" fontId="18" fillId="0" borderId="0" xfId="0" applyFont="1" applyAlignment="1">
      <alignment horizontal="center" vertical="top"/>
    </xf>
    <xf numFmtId="49" fontId="24" fillId="0" borderId="51" xfId="0" applyNumberFormat="1" applyFont="1" applyBorder="1" applyAlignment="1">
      <alignment horizontal="center" vertical="center"/>
    </xf>
    <xf numFmtId="0" fontId="18" fillId="0" borderId="0" xfId="0" applyFont="1" applyFill="1" applyBorder="1"/>
    <xf numFmtId="49" fontId="24" fillId="0" borderId="0" xfId="0" applyNumberFormat="1" applyFont="1" applyFill="1" applyBorder="1" applyAlignment="1">
      <alignment vertical="center"/>
    </xf>
    <xf numFmtId="0" fontId="19" fillId="0" borderId="0" xfId="0" applyFont="1" applyFill="1" applyBorder="1" applyAlignment="1">
      <alignment vertical="center"/>
    </xf>
    <xf numFmtId="0" fontId="14" fillId="9" borderId="58" xfId="0" applyFont="1" applyFill="1" applyBorder="1" applyAlignment="1">
      <alignment horizontal="center" vertical="center" shrinkToFit="1"/>
    </xf>
    <xf numFmtId="0" fontId="41" fillId="0" borderId="76" xfId="0" applyNumberFormat="1" applyFont="1" applyFill="1" applyBorder="1" applyAlignment="1" applyProtection="1">
      <alignment horizontal="center" vertical="center"/>
      <protection hidden="1"/>
    </xf>
    <xf numFmtId="165" fontId="28" fillId="0" borderId="0" xfId="0" applyNumberFormat="1" applyFont="1" applyBorder="1" applyAlignment="1">
      <alignment wrapText="1"/>
    </xf>
    <xf numFmtId="0" fontId="65" fillId="0" borderId="0" xfId="0" applyFont="1" applyFill="1" applyBorder="1" applyAlignment="1">
      <alignment horizontal="center" vertical="center" shrinkToFit="1"/>
    </xf>
    <xf numFmtId="0" fontId="30" fillId="9" borderId="157" xfId="0" applyFont="1" applyFill="1" applyBorder="1" applyAlignment="1">
      <alignment horizontal="center" vertical="center"/>
    </xf>
    <xf numFmtId="0" fontId="30" fillId="9" borderId="120" xfId="0" applyFont="1" applyFill="1" applyBorder="1" applyAlignment="1">
      <alignment horizontal="center" vertical="center"/>
    </xf>
    <xf numFmtId="0" fontId="21" fillId="17" borderId="213" xfId="0" applyFont="1" applyFill="1" applyBorder="1" applyAlignment="1" applyProtection="1">
      <alignment horizontal="right" vertical="center"/>
    </xf>
    <xf numFmtId="0" fontId="21" fillId="17" borderId="127" xfId="0" applyFont="1" applyFill="1" applyBorder="1" applyAlignment="1" applyProtection="1">
      <alignment horizontal="center" vertical="center"/>
    </xf>
    <xf numFmtId="0" fontId="21" fillId="17" borderId="121" xfId="0" applyFont="1" applyFill="1" applyBorder="1" applyAlignment="1" applyProtection="1">
      <alignment horizontal="left" vertical="center"/>
    </xf>
    <xf numFmtId="0" fontId="21" fillId="17" borderId="55" xfId="0" applyFont="1" applyFill="1" applyBorder="1" applyAlignment="1" applyProtection="1">
      <alignment horizontal="right" vertical="center"/>
    </xf>
    <xf numFmtId="0" fontId="21" fillId="17" borderId="60" xfId="0" applyFont="1" applyFill="1" applyBorder="1" applyAlignment="1" applyProtection="1">
      <alignment horizontal="center" vertical="center"/>
    </xf>
    <xf numFmtId="0" fontId="21" fillId="17" borderId="54" xfId="0" applyFont="1" applyFill="1" applyBorder="1" applyAlignment="1" applyProtection="1">
      <alignment horizontal="left" vertical="center"/>
    </xf>
    <xf numFmtId="0" fontId="21" fillId="17" borderId="57" xfId="0" applyFont="1" applyFill="1" applyBorder="1" applyAlignment="1" applyProtection="1">
      <alignment horizontal="right" vertical="center"/>
    </xf>
    <xf numFmtId="0" fontId="21" fillId="17" borderId="61" xfId="0" applyFont="1" applyFill="1" applyBorder="1" applyAlignment="1" applyProtection="1">
      <alignment horizontal="center" vertical="center"/>
    </xf>
    <xf numFmtId="0" fontId="21" fillId="17" borderId="56" xfId="0" applyFont="1" applyFill="1" applyBorder="1" applyAlignment="1" applyProtection="1">
      <alignment horizontal="left" vertical="center"/>
    </xf>
    <xf numFmtId="0" fontId="20" fillId="10" borderId="153" xfId="0" applyFont="1" applyFill="1" applyBorder="1" applyAlignment="1" applyProtection="1">
      <alignment horizontal="right" vertical="center"/>
      <protection locked="0"/>
    </xf>
    <xf numFmtId="0" fontId="20" fillId="10" borderId="156" xfId="0" applyFont="1" applyFill="1" applyBorder="1" applyAlignment="1" applyProtection="1">
      <alignment horizontal="left" vertical="center"/>
      <protection locked="0"/>
    </xf>
    <xf numFmtId="0" fontId="20" fillId="10" borderId="55" xfId="0" applyFont="1" applyFill="1" applyBorder="1" applyAlignment="1" applyProtection="1">
      <alignment horizontal="right" vertical="center"/>
      <protection locked="0"/>
    </xf>
    <xf numFmtId="0" fontId="20" fillId="10" borderId="60" xfId="0" applyFont="1" applyFill="1" applyBorder="1" applyAlignment="1">
      <alignment horizontal="center" vertical="center"/>
    </xf>
    <xf numFmtId="0" fontId="20" fillId="10" borderId="74" xfId="0" applyFont="1" applyFill="1" applyBorder="1" applyAlignment="1" applyProtection="1">
      <alignment horizontal="left" vertical="center"/>
      <protection locked="0"/>
    </xf>
    <xf numFmtId="0" fontId="20" fillId="10" borderId="57" xfId="0" applyFont="1" applyFill="1" applyBorder="1" applyAlignment="1" applyProtection="1">
      <alignment horizontal="right" vertical="center"/>
      <protection locked="0"/>
    </xf>
    <xf numFmtId="0" fontId="20" fillId="10" borderId="204" xfId="0" applyFont="1" applyFill="1" applyBorder="1" applyAlignment="1" applyProtection="1">
      <alignment horizontal="left" vertical="center"/>
      <protection locked="0"/>
    </xf>
    <xf numFmtId="0" fontId="6" fillId="0" borderId="144" xfId="0" applyFont="1" applyBorder="1" applyAlignment="1">
      <alignment horizontal="left" vertical="center" shrinkToFit="1"/>
    </xf>
    <xf numFmtId="0" fontId="6" fillId="0" borderId="55" xfId="0" applyFont="1" applyBorder="1" applyAlignment="1">
      <alignment horizontal="left" vertical="center" shrinkToFit="1"/>
    </xf>
    <xf numFmtId="0" fontId="6" fillId="0" borderId="57" xfId="0" applyFont="1" applyBorder="1" applyAlignment="1">
      <alignment horizontal="left" vertical="center" shrinkToFit="1"/>
    </xf>
    <xf numFmtId="0" fontId="6" fillId="0" borderId="147" xfId="0" applyFont="1" applyBorder="1" applyAlignment="1">
      <alignment horizontal="center" vertical="center" shrinkToFit="1"/>
    </xf>
    <xf numFmtId="49" fontId="24" fillId="0" borderId="62" xfId="0" applyNumberFormat="1" applyFont="1" applyBorder="1" applyAlignment="1">
      <alignment horizontal="center" vertical="center"/>
    </xf>
    <xf numFmtId="167" fontId="21" fillId="15" borderId="61" xfId="0" applyNumberFormat="1" applyFont="1" applyFill="1" applyBorder="1" applyAlignment="1" applyProtection="1">
      <alignment horizontal="right" indent="1"/>
    </xf>
    <xf numFmtId="0" fontId="21" fillId="15" borderId="204" xfId="0" applyFont="1" applyFill="1" applyBorder="1" applyAlignment="1" applyProtection="1"/>
    <xf numFmtId="167" fontId="21" fillId="15" borderId="154" xfId="0" applyNumberFormat="1" applyFont="1" applyFill="1" applyBorder="1" applyAlignment="1" applyProtection="1">
      <alignment horizontal="right" indent="1"/>
    </xf>
    <xf numFmtId="0" fontId="21" fillId="15" borderId="156" xfId="0" applyFont="1" applyFill="1" applyBorder="1" applyAlignment="1" applyProtection="1"/>
    <xf numFmtId="0" fontId="21" fillId="15" borderId="242" xfId="0" applyFont="1" applyFill="1" applyBorder="1" applyAlignment="1" applyProtection="1">
      <alignment horizontal="left" indent="1" shrinkToFit="1"/>
    </xf>
    <xf numFmtId="0" fontId="21" fillId="15" borderId="203" xfId="0" applyFont="1" applyFill="1" applyBorder="1" applyAlignment="1" applyProtection="1">
      <alignment horizontal="left" indent="1" shrinkToFit="1"/>
    </xf>
    <xf numFmtId="0" fontId="14" fillId="9" borderId="157" xfId="0" applyFont="1" applyFill="1" applyBorder="1" applyAlignment="1">
      <alignment horizontal="center" vertical="center" shrinkToFit="1"/>
    </xf>
    <xf numFmtId="0" fontId="14" fillId="9" borderId="118" xfId="0" applyFont="1" applyFill="1" applyBorder="1" applyAlignment="1">
      <alignment vertical="center" shrinkToFit="1"/>
    </xf>
    <xf numFmtId="0" fontId="14" fillId="9" borderId="140" xfId="0" applyFont="1" applyFill="1" applyBorder="1" applyAlignment="1">
      <alignment horizontal="center" vertical="center" shrinkToFit="1"/>
    </xf>
    <xf numFmtId="164" fontId="15" fillId="0" borderId="62" xfId="0" applyNumberFormat="1" applyFont="1" applyBorder="1" applyAlignment="1">
      <alignment horizontal="center" vertical="center" shrinkToFit="1"/>
    </xf>
    <xf numFmtId="0" fontId="6" fillId="0" borderId="245" xfId="0" applyFont="1" applyBorder="1" applyAlignment="1">
      <alignment horizontal="left" vertical="center" shrinkToFit="1"/>
    </xf>
    <xf numFmtId="0" fontId="6" fillId="10" borderId="63" xfId="0" applyFont="1" applyFill="1" applyBorder="1" applyAlignment="1" applyProtection="1">
      <alignment horizontal="center" vertical="center"/>
      <protection locked="0"/>
    </xf>
    <xf numFmtId="164" fontId="15" fillId="0" borderId="48" xfId="0" applyNumberFormat="1" applyFont="1" applyBorder="1" applyAlignment="1">
      <alignment horizontal="center" vertical="center" shrinkToFit="1"/>
    </xf>
    <xf numFmtId="0" fontId="6" fillId="0" borderId="49" xfId="0" applyFont="1" applyBorder="1" applyAlignment="1">
      <alignment horizontal="left" vertical="center" shrinkToFit="1"/>
    </xf>
    <xf numFmtId="0" fontId="6" fillId="10" borderId="50" xfId="0" applyFont="1" applyFill="1" applyBorder="1" applyAlignment="1" applyProtection="1">
      <alignment horizontal="center" vertical="center"/>
      <protection locked="0"/>
    </xf>
    <xf numFmtId="164" fontId="15" fillId="0" borderId="51" xfId="0" applyNumberFormat="1" applyFont="1" applyBorder="1" applyAlignment="1">
      <alignment horizontal="center" vertical="center" shrinkToFit="1"/>
    </xf>
    <xf numFmtId="0" fontId="6" fillId="0" borderId="52" xfId="0" applyFont="1" applyBorder="1" applyAlignment="1">
      <alignment horizontal="left" vertical="center" shrinkToFit="1"/>
    </xf>
    <xf numFmtId="0" fontId="6" fillId="10" borderId="53" xfId="0" applyFont="1" applyFill="1" applyBorder="1" applyAlignment="1" applyProtection="1">
      <alignment horizontal="center" vertical="center"/>
      <protection locked="0"/>
    </xf>
    <xf numFmtId="0" fontId="41" fillId="0" borderId="76" xfId="0" applyNumberFormat="1" applyFont="1" applyFill="1" applyBorder="1" applyAlignment="1" applyProtection="1">
      <alignment horizontal="center" vertical="center"/>
      <protection hidden="1"/>
    </xf>
    <xf numFmtId="49" fontId="24" fillId="0" borderId="48" xfId="0" applyNumberFormat="1" applyFont="1" applyBorder="1" applyAlignment="1">
      <alignment horizontal="center" vertical="center"/>
    </xf>
    <xf numFmtId="0" fontId="19" fillId="9" borderId="157" xfId="0" applyFont="1" applyFill="1" applyBorder="1" applyAlignment="1">
      <alignment vertical="center"/>
    </xf>
    <xf numFmtId="0" fontId="19" fillId="9" borderId="118" xfId="0" applyFont="1" applyFill="1" applyBorder="1" applyAlignment="1">
      <alignment vertical="center" shrinkToFit="1"/>
    </xf>
    <xf numFmtId="0" fontId="20" fillId="0" borderId="245" xfId="0" applyFont="1" applyFill="1" applyBorder="1" applyAlignment="1" applyProtection="1">
      <alignment vertical="center" shrinkToFit="1"/>
    </xf>
    <xf numFmtId="0" fontId="20" fillId="0" borderId="49" xfId="0" applyFont="1" applyFill="1" applyBorder="1" applyAlignment="1" applyProtection="1">
      <alignment vertical="center" shrinkToFit="1"/>
    </xf>
    <xf numFmtId="0" fontId="20" fillId="0" borderId="52" xfId="0" applyFont="1" applyFill="1" applyBorder="1" applyAlignment="1" applyProtection="1">
      <alignment vertical="center" shrinkToFit="1"/>
    </xf>
    <xf numFmtId="0" fontId="20" fillId="0" borderId="0" xfId="0" applyFont="1" applyFill="1" applyBorder="1" applyAlignment="1" applyProtection="1">
      <alignment vertical="center" shrinkToFit="1"/>
      <protection locked="0"/>
    </xf>
    <xf numFmtId="0" fontId="19" fillId="0" borderId="0" xfId="0" applyFont="1" applyFill="1" applyBorder="1" applyAlignment="1">
      <alignment vertical="center" shrinkToFit="1"/>
    </xf>
    <xf numFmtId="0" fontId="18" fillId="0" borderId="0" xfId="0" applyFont="1" applyFill="1" applyBorder="1" applyAlignment="1">
      <alignment shrinkToFit="1"/>
    </xf>
    <xf numFmtId="0" fontId="20" fillId="0" borderId="213" xfId="0" applyFont="1" applyBorder="1" applyAlignment="1">
      <alignment horizontal="left" vertical="center" shrinkToFit="1"/>
    </xf>
    <xf numFmtId="0" fontId="20" fillId="0" borderId="127" xfId="0" applyFont="1" applyBorder="1" applyAlignment="1">
      <alignment horizontal="center" vertical="center" shrinkToFit="1"/>
    </xf>
    <xf numFmtId="0" fontId="20" fillId="0" borderId="127" xfId="0" applyFont="1" applyBorder="1" applyAlignment="1">
      <alignment horizontal="left" vertical="center" shrinkToFit="1"/>
    </xf>
    <xf numFmtId="0" fontId="20" fillId="0" borderId="231" xfId="0" applyFont="1" applyBorder="1" applyAlignment="1">
      <alignment horizontal="left" vertical="center" shrinkToFit="1"/>
    </xf>
    <xf numFmtId="0" fontId="20" fillId="0" borderId="31" xfId="0" applyFont="1" applyBorder="1" applyAlignment="1">
      <alignment horizontal="center" vertical="center" shrinkToFit="1"/>
    </xf>
    <xf numFmtId="0" fontId="20" fillId="0" borderId="31" xfId="0" applyFont="1" applyBorder="1" applyAlignment="1">
      <alignment horizontal="left" vertical="center" shrinkToFit="1"/>
    </xf>
    <xf numFmtId="0" fontId="20" fillId="0" borderId="0" xfId="0" applyFont="1" applyFill="1" applyBorder="1" applyAlignment="1" applyProtection="1">
      <alignment vertical="center" shrinkToFit="1"/>
    </xf>
    <xf numFmtId="0" fontId="18" fillId="0" borderId="0" xfId="0" applyFont="1" applyAlignment="1">
      <alignment shrinkToFit="1"/>
    </xf>
    <xf numFmtId="0" fontId="18" fillId="0" borderId="0" xfId="0" applyNumberFormat="1" applyFont="1"/>
    <xf numFmtId="0" fontId="6" fillId="0" borderId="63" xfId="0" applyFont="1" applyBorder="1" applyAlignment="1">
      <alignment horizontal="center" vertical="center" shrinkToFit="1"/>
    </xf>
    <xf numFmtId="0" fontId="6" fillId="0" borderId="73" xfId="0" applyFont="1" applyBorder="1" applyAlignment="1">
      <alignment horizontal="center" vertical="center" shrinkToFit="1"/>
    </xf>
    <xf numFmtId="0" fontId="6" fillId="20" borderId="55" xfId="0" applyFont="1" applyFill="1" applyBorder="1" applyAlignment="1">
      <alignment horizontal="left" vertical="center" shrinkToFit="1"/>
    </xf>
    <xf numFmtId="0" fontId="6" fillId="15" borderId="57" xfId="0" applyFont="1" applyFill="1" applyBorder="1" applyAlignment="1">
      <alignment horizontal="left" vertical="center" shrinkToFit="1"/>
    </xf>
    <xf numFmtId="0" fontId="38" fillId="0" borderId="0" xfId="0" applyFont="1" applyAlignment="1">
      <alignment horizontal="center"/>
    </xf>
    <xf numFmtId="0" fontId="21" fillId="0" borderId="0" xfId="0" applyFont="1" applyFill="1" applyBorder="1" applyAlignment="1" applyProtection="1">
      <alignment vertical="center"/>
    </xf>
    <xf numFmtId="0" fontId="21" fillId="0" borderId="0" xfId="0" applyFont="1" applyFill="1" applyBorder="1" applyProtection="1"/>
    <xf numFmtId="0" fontId="20" fillId="0" borderId="0" xfId="0" applyFont="1" applyAlignment="1">
      <alignment horizontal="center"/>
    </xf>
    <xf numFmtId="0" fontId="4" fillId="0" borderId="0" xfId="0" applyFont="1" applyBorder="1"/>
    <xf numFmtId="0" fontId="0" fillId="0" borderId="0" xfId="0" applyAlignment="1">
      <alignment horizontal="center" vertical="center"/>
    </xf>
    <xf numFmtId="0" fontId="4" fillId="0" borderId="0" xfId="0" applyFont="1" applyAlignment="1">
      <alignment horizontal="center" vertical="center"/>
    </xf>
    <xf numFmtId="0" fontId="67" fillId="0" borderId="217" xfId="0" applyFont="1" applyFill="1" applyBorder="1" applyAlignment="1">
      <alignment horizontal="center" vertical="center"/>
    </xf>
    <xf numFmtId="0" fontId="67" fillId="0" borderId="218" xfId="0" applyFont="1" applyFill="1" applyBorder="1" applyAlignment="1">
      <alignment horizontal="center" vertical="center"/>
    </xf>
    <xf numFmtId="0" fontId="67" fillId="0" borderId="224" xfId="0" applyFont="1" applyFill="1" applyBorder="1" applyAlignment="1">
      <alignment horizontal="center" vertical="center"/>
    </xf>
    <xf numFmtId="0" fontId="67" fillId="0" borderId="219" xfId="0" applyFont="1" applyFill="1" applyBorder="1" applyAlignment="1">
      <alignment horizontal="center" vertical="center"/>
    </xf>
    <xf numFmtId="0" fontId="67" fillId="0" borderId="49" xfId="0" applyFont="1" applyFill="1" applyBorder="1" applyAlignment="1">
      <alignment horizontal="center" vertical="center"/>
    </xf>
    <xf numFmtId="0" fontId="67" fillId="0" borderId="225" xfId="0" applyFont="1" applyFill="1" applyBorder="1" applyAlignment="1">
      <alignment horizontal="center" vertical="center"/>
    </xf>
    <xf numFmtId="0" fontId="67" fillId="0" borderId="227" xfId="0" applyFont="1" applyFill="1" applyBorder="1" applyAlignment="1">
      <alignment horizontal="center" vertical="center"/>
    </xf>
    <xf numFmtId="0" fontId="67" fillId="0" borderId="228" xfId="0" applyFont="1" applyFill="1" applyBorder="1" applyAlignment="1">
      <alignment horizontal="center" vertical="center"/>
    </xf>
    <xf numFmtId="0" fontId="67" fillId="0" borderId="229" xfId="0" applyFont="1"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vertical="center"/>
    </xf>
    <xf numFmtId="0" fontId="52" fillId="0" borderId="246" xfId="0" applyFont="1" applyBorder="1" applyAlignment="1">
      <alignment horizontal="center" vertical="center"/>
    </xf>
    <xf numFmtId="0" fontId="67" fillId="0" borderId="0" xfId="0" applyFont="1" applyFill="1" applyBorder="1" applyAlignment="1">
      <alignment horizontal="center" vertical="center"/>
    </xf>
    <xf numFmtId="0" fontId="69" fillId="0" borderId="0" xfId="0" applyFont="1" applyFill="1" applyBorder="1"/>
    <xf numFmtId="49" fontId="24" fillId="0" borderId="62" xfId="0" applyNumberFormat="1" applyFont="1" applyBorder="1" applyAlignment="1">
      <alignment horizontal="center" vertical="center"/>
    </xf>
    <xf numFmtId="0" fontId="23" fillId="0" borderId="62" xfId="0" applyNumberFormat="1" applyFont="1" applyBorder="1" applyAlignment="1">
      <alignment horizontal="center" vertical="center"/>
    </xf>
    <xf numFmtId="0" fontId="23" fillId="0" borderId="48" xfId="0" applyNumberFormat="1" applyFont="1" applyBorder="1" applyAlignment="1">
      <alignment horizontal="center" vertical="center"/>
    </xf>
    <xf numFmtId="0" fontId="23" fillId="0" borderId="51" xfId="0" applyNumberFormat="1" applyFont="1" applyBorder="1" applyAlignment="1">
      <alignment horizontal="center" vertical="center"/>
    </xf>
    <xf numFmtId="0" fontId="0" fillId="0" borderId="0" xfId="0" quotePrefix="1" applyAlignment="1">
      <alignment horizontal="center"/>
    </xf>
    <xf numFmtId="0" fontId="0" fillId="0" borderId="0" xfId="0" applyFill="1" applyBorder="1" applyAlignment="1">
      <alignment horizontal="left" vertical="center"/>
    </xf>
    <xf numFmtId="0" fontId="0" fillId="0" borderId="0" xfId="0" applyFill="1" applyBorder="1" applyAlignment="1">
      <alignment horizontal="left"/>
    </xf>
    <xf numFmtId="165" fontId="21" fillId="0" borderId="0" xfId="0" applyNumberFormat="1" applyFont="1" applyAlignment="1" applyProtection="1">
      <alignment horizontal="center"/>
    </xf>
    <xf numFmtId="0" fontId="23" fillId="0" borderId="230" xfId="0" applyNumberFormat="1" applyFont="1" applyBorder="1" applyAlignment="1">
      <alignment horizontal="center" vertical="center"/>
    </xf>
    <xf numFmtId="0" fontId="21" fillId="10" borderId="247" xfId="0" applyFont="1" applyFill="1" applyBorder="1" applyAlignment="1" applyProtection="1">
      <alignment horizontal="center"/>
      <protection locked="0"/>
    </xf>
    <xf numFmtId="0" fontId="20" fillId="0" borderId="0" xfId="0" applyNumberFormat="1" applyFont="1" applyBorder="1" applyAlignment="1">
      <alignment horizontal="left" vertical="center"/>
    </xf>
    <xf numFmtId="0" fontId="21" fillId="0" borderId="208" xfId="0" applyFont="1" applyBorder="1" applyAlignment="1">
      <alignment horizontal="center" vertical="center"/>
    </xf>
    <xf numFmtId="0" fontId="39" fillId="0" borderId="0" xfId="0" applyFont="1" applyFill="1" applyBorder="1" applyAlignment="1">
      <alignment vertical="center"/>
    </xf>
    <xf numFmtId="0" fontId="19" fillId="9" borderId="140" xfId="0" applyFont="1" applyFill="1" applyBorder="1" applyAlignment="1">
      <alignment vertical="center" shrinkToFit="1"/>
    </xf>
    <xf numFmtId="0" fontId="20" fillId="0" borderId="63" xfId="0" applyFont="1" applyFill="1" applyBorder="1" applyAlignment="1" applyProtection="1">
      <alignment vertical="center" shrinkToFit="1"/>
    </xf>
    <xf numFmtId="0" fontId="20" fillId="0" borderId="50" xfId="0" applyFont="1" applyFill="1" applyBorder="1" applyAlignment="1" applyProtection="1">
      <alignment vertical="center" shrinkToFit="1"/>
    </xf>
    <xf numFmtId="0" fontId="20" fillId="0" borderId="53" xfId="0" applyFont="1" applyFill="1" applyBorder="1" applyAlignment="1" applyProtection="1">
      <alignment vertical="center" shrinkToFit="1"/>
    </xf>
    <xf numFmtId="0" fontId="6" fillId="20" borderId="153" xfId="0" applyFont="1" applyFill="1" applyBorder="1" applyAlignment="1">
      <alignment horizontal="left" vertical="center" shrinkToFit="1"/>
    </xf>
    <xf numFmtId="0" fontId="6" fillId="0" borderId="62" xfId="0" applyFont="1" applyBorder="1" applyAlignment="1">
      <alignment horizontal="center" vertical="center" shrinkToFit="1"/>
    </xf>
    <xf numFmtId="0" fontId="6" fillId="0" borderId="245" xfId="0" applyFont="1" applyBorder="1" applyAlignment="1">
      <alignment horizontal="center" vertical="center" shrinkToFit="1"/>
    </xf>
    <xf numFmtId="0" fontId="6" fillId="0" borderId="153" xfId="0" applyFont="1" applyBorder="1" applyAlignment="1">
      <alignment horizontal="right" vertical="center" shrinkToFit="1"/>
    </xf>
    <xf numFmtId="0" fontId="6" fillId="0" borderId="154" xfId="0" applyFont="1" applyBorder="1" applyAlignment="1">
      <alignment horizontal="center" vertical="center" shrinkToFit="1"/>
    </xf>
    <xf numFmtId="0" fontId="6" fillId="0" borderId="155" xfId="0" applyFont="1" applyBorder="1" applyAlignment="1">
      <alignment horizontal="left" vertical="center" shrinkToFit="1"/>
    </xf>
    <xf numFmtId="0" fontId="14" fillId="9" borderId="118" xfId="0" applyFont="1" applyFill="1" applyBorder="1" applyAlignment="1">
      <alignment horizontal="center" vertical="center" shrinkToFit="1"/>
    </xf>
    <xf numFmtId="0" fontId="21" fillId="17" borderId="210" xfId="0" applyFont="1" applyFill="1" applyBorder="1" applyAlignment="1" applyProtection="1">
      <alignment horizontal="right" vertical="center"/>
    </xf>
    <xf numFmtId="0" fontId="21" fillId="17" borderId="149" xfId="0" applyFont="1" applyFill="1" applyBorder="1" applyAlignment="1" applyProtection="1">
      <alignment horizontal="center" vertical="center"/>
    </xf>
    <xf numFmtId="0" fontId="21" fillId="17" borderId="211" xfId="0" applyFont="1" applyFill="1" applyBorder="1" applyAlignment="1" applyProtection="1">
      <alignment horizontal="left" vertical="center"/>
    </xf>
    <xf numFmtId="0" fontId="20" fillId="10" borderId="249" xfId="0" applyFont="1" applyFill="1" applyBorder="1" applyAlignment="1" applyProtection="1">
      <alignment horizontal="center" vertical="center"/>
      <protection locked="0"/>
    </xf>
    <xf numFmtId="0" fontId="20" fillId="0" borderId="231" xfId="0" applyFont="1" applyBorder="1" applyAlignment="1">
      <alignment horizontal="left" vertical="center"/>
    </xf>
    <xf numFmtId="0" fontId="20" fillId="0" borderId="250" xfId="0" applyFont="1" applyBorder="1" applyAlignment="1">
      <alignment horizontal="left" vertical="center"/>
    </xf>
    <xf numFmtId="0" fontId="20" fillId="10" borderId="251" xfId="0" applyFont="1" applyFill="1" applyBorder="1" applyAlignment="1" applyProtection="1">
      <alignment horizontal="center" vertical="center"/>
      <protection locked="0"/>
    </xf>
    <xf numFmtId="165" fontId="0" fillId="0" borderId="0" xfId="0" applyNumberFormat="1" applyAlignment="1">
      <alignment horizontal="center" vertical="center"/>
    </xf>
    <xf numFmtId="167" fontId="21" fillId="0" borderId="0" xfId="0" applyNumberFormat="1" applyFont="1" applyFill="1" applyBorder="1" applyAlignment="1">
      <alignment horizontal="center" vertical="center"/>
    </xf>
    <xf numFmtId="167" fontId="21" fillId="0" borderId="42" xfId="0" applyNumberFormat="1" applyFont="1" applyFill="1" applyBorder="1" applyAlignment="1">
      <alignment vertical="center"/>
    </xf>
    <xf numFmtId="0" fontId="68" fillId="0" borderId="0" xfId="0" applyNumberFormat="1" applyFont="1" applyAlignment="1" applyProtection="1">
      <alignment vertical="center" wrapText="1"/>
    </xf>
    <xf numFmtId="0" fontId="20" fillId="0" borderId="252" xfId="0" applyFont="1" applyBorder="1" applyAlignment="1">
      <alignment horizontal="center" vertical="center"/>
    </xf>
    <xf numFmtId="0" fontId="20" fillId="0" borderId="253" xfId="0" applyFont="1" applyBorder="1" applyAlignment="1">
      <alignment horizontal="center" vertical="center"/>
    </xf>
    <xf numFmtId="0" fontId="20" fillId="0" borderId="254" xfId="0" applyFont="1" applyBorder="1" applyAlignment="1">
      <alignment horizontal="center" vertical="center"/>
    </xf>
    <xf numFmtId="0" fontId="70" fillId="0" borderId="255" xfId="0" applyNumberFormat="1" applyFont="1" applyBorder="1" applyAlignment="1">
      <alignment horizontal="center" vertical="center"/>
    </xf>
    <xf numFmtId="0" fontId="70" fillId="0" borderId="256" xfId="0" applyNumberFormat="1" applyFont="1" applyBorder="1" applyAlignment="1">
      <alignment horizontal="center" vertical="center"/>
    </xf>
    <xf numFmtId="0" fontId="70" fillId="0" borderId="257" xfId="0" applyNumberFormat="1" applyFont="1" applyBorder="1" applyAlignment="1">
      <alignment horizontal="center" vertical="center"/>
    </xf>
    <xf numFmtId="0" fontId="18" fillId="0" borderId="0" xfId="0" applyFont="1" applyAlignment="1" applyProtection="1">
      <alignment horizontal="center"/>
    </xf>
    <xf numFmtId="0" fontId="20" fillId="0" borderId="0" xfId="0" applyFont="1" applyBorder="1" applyAlignment="1" applyProtection="1">
      <alignment horizontal="left" vertical="center"/>
    </xf>
    <xf numFmtId="0" fontId="13" fillId="9" borderId="248" xfId="0" applyFont="1" applyFill="1" applyBorder="1" applyAlignment="1">
      <alignment vertical="center" shrinkToFit="1"/>
    </xf>
    <xf numFmtId="0" fontId="0" fillId="0" borderId="266" xfId="0" applyBorder="1"/>
    <xf numFmtId="0" fontId="0" fillId="0" borderId="266" xfId="0" applyBorder="1" applyAlignment="1">
      <alignment horizontal="center"/>
    </xf>
    <xf numFmtId="0" fontId="4" fillId="0" borderId="266" xfId="0" applyFont="1" applyBorder="1"/>
    <xf numFmtId="0" fontId="4" fillId="0" borderId="267" xfId="0" applyFont="1" applyBorder="1" applyAlignment="1">
      <alignment horizontal="center" vertical="center"/>
    </xf>
    <xf numFmtId="165" fontId="18" fillId="0" borderId="0" xfId="0" applyNumberFormat="1" applyFont="1" applyAlignment="1">
      <alignment horizontal="right" indent="1"/>
    </xf>
    <xf numFmtId="49" fontId="24" fillId="0" borderId="62" xfId="0" applyNumberFormat="1" applyFont="1" applyBorder="1" applyAlignment="1">
      <alignment horizontal="center" vertical="center"/>
    </xf>
    <xf numFmtId="0" fontId="14" fillId="9" borderId="118" xfId="0" applyFont="1" applyFill="1" applyBorder="1" applyAlignment="1">
      <alignment horizontal="center" vertical="center" shrinkToFit="1"/>
    </xf>
    <xf numFmtId="167" fontId="24" fillId="0" borderId="76" xfId="0" applyNumberFormat="1" applyFont="1" applyBorder="1" applyAlignment="1">
      <alignment horizontal="left" indent="1"/>
    </xf>
    <xf numFmtId="0" fontId="41" fillId="0" borderId="76" xfId="0" applyNumberFormat="1" applyFont="1" applyFill="1" applyBorder="1" applyAlignment="1" applyProtection="1">
      <alignment horizontal="center" vertical="center"/>
      <protection hidden="1"/>
    </xf>
    <xf numFmtId="0" fontId="7" fillId="0" borderId="268" xfId="0" applyNumberFormat="1" applyFont="1" applyFill="1" applyBorder="1" applyAlignment="1" applyProtection="1">
      <alignment horizontal="right" vertical="center" indent="1"/>
      <protection hidden="1"/>
    </xf>
    <xf numFmtId="0" fontId="7" fillId="0" borderId="269" xfId="0" applyNumberFormat="1" applyFont="1" applyFill="1" applyBorder="1" applyAlignment="1" applyProtection="1">
      <alignment horizontal="center" vertical="center"/>
      <protection hidden="1"/>
    </xf>
    <xf numFmtId="0" fontId="7" fillId="0" borderId="270" xfId="0" applyNumberFormat="1" applyFont="1" applyFill="1" applyBorder="1" applyAlignment="1" applyProtection="1">
      <alignment horizontal="center" vertical="center"/>
      <protection hidden="1"/>
    </xf>
    <xf numFmtId="0" fontId="7" fillId="0" borderId="271" xfId="0" applyNumberFormat="1" applyFont="1" applyFill="1" applyBorder="1" applyAlignment="1" applyProtection="1">
      <alignment horizontal="center" vertical="center"/>
      <protection hidden="1"/>
    </xf>
    <xf numFmtId="0" fontId="7" fillId="0" borderId="269" xfId="0" applyNumberFormat="1" applyFont="1" applyFill="1" applyBorder="1" applyAlignment="1" applyProtection="1">
      <alignment vertical="center"/>
      <protection hidden="1"/>
    </xf>
    <xf numFmtId="0" fontId="7" fillId="0" borderId="270" xfId="0" applyNumberFormat="1" applyFont="1" applyFill="1" applyBorder="1" applyAlignment="1" applyProtection="1">
      <alignment vertical="center"/>
      <protection hidden="1"/>
    </xf>
    <xf numFmtId="0" fontId="7" fillId="0" borderId="272" xfId="0" applyNumberFormat="1" applyFont="1" applyFill="1" applyBorder="1" applyAlignment="1" applyProtection="1">
      <alignment horizontal="center" vertical="center"/>
      <protection hidden="1"/>
    </xf>
    <xf numFmtId="0" fontId="7" fillId="0" borderId="273" xfId="0" applyNumberFormat="1" applyFont="1" applyFill="1" applyBorder="1" applyAlignment="1" applyProtection="1">
      <alignment horizontal="center" vertical="center"/>
      <protection hidden="1"/>
    </xf>
    <xf numFmtId="0" fontId="6" fillId="15" borderId="55" xfId="0" applyFont="1" applyFill="1" applyBorder="1" applyAlignment="1">
      <alignment horizontal="left" vertical="center" shrinkToFit="1"/>
    </xf>
    <xf numFmtId="49" fontId="21" fillId="17" borderId="57" xfId="0" applyNumberFormat="1" applyFont="1" applyFill="1" applyBorder="1" applyAlignment="1" applyProtection="1">
      <alignment horizontal="right" vertical="center"/>
    </xf>
    <xf numFmtId="49" fontId="21" fillId="17" borderId="61" xfId="0" applyNumberFormat="1" applyFont="1" applyFill="1" applyBorder="1" applyAlignment="1" applyProtection="1">
      <alignment horizontal="center" vertical="center"/>
    </xf>
    <xf numFmtId="49" fontId="21" fillId="17" borderId="56" xfId="0" applyNumberFormat="1" applyFont="1" applyFill="1" applyBorder="1" applyAlignment="1" applyProtection="1">
      <alignment horizontal="left" vertical="center"/>
    </xf>
    <xf numFmtId="0" fontId="18" fillId="0" borderId="0" xfId="0" applyFont="1" applyBorder="1"/>
    <xf numFmtId="0" fontId="14" fillId="0" borderId="0" xfId="0" applyFont="1" applyFill="1" applyBorder="1" applyAlignment="1">
      <alignment horizontal="center" vertical="center"/>
    </xf>
    <xf numFmtId="0" fontId="51" fillId="0" borderId="0" xfId="0" applyNumberFormat="1" applyFont="1" applyFill="1" applyBorder="1" applyAlignment="1">
      <alignment horizontal="center" vertical="center"/>
    </xf>
    <xf numFmtId="0" fontId="18" fillId="0" borderId="0" xfId="0" applyFont="1" applyFill="1" applyBorder="1" applyAlignment="1">
      <alignment wrapText="1"/>
    </xf>
    <xf numFmtId="0" fontId="0" fillId="0" borderId="0" xfId="0" applyNumberFormat="1" applyAlignment="1">
      <alignment vertical="center"/>
    </xf>
    <xf numFmtId="0" fontId="0" fillId="0" borderId="0" xfId="0" applyNumberFormat="1" applyAlignment="1"/>
    <xf numFmtId="165" fontId="0" fillId="0" borderId="0" xfId="0" applyNumberFormat="1"/>
    <xf numFmtId="0" fontId="0" fillId="0" borderId="0" xfId="0" applyNumberFormat="1" applyAlignment="1">
      <alignment horizontal="center"/>
    </xf>
    <xf numFmtId="0" fontId="0" fillId="0" borderId="0" xfId="0" applyNumberFormat="1" applyAlignment="1">
      <alignment horizontal="left" vertical="center" indent="1"/>
    </xf>
    <xf numFmtId="0" fontId="66" fillId="0" borderId="0" xfId="0" applyFont="1" applyBorder="1" applyAlignment="1">
      <alignment vertical="center" wrapText="1" shrinkToFit="1"/>
    </xf>
    <xf numFmtId="0" fontId="14" fillId="0" borderId="44" xfId="0" applyFont="1" applyFill="1" applyBorder="1" applyAlignment="1">
      <alignment horizontal="center" vertical="center" shrinkToFit="1"/>
    </xf>
    <xf numFmtId="0" fontId="6" fillId="0" borderId="44" xfId="0" applyFont="1" applyFill="1" applyBorder="1" applyAlignment="1">
      <alignment horizontal="center" vertical="center" shrinkToFit="1"/>
    </xf>
    <xf numFmtId="49" fontId="21" fillId="17" borderId="213" xfId="0" applyNumberFormat="1" applyFont="1" applyFill="1" applyBorder="1" applyAlignment="1" applyProtection="1">
      <alignment horizontal="right" vertical="center"/>
    </xf>
    <xf numFmtId="49" fontId="21" fillId="17" borderId="127" xfId="0" applyNumberFormat="1" applyFont="1" applyFill="1" applyBorder="1" applyAlignment="1" applyProtection="1">
      <alignment horizontal="center" vertical="center"/>
    </xf>
    <xf numFmtId="49" fontId="21" fillId="17" borderId="121" xfId="0" applyNumberFormat="1" applyFont="1" applyFill="1" applyBorder="1" applyAlignment="1" applyProtection="1">
      <alignment horizontal="left" vertical="center"/>
    </xf>
    <xf numFmtId="49" fontId="24" fillId="0" borderId="62" xfId="0" applyNumberFormat="1" applyFont="1" applyBorder="1" applyAlignment="1">
      <alignment horizontal="center" vertical="center"/>
    </xf>
    <xf numFmtId="49" fontId="24" fillId="0" borderId="62" xfId="0" applyNumberFormat="1" applyFont="1" applyBorder="1" applyAlignment="1">
      <alignment horizontal="center" vertical="center"/>
    </xf>
    <xf numFmtId="0" fontId="14" fillId="9" borderId="58" xfId="0" applyFont="1" applyFill="1" applyBorder="1" applyAlignment="1">
      <alignment horizontal="center" vertical="center" shrinkToFit="1"/>
    </xf>
    <xf numFmtId="0" fontId="30" fillId="9" borderId="120" xfId="0" applyFont="1" applyFill="1" applyBorder="1" applyAlignment="1">
      <alignment horizontal="center" vertical="center"/>
    </xf>
    <xf numFmtId="0" fontId="14" fillId="9" borderId="118" xfId="0" applyFont="1" applyFill="1" applyBorder="1" applyAlignment="1">
      <alignment horizontal="center" vertical="center" shrinkToFit="1"/>
    </xf>
    <xf numFmtId="0" fontId="41" fillId="0" borderId="76" xfId="0" applyNumberFormat="1" applyFont="1" applyFill="1" applyBorder="1" applyAlignment="1" applyProtection="1">
      <alignment horizontal="center" vertical="center"/>
      <protection hidden="1"/>
    </xf>
    <xf numFmtId="49" fontId="21" fillId="17" borderId="55" xfId="0" applyNumberFormat="1" applyFont="1" applyFill="1" applyBorder="1" applyAlignment="1" applyProtection="1">
      <alignment horizontal="right" vertical="center"/>
    </xf>
    <xf numFmtId="49" fontId="21" fillId="17" borderId="60" xfId="0" applyNumberFormat="1" applyFont="1" applyFill="1" applyBorder="1" applyAlignment="1" applyProtection="1">
      <alignment horizontal="center" vertical="center"/>
    </xf>
    <xf numFmtId="49" fontId="21" fillId="17" borderId="54" xfId="0" applyNumberFormat="1" applyFont="1" applyFill="1" applyBorder="1" applyAlignment="1" applyProtection="1">
      <alignment horizontal="left" vertical="center"/>
    </xf>
    <xf numFmtId="0" fontId="21" fillId="0" borderId="44" xfId="0" applyFont="1" applyFill="1" applyBorder="1" applyAlignment="1" applyProtection="1">
      <alignment horizontal="center"/>
    </xf>
    <xf numFmtId="0" fontId="21" fillId="10" borderId="195" xfId="0" applyFont="1" applyFill="1" applyBorder="1" applyAlignment="1" applyProtection="1">
      <alignment horizontal="center"/>
      <protection locked="0"/>
    </xf>
    <xf numFmtId="164" fontId="6" fillId="0" borderId="42" xfId="0" applyNumberFormat="1" applyFont="1" applyBorder="1" applyAlignment="1">
      <alignment vertical="center" shrinkToFit="1"/>
    </xf>
    <xf numFmtId="0" fontId="6" fillId="0" borderId="42" xfId="0" applyFont="1" applyBorder="1" applyAlignment="1">
      <alignment horizontal="left" vertical="center" shrinkToFit="1"/>
    </xf>
    <xf numFmtId="0" fontId="6" fillId="0" borderId="42" xfId="0" applyFont="1" applyBorder="1" applyAlignment="1">
      <alignment horizontal="center" vertical="center" shrinkToFit="1"/>
    </xf>
    <xf numFmtId="0" fontId="6" fillId="0" borderId="42" xfId="0" applyFont="1" applyBorder="1" applyAlignment="1">
      <alignment horizontal="right" vertical="center" shrinkToFit="1"/>
    </xf>
    <xf numFmtId="0" fontId="16" fillId="0" borderId="42" xfId="0" applyFont="1" applyBorder="1" applyAlignment="1">
      <alignment horizontal="center" vertical="center" shrinkToFit="1"/>
    </xf>
    <xf numFmtId="164" fontId="6" fillId="0" borderId="0" xfId="0" applyNumberFormat="1" applyFont="1" applyBorder="1" applyAlignment="1">
      <alignment vertical="center" shrinkToFit="1"/>
    </xf>
    <xf numFmtId="0" fontId="6" fillId="0" borderId="0" xfId="0" applyFont="1" applyBorder="1" applyAlignment="1">
      <alignment horizontal="left" vertical="center" shrinkToFit="1"/>
    </xf>
    <xf numFmtId="0" fontId="6" fillId="0" borderId="0" xfId="0" applyFont="1" applyBorder="1" applyAlignment="1">
      <alignment horizontal="center" vertical="center" shrinkToFit="1"/>
    </xf>
    <xf numFmtId="0" fontId="6" fillId="0" borderId="0" xfId="0" applyFont="1" applyBorder="1" applyAlignment="1">
      <alignment horizontal="right" vertical="center" shrinkToFit="1"/>
    </xf>
    <xf numFmtId="0" fontId="16" fillId="0" borderId="0" xfId="0" applyFont="1" applyBorder="1" applyAlignment="1">
      <alignment horizontal="center" vertical="center" shrinkToFit="1"/>
    </xf>
    <xf numFmtId="0" fontId="5" fillId="0" borderId="0" xfId="0" applyFont="1" applyBorder="1" applyAlignment="1">
      <alignment vertical="center" wrapText="1" shrinkToFit="1"/>
    </xf>
    <xf numFmtId="0" fontId="5" fillId="0" borderId="76" xfId="0" applyFont="1" applyBorder="1" applyAlignment="1">
      <alignment vertical="center" wrapText="1" shrinkToFit="1"/>
    </xf>
    <xf numFmtId="0" fontId="6" fillId="0" borderId="153" xfId="0" applyFont="1" applyFill="1" applyBorder="1" applyAlignment="1">
      <alignment horizontal="left" vertical="center" shrinkToFit="1"/>
    </xf>
    <xf numFmtId="0" fontId="6" fillId="0" borderId="55" xfId="0" applyFont="1" applyFill="1" applyBorder="1" applyAlignment="1">
      <alignment horizontal="left" vertical="center" shrinkToFit="1"/>
    </xf>
    <xf numFmtId="0" fontId="6" fillId="0" borderId="57" xfId="0" applyFont="1" applyFill="1" applyBorder="1" applyAlignment="1">
      <alignment horizontal="left" vertical="center" shrinkToFit="1"/>
    </xf>
    <xf numFmtId="0" fontId="20" fillId="0" borderId="282" xfId="0" applyFont="1" applyFill="1" applyBorder="1" applyAlignment="1" applyProtection="1">
      <alignment vertical="center" shrinkToFit="1"/>
    </xf>
    <xf numFmtId="15" fontId="60" fillId="0" borderId="0" xfId="0" quotePrefix="1" applyNumberFormat="1" applyFont="1" applyAlignment="1">
      <alignment vertical="center"/>
    </xf>
    <xf numFmtId="0" fontId="13" fillId="0" borderId="0" xfId="0" applyFont="1" applyAlignment="1">
      <alignment horizontal="center" vertical="center"/>
    </xf>
    <xf numFmtId="0" fontId="21" fillId="15" borderId="151" xfId="0" applyFont="1" applyFill="1" applyBorder="1" applyAlignment="1" applyProtection="1">
      <alignment horizontal="left" indent="1" shrinkToFit="1"/>
    </xf>
    <xf numFmtId="167" fontId="21" fillId="15" borderId="60" xfId="0" applyNumberFormat="1" applyFont="1" applyFill="1" applyBorder="1" applyAlignment="1" applyProtection="1">
      <alignment horizontal="right" indent="1"/>
    </xf>
    <xf numFmtId="0" fontId="21" fillId="15" borderId="74" xfId="0" applyFont="1" applyFill="1" applyBorder="1" applyAlignment="1" applyProtection="1"/>
    <xf numFmtId="165" fontId="21" fillId="0" borderId="0" xfId="0" applyNumberFormat="1" applyFont="1" applyAlignment="1">
      <alignment horizontal="center" vertical="center"/>
    </xf>
    <xf numFmtId="165" fontId="14" fillId="9" borderId="283" xfId="0" applyNumberFormat="1" applyFont="1" applyFill="1" applyBorder="1" applyAlignment="1">
      <alignment vertical="center" shrinkToFit="1"/>
    </xf>
    <xf numFmtId="0" fontId="7" fillId="0" borderId="161" xfId="1" applyNumberFormat="1" applyFont="1" applyFill="1" applyBorder="1" applyAlignment="1" applyProtection="1">
      <alignment vertical="center"/>
      <protection hidden="1"/>
    </xf>
    <xf numFmtId="0" fontId="7" fillId="0" borderId="284" xfId="1" applyNumberFormat="1" applyFont="1" applyFill="1" applyBorder="1" applyAlignment="1" applyProtection="1">
      <alignment vertical="center"/>
      <protection hidden="1"/>
    </xf>
    <xf numFmtId="0" fontId="7" fillId="0" borderId="284" xfId="1" applyNumberFormat="1" applyFont="1" applyFill="1" applyBorder="1" applyAlignment="1" applyProtection="1">
      <alignment horizontal="center" vertical="center"/>
      <protection hidden="1"/>
    </xf>
    <xf numFmtId="0" fontId="7" fillId="0" borderId="0" xfId="1" applyNumberFormat="1" applyFont="1" applyFill="1" applyBorder="1" applyAlignment="1" applyProtection="1">
      <alignment horizontal="center" vertical="center"/>
      <protection hidden="1"/>
    </xf>
    <xf numFmtId="0" fontId="7" fillId="0" borderId="162" xfId="1" applyNumberFormat="1" applyFont="1" applyFill="1" applyBorder="1" applyAlignment="1" applyProtection="1">
      <alignment horizontal="center" vertical="center"/>
      <protection hidden="1"/>
    </xf>
    <xf numFmtId="0" fontId="7" fillId="0" borderId="112" xfId="1" applyNumberFormat="1" applyFont="1" applyFill="1" applyBorder="1" applyAlignment="1" applyProtection="1">
      <alignment vertical="center"/>
      <protection hidden="1"/>
    </xf>
    <xf numFmtId="0" fontId="7" fillId="0" borderId="0" xfId="1" applyNumberFormat="1" applyFont="1" applyFill="1" applyBorder="1" applyAlignment="1" applyProtection="1">
      <alignment vertical="center"/>
      <protection hidden="1"/>
    </xf>
    <xf numFmtId="166" fontId="7" fillId="0" borderId="0" xfId="1" applyNumberFormat="1" applyFont="1" applyFill="1" applyBorder="1" applyAlignment="1" applyProtection="1">
      <alignment horizontal="center" vertical="center"/>
      <protection hidden="1"/>
    </xf>
    <xf numFmtId="0" fontId="7" fillId="0" borderId="113" xfId="1" applyNumberFormat="1" applyFont="1" applyFill="1" applyBorder="1" applyAlignment="1" applyProtection="1">
      <alignment horizontal="center" vertical="center"/>
      <protection hidden="1"/>
    </xf>
    <xf numFmtId="0" fontId="7" fillId="0" borderId="114" xfId="1" applyNumberFormat="1" applyFont="1" applyFill="1" applyBorder="1" applyAlignment="1" applyProtection="1">
      <alignment vertical="center"/>
      <protection hidden="1"/>
    </xf>
    <xf numFmtId="0" fontId="7" fillId="0" borderId="115" xfId="1" applyNumberFormat="1" applyFont="1" applyFill="1" applyBorder="1" applyAlignment="1" applyProtection="1">
      <alignment vertical="center"/>
      <protection hidden="1"/>
    </xf>
    <xf numFmtId="0" fontId="7" fillId="0" borderId="115" xfId="1" applyNumberFormat="1" applyFont="1" applyFill="1" applyBorder="1" applyAlignment="1" applyProtection="1">
      <alignment horizontal="center" vertical="center"/>
      <protection hidden="1"/>
    </xf>
    <xf numFmtId="0" fontId="7" fillId="0" borderId="116" xfId="1" applyNumberFormat="1" applyFont="1" applyFill="1" applyBorder="1" applyAlignment="1" applyProtection="1">
      <alignment horizontal="center" vertical="center"/>
      <protection hidden="1"/>
    </xf>
    <xf numFmtId="166" fontId="7" fillId="0" borderId="115" xfId="1" applyNumberFormat="1" applyFont="1" applyFill="1" applyBorder="1" applyAlignment="1" applyProtection="1">
      <alignment horizontal="center" vertical="center"/>
      <protection hidden="1"/>
    </xf>
    <xf numFmtId="49" fontId="24" fillId="0" borderId="64" xfId="0" applyNumberFormat="1" applyFont="1" applyBorder="1" applyAlignment="1">
      <alignment horizontal="center" vertical="center"/>
    </xf>
    <xf numFmtId="49" fontId="24" fillId="0" borderId="62" xfId="0" applyNumberFormat="1" applyFont="1" applyBorder="1" applyAlignment="1">
      <alignment horizontal="center" vertical="center"/>
    </xf>
    <xf numFmtId="0" fontId="20" fillId="10" borderId="68" xfId="0" applyFont="1" applyFill="1" applyBorder="1" applyAlignment="1" applyProtection="1">
      <alignment horizontal="left" vertical="center" shrinkToFit="1"/>
      <protection locked="0"/>
    </xf>
    <xf numFmtId="0" fontId="20" fillId="10" borderId="63" xfId="0" applyFont="1" applyFill="1" applyBorder="1" applyAlignment="1" applyProtection="1">
      <alignment horizontal="left" vertical="center" shrinkToFit="1"/>
      <protection locked="0"/>
    </xf>
    <xf numFmtId="0" fontId="19" fillId="9" borderId="66" xfId="0" applyFont="1" applyFill="1" applyBorder="1" applyAlignment="1">
      <alignment horizontal="center" vertical="center"/>
    </xf>
    <xf numFmtId="0" fontId="19" fillId="9" borderId="67" xfId="0" applyFont="1" applyFill="1" applyBorder="1" applyAlignment="1">
      <alignment horizontal="center" vertical="center"/>
    </xf>
    <xf numFmtId="0" fontId="19" fillId="9" borderId="70" xfId="0" applyFont="1" applyFill="1" applyBorder="1" applyAlignment="1">
      <alignment horizontal="left" vertical="center" shrinkToFit="1"/>
    </xf>
    <xf numFmtId="0" fontId="19" fillId="9" borderId="71" xfId="0" applyFont="1" applyFill="1" applyBorder="1" applyAlignment="1">
      <alignment horizontal="left" vertical="center" shrinkToFit="1"/>
    </xf>
    <xf numFmtId="49" fontId="24" fillId="0" borderId="65" xfId="0" applyNumberFormat="1" applyFont="1" applyBorder="1" applyAlignment="1">
      <alignment horizontal="center" vertical="center"/>
    </xf>
    <xf numFmtId="0" fontId="20" fillId="10" borderId="69" xfId="0" applyFont="1" applyFill="1" applyBorder="1" applyAlignment="1" applyProtection="1">
      <alignment horizontal="left" vertical="center" shrinkToFit="1"/>
      <protection locked="0"/>
    </xf>
    <xf numFmtId="165" fontId="64" fillId="0" borderId="0" xfId="0" applyNumberFormat="1" applyFont="1" applyAlignment="1" applyProtection="1">
      <alignment horizontal="left" vertical="top" wrapText="1" indent="1"/>
    </xf>
    <xf numFmtId="0" fontId="20" fillId="10" borderId="60" xfId="0" applyFont="1" applyFill="1" applyBorder="1" applyAlignment="1" applyProtection="1">
      <alignment horizontal="right" vertical="center" indent="1"/>
      <protection locked="0"/>
    </xf>
    <xf numFmtId="0" fontId="20" fillId="0" borderId="74" xfId="0" applyFont="1" applyBorder="1" applyAlignment="1">
      <alignment horizontal="left" vertical="center"/>
    </xf>
    <xf numFmtId="0" fontId="21" fillId="0" borderId="151" xfId="0" applyFont="1" applyBorder="1" applyAlignment="1">
      <alignment horizontal="left" vertical="center" indent="1"/>
    </xf>
    <xf numFmtId="0" fontId="21" fillId="0" borderId="152" xfId="0" applyFont="1" applyBorder="1" applyAlignment="1">
      <alignment horizontal="left" vertical="center" indent="1"/>
    </xf>
    <xf numFmtId="0" fontId="20" fillId="10" borderId="86" xfId="0" applyFont="1" applyFill="1" applyBorder="1" applyAlignment="1" applyProtection="1">
      <alignment horizontal="right" vertical="center" indent="1"/>
      <protection locked="0"/>
    </xf>
    <xf numFmtId="0" fontId="63" fillId="0" borderId="74" xfId="0" applyFont="1" applyBorder="1" applyAlignment="1">
      <alignment horizontal="left" vertical="center"/>
    </xf>
    <xf numFmtId="0" fontId="63" fillId="0" borderId="87" xfId="0" applyFont="1" applyBorder="1" applyAlignment="1">
      <alignment horizontal="left" vertical="center"/>
    </xf>
    <xf numFmtId="0" fontId="21" fillId="15" borderId="240" xfId="0" applyFont="1" applyFill="1" applyBorder="1" applyAlignment="1">
      <alignment horizontal="left" vertical="center" indent="1"/>
    </xf>
    <xf numFmtId="0" fontId="21" fillId="15" borderId="243" xfId="0" applyFont="1" applyFill="1" applyBorder="1" applyAlignment="1">
      <alignment horizontal="left" vertical="center" indent="1"/>
    </xf>
    <xf numFmtId="0" fontId="20" fillId="15" borderId="241" xfId="0" applyFont="1" applyFill="1" applyBorder="1" applyAlignment="1">
      <alignment horizontal="center" vertical="center"/>
    </xf>
    <xf numFmtId="0" fontId="20" fillId="15" borderId="244" xfId="0" applyFont="1" applyFill="1" applyBorder="1" applyAlignment="1">
      <alignment horizontal="center" vertical="center"/>
    </xf>
    <xf numFmtId="49" fontId="24" fillId="0" borderId="72" xfId="0" applyNumberFormat="1" applyFont="1" applyBorder="1" applyAlignment="1">
      <alignment horizontal="center" vertical="center"/>
    </xf>
    <xf numFmtId="0" fontId="20" fillId="10" borderId="73" xfId="0" applyFont="1" applyFill="1" applyBorder="1" applyAlignment="1" applyProtection="1">
      <alignment horizontal="left" vertical="center" shrinkToFit="1"/>
      <protection locked="0"/>
    </xf>
    <xf numFmtId="0" fontId="21" fillId="0" borderId="148" xfId="0" applyFont="1" applyBorder="1" applyAlignment="1">
      <alignment horizontal="left" vertical="center" indent="1"/>
    </xf>
    <xf numFmtId="167" fontId="20" fillId="10" borderId="149" xfId="0" applyNumberFormat="1" applyFont="1" applyFill="1" applyBorder="1" applyAlignment="1" applyProtection="1">
      <alignment horizontal="right" vertical="center" indent="1"/>
      <protection locked="0"/>
    </xf>
    <xf numFmtId="167" fontId="20" fillId="10" borderId="60" xfId="0" applyNumberFormat="1" applyFont="1" applyFill="1" applyBorder="1" applyAlignment="1" applyProtection="1">
      <alignment horizontal="right" vertical="center" indent="1"/>
      <protection locked="0"/>
    </xf>
    <xf numFmtId="0" fontId="20" fillId="0" borderId="150" xfId="0" applyFont="1" applyBorder="1" applyAlignment="1">
      <alignment horizontal="left" vertical="center"/>
    </xf>
    <xf numFmtId="0" fontId="25" fillId="0" borderId="0" xfId="0" applyFont="1" applyAlignment="1">
      <alignment horizontal="center"/>
    </xf>
    <xf numFmtId="0" fontId="15" fillId="0" borderId="76" xfId="0" applyFont="1" applyBorder="1" applyAlignment="1">
      <alignment horizontal="left" vertical="center"/>
    </xf>
    <xf numFmtId="0" fontId="18" fillId="0" borderId="0" xfId="0" applyFont="1" applyAlignment="1">
      <alignment horizontal="center" wrapText="1"/>
    </xf>
    <xf numFmtId="0" fontId="18" fillId="0" borderId="115" xfId="0" applyFont="1" applyBorder="1" applyAlignment="1">
      <alignment horizontal="center" wrapText="1"/>
    </xf>
    <xf numFmtId="0" fontId="19" fillId="9" borderId="118" xfId="0" applyFont="1" applyFill="1" applyBorder="1" applyAlignment="1">
      <alignment horizontal="center"/>
    </xf>
    <xf numFmtId="0" fontId="19" fillId="9" borderId="140" xfId="0" applyFont="1" applyFill="1" applyBorder="1" applyAlignment="1">
      <alignment horizontal="center"/>
    </xf>
    <xf numFmtId="164" fontId="24" fillId="0" borderId="0" xfId="0" applyNumberFormat="1" applyFont="1" applyFill="1" applyBorder="1" applyAlignment="1">
      <alignment horizontal="center" vertical="center"/>
    </xf>
    <xf numFmtId="164" fontId="24" fillId="0" borderId="76" xfId="0" applyNumberFormat="1" applyFont="1" applyFill="1" applyBorder="1" applyAlignment="1">
      <alignment horizontal="center" vertical="center"/>
    </xf>
    <xf numFmtId="0" fontId="24" fillId="0" borderId="0" xfId="0" applyFont="1" applyAlignment="1">
      <alignment horizontal="left" vertical="center" shrinkToFit="1"/>
    </xf>
    <xf numFmtId="0" fontId="24" fillId="0" borderId="76" xfId="0" applyFont="1" applyBorder="1" applyAlignment="1">
      <alignment horizontal="left" vertical="center" shrinkToFit="1"/>
    </xf>
    <xf numFmtId="0" fontId="68" fillId="0" borderId="0" xfId="0" applyNumberFormat="1" applyFont="1" applyAlignment="1" applyProtection="1">
      <alignment horizontal="center" vertical="center" wrapText="1"/>
    </xf>
    <xf numFmtId="0" fontId="0" fillId="0" borderId="0" xfId="0" applyAlignment="1">
      <alignment horizontal="center" vertical="center"/>
    </xf>
    <xf numFmtId="0" fontId="49" fillId="0" borderId="0" xfId="0" applyFont="1" applyAlignment="1">
      <alignment horizontal="center" vertical="top" textRotation="90"/>
    </xf>
    <xf numFmtId="0" fontId="66" fillId="0" borderId="0" xfId="0" applyFont="1" applyAlignment="1">
      <alignment horizontal="center" wrapText="1"/>
    </xf>
    <xf numFmtId="0" fontId="14" fillId="9" borderId="37" xfId="0" applyFont="1" applyFill="1" applyBorder="1" applyAlignment="1">
      <alignment horizontal="center" vertical="center"/>
    </xf>
    <xf numFmtId="0" fontId="14" fillId="9" borderId="27" xfId="0" applyFont="1" applyFill="1" applyBorder="1" applyAlignment="1">
      <alignment horizontal="center" vertical="center"/>
    </xf>
    <xf numFmtId="0" fontId="14" fillId="9" borderId="33" xfId="0" applyFont="1" applyFill="1" applyBorder="1" applyAlignment="1">
      <alignment horizontal="center" vertical="center"/>
    </xf>
    <xf numFmtId="0" fontId="14" fillId="9" borderId="34" xfId="0" applyFont="1" applyFill="1" applyBorder="1" applyAlignment="1">
      <alignment horizontal="center" vertical="center"/>
    </xf>
    <xf numFmtId="0" fontId="14" fillId="9" borderId="28" xfId="0" applyFont="1" applyFill="1" applyBorder="1" applyAlignment="1">
      <alignment horizontal="center" vertical="center"/>
    </xf>
    <xf numFmtId="0" fontId="56" fillId="16" borderId="196" xfId="0" applyFont="1" applyFill="1" applyBorder="1" applyAlignment="1" applyProtection="1">
      <alignment horizontal="center"/>
    </xf>
    <xf numFmtId="0" fontId="56" fillId="16" borderId="197" xfId="0" applyFont="1" applyFill="1" applyBorder="1" applyAlignment="1" applyProtection="1">
      <alignment horizontal="center"/>
    </xf>
    <xf numFmtId="0" fontId="56" fillId="16" borderId="198" xfId="0" applyFont="1" applyFill="1" applyBorder="1" applyAlignment="1" applyProtection="1">
      <alignment horizontal="center"/>
    </xf>
    <xf numFmtId="0" fontId="56" fillId="16" borderId="199" xfId="0" applyFont="1" applyFill="1" applyBorder="1" applyAlignment="1" applyProtection="1">
      <alignment horizontal="center"/>
    </xf>
    <xf numFmtId="0" fontId="56" fillId="16" borderId="200" xfId="0" applyFont="1" applyFill="1" applyBorder="1" applyAlignment="1" applyProtection="1">
      <alignment horizontal="center"/>
    </xf>
    <xf numFmtId="0" fontId="56" fillId="16" borderId="201" xfId="0" applyFont="1" applyFill="1" applyBorder="1" applyAlignment="1" applyProtection="1">
      <alignment horizontal="center"/>
    </xf>
    <xf numFmtId="0" fontId="14" fillId="9" borderId="58" xfId="0" applyFont="1" applyFill="1" applyBorder="1" applyAlignment="1">
      <alignment horizontal="center" vertical="center" shrinkToFit="1"/>
    </xf>
    <xf numFmtId="0" fontId="14" fillId="9" borderId="42" xfId="0" applyFont="1" applyFill="1" applyBorder="1" applyAlignment="1">
      <alignment horizontal="center" vertical="center" shrinkToFit="1"/>
    </xf>
    <xf numFmtId="0" fontId="14" fillId="9" borderId="59" xfId="0" applyFont="1" applyFill="1" applyBorder="1" applyAlignment="1">
      <alignment horizontal="center" vertical="center" shrinkToFit="1"/>
    </xf>
    <xf numFmtId="0" fontId="13" fillId="9" borderId="41" xfId="0" applyFont="1" applyFill="1" applyBorder="1" applyAlignment="1">
      <alignment horizontal="center" vertical="center" shrinkToFit="1"/>
    </xf>
    <xf numFmtId="0" fontId="13" fillId="9" borderId="43" xfId="0" applyFont="1" applyFill="1" applyBorder="1" applyAlignment="1">
      <alignment horizontal="center" vertical="center" shrinkToFit="1"/>
    </xf>
    <xf numFmtId="0" fontId="55" fillId="0" borderId="76" xfId="0" applyFont="1" applyBorder="1" applyAlignment="1">
      <alignment horizontal="center"/>
    </xf>
    <xf numFmtId="0" fontId="37" fillId="0" borderId="0" xfId="0" applyFont="1" applyAlignment="1">
      <alignment horizontal="center"/>
    </xf>
    <xf numFmtId="0" fontId="17" fillId="10" borderId="258" xfId="0" applyFont="1" applyFill="1" applyBorder="1" applyAlignment="1" applyProtection="1">
      <alignment horizontal="center" vertical="top"/>
      <protection locked="0"/>
    </xf>
    <xf numFmtId="0" fontId="17" fillId="10" borderId="259" xfId="0" applyFont="1" applyFill="1" applyBorder="1" applyAlignment="1" applyProtection="1">
      <alignment horizontal="center" vertical="top"/>
      <protection locked="0"/>
    </xf>
    <xf numFmtId="0" fontId="17" fillId="10" borderId="260" xfId="0" applyFont="1" applyFill="1" applyBorder="1" applyAlignment="1" applyProtection="1">
      <alignment horizontal="center" vertical="top"/>
      <protection locked="0"/>
    </xf>
    <xf numFmtId="14" fontId="26" fillId="10" borderId="261" xfId="0" applyNumberFormat="1" applyFont="1" applyFill="1" applyBorder="1" applyAlignment="1" applyProtection="1">
      <alignment horizontal="center" vertical="center"/>
      <protection locked="0"/>
    </xf>
    <xf numFmtId="14" fontId="26" fillId="10" borderId="207" xfId="0" applyNumberFormat="1" applyFont="1" applyFill="1" applyBorder="1" applyAlignment="1" applyProtection="1">
      <alignment horizontal="center" vertical="center"/>
      <protection locked="0"/>
    </xf>
    <xf numFmtId="14" fontId="26" fillId="10" borderId="262" xfId="0" applyNumberFormat="1" applyFont="1" applyFill="1" applyBorder="1" applyAlignment="1" applyProtection="1">
      <alignment horizontal="center" vertical="center"/>
      <protection locked="0"/>
    </xf>
    <xf numFmtId="0" fontId="26" fillId="10" borderId="261" xfId="0" applyFont="1" applyFill="1" applyBorder="1" applyAlignment="1" applyProtection="1">
      <alignment horizontal="center" vertical="center"/>
      <protection locked="0"/>
    </xf>
    <xf numFmtId="0" fontId="26" fillId="10" borderId="207" xfId="0" applyFont="1" applyFill="1" applyBorder="1" applyAlignment="1" applyProtection="1">
      <alignment horizontal="center" vertical="center"/>
      <protection locked="0"/>
    </xf>
    <xf numFmtId="0" fontId="26" fillId="10" borderId="262" xfId="0" applyFont="1" applyFill="1" applyBorder="1" applyAlignment="1" applyProtection="1">
      <alignment horizontal="center" vertical="center"/>
      <protection locked="0"/>
    </xf>
    <xf numFmtId="0" fontId="26" fillId="10" borderId="263" xfId="0" applyFont="1" applyFill="1" applyBorder="1" applyAlignment="1" applyProtection="1">
      <alignment horizontal="center" vertical="center"/>
      <protection locked="0"/>
    </xf>
    <xf numFmtId="0" fontId="26" fillId="10" borderId="264" xfId="0" applyFont="1" applyFill="1" applyBorder="1" applyAlignment="1" applyProtection="1">
      <alignment horizontal="center" vertical="center"/>
      <protection locked="0"/>
    </xf>
    <xf numFmtId="0" fontId="26" fillId="10" borderId="265" xfId="0" applyFont="1" applyFill="1" applyBorder="1" applyAlignment="1" applyProtection="1">
      <alignment horizontal="center" vertical="center"/>
      <protection locked="0"/>
    </xf>
    <xf numFmtId="0" fontId="13" fillId="15" borderId="0" xfId="0" applyFont="1" applyFill="1" applyBorder="1" applyAlignment="1">
      <alignment horizontal="right" vertical="center"/>
    </xf>
    <xf numFmtId="167" fontId="13" fillId="15" borderId="0" xfId="0" applyNumberFormat="1" applyFont="1" applyFill="1" applyBorder="1" applyAlignment="1">
      <alignment horizontal="left" vertical="center" indent="1"/>
    </xf>
    <xf numFmtId="0" fontId="61" fillId="16" borderId="234" xfId="0" applyFont="1" applyFill="1" applyBorder="1" applyAlignment="1">
      <alignment horizontal="center" vertical="center"/>
    </xf>
    <xf numFmtId="0" fontId="61" fillId="16" borderId="235" xfId="0" applyFont="1" applyFill="1" applyBorder="1" applyAlignment="1">
      <alignment horizontal="center" vertical="center"/>
    </xf>
    <xf numFmtId="0" fontId="61" fillId="16" borderId="236" xfId="0" applyFont="1" applyFill="1" applyBorder="1" applyAlignment="1">
      <alignment horizontal="center" vertical="center"/>
    </xf>
    <xf numFmtId="0" fontId="61" fillId="16" borderId="237" xfId="0" applyFont="1" applyFill="1" applyBorder="1" applyAlignment="1">
      <alignment horizontal="center" vertical="center"/>
    </xf>
    <xf numFmtId="0" fontId="61" fillId="16" borderId="238" xfId="0" applyFont="1" applyFill="1" applyBorder="1" applyAlignment="1">
      <alignment horizontal="center" vertical="center"/>
    </xf>
    <xf numFmtId="0" fontId="61" fillId="16" borderId="239" xfId="0" applyFont="1" applyFill="1" applyBorder="1" applyAlignment="1">
      <alignment horizontal="center" vertical="center"/>
    </xf>
    <xf numFmtId="0" fontId="59" fillId="0" borderId="258" xfId="0" applyFont="1" applyBorder="1" applyAlignment="1">
      <alignment horizontal="center" vertical="center"/>
    </xf>
    <xf numFmtId="0" fontId="59" fillId="0" borderId="259" xfId="0" applyFont="1" applyBorder="1" applyAlignment="1">
      <alignment horizontal="center" vertical="center"/>
    </xf>
    <xf numFmtId="0" fontId="59" fillId="0" borderId="260" xfId="0" applyFont="1" applyBorder="1" applyAlignment="1">
      <alignment horizontal="center" vertical="center"/>
    </xf>
    <xf numFmtId="14" fontId="60" fillId="0" borderId="261" xfId="0" applyNumberFormat="1" applyFont="1" applyBorder="1" applyAlignment="1">
      <alignment horizontal="center" vertical="center"/>
    </xf>
    <xf numFmtId="14" fontId="60" fillId="0" borderId="207" xfId="0" applyNumberFormat="1" applyFont="1" applyBorder="1" applyAlignment="1">
      <alignment horizontal="center" vertical="center"/>
    </xf>
    <xf numFmtId="14" fontId="60" fillId="0" borderId="262" xfId="0" applyNumberFormat="1" applyFont="1" applyBorder="1" applyAlignment="1">
      <alignment horizontal="center" vertical="center"/>
    </xf>
    <xf numFmtId="0" fontId="60" fillId="0" borderId="261" xfId="0" applyFont="1" applyBorder="1" applyAlignment="1">
      <alignment horizontal="center" vertical="center"/>
    </xf>
    <xf numFmtId="0" fontId="60" fillId="0" borderId="207" xfId="0" applyFont="1" applyBorder="1" applyAlignment="1">
      <alignment horizontal="center" vertical="center"/>
    </xf>
    <xf numFmtId="0" fontId="60" fillId="0" borderId="262" xfId="0" applyFont="1" applyBorder="1" applyAlignment="1">
      <alignment horizontal="center" vertical="center"/>
    </xf>
    <xf numFmtId="0" fontId="60" fillId="0" borderId="263" xfId="0" applyFont="1" applyBorder="1" applyAlignment="1">
      <alignment horizontal="center" vertical="center"/>
    </xf>
    <xf numFmtId="0" fontId="60" fillId="0" borderId="264" xfId="0" applyFont="1" applyBorder="1" applyAlignment="1">
      <alignment horizontal="center" vertical="center"/>
    </xf>
    <xf numFmtId="0" fontId="60" fillId="0" borderId="265" xfId="0" applyFont="1" applyBorder="1" applyAlignment="1">
      <alignment horizontal="center" vertical="center"/>
    </xf>
    <xf numFmtId="0" fontId="55" fillId="0" borderId="76" xfId="0" applyFont="1" applyBorder="1" applyAlignment="1">
      <alignment horizontal="left"/>
    </xf>
    <xf numFmtId="0" fontId="18" fillId="0" borderId="0" xfId="0" applyFont="1" applyAlignment="1">
      <alignment horizontal="center" vertical="center" wrapText="1"/>
    </xf>
    <xf numFmtId="0" fontId="18" fillId="0" borderId="115" xfId="0" applyFont="1" applyBorder="1" applyAlignment="1">
      <alignment horizontal="center" vertical="center" wrapText="1"/>
    </xf>
    <xf numFmtId="0" fontId="30" fillId="9" borderId="232" xfId="0" applyFont="1" applyFill="1" applyBorder="1" applyAlignment="1">
      <alignment horizontal="center" vertical="center"/>
    </xf>
    <xf numFmtId="0" fontId="30" fillId="9" borderId="137" xfId="0" applyFont="1" applyFill="1" applyBorder="1" applyAlignment="1">
      <alignment horizontal="center" vertical="center"/>
    </xf>
    <xf numFmtId="0" fontId="30" fillId="9" borderId="120" xfId="0" applyFont="1" applyFill="1" applyBorder="1" applyAlignment="1">
      <alignment horizontal="center" vertical="center"/>
    </xf>
    <xf numFmtId="0" fontId="14" fillId="9" borderId="232" xfId="0" applyFont="1" applyFill="1" applyBorder="1" applyAlignment="1">
      <alignment horizontal="center" vertical="center"/>
    </xf>
    <xf numFmtId="0" fontId="14" fillId="9" borderId="137" xfId="0" applyFont="1" applyFill="1" applyBorder="1" applyAlignment="1">
      <alignment horizontal="center" vertical="center"/>
    </xf>
    <xf numFmtId="0" fontId="14" fillId="9" borderId="233" xfId="0" applyFont="1" applyFill="1" applyBorder="1" applyAlignment="1">
      <alignment horizontal="center" vertical="center"/>
    </xf>
    <xf numFmtId="0" fontId="39" fillId="0" borderId="60" xfId="0" applyFont="1" applyBorder="1" applyAlignment="1">
      <alignment horizontal="left" vertical="center" indent="1"/>
    </xf>
    <xf numFmtId="0" fontId="39" fillId="0" borderId="74" xfId="0" applyFont="1" applyBorder="1" applyAlignment="1">
      <alignment horizontal="left" vertical="center" indent="1"/>
    </xf>
    <xf numFmtId="164" fontId="20" fillId="0" borderId="151" xfId="0" applyNumberFormat="1" applyFont="1" applyBorder="1" applyAlignment="1">
      <alignment horizontal="center" vertical="center"/>
    </xf>
    <xf numFmtId="164" fontId="20" fillId="0" borderId="60" xfId="0" applyNumberFormat="1" applyFont="1" applyBorder="1" applyAlignment="1">
      <alignment horizontal="center" vertical="center"/>
    </xf>
    <xf numFmtId="0" fontId="21" fillId="0" borderId="133" xfId="0" applyFont="1" applyBorder="1" applyAlignment="1">
      <alignment horizontal="left" vertical="center" indent="1"/>
    </xf>
    <xf numFmtId="0" fontId="21" fillId="0" borderId="134" xfId="0" applyFont="1" applyBorder="1" applyAlignment="1">
      <alignment horizontal="left" vertical="center" indent="1"/>
    </xf>
    <xf numFmtId="0" fontId="39" fillId="18" borderId="149" xfId="0" applyFont="1" applyFill="1" applyBorder="1" applyAlignment="1">
      <alignment horizontal="left" vertical="center" indent="1"/>
    </xf>
    <xf numFmtId="0" fontId="39" fillId="18" borderId="150" xfId="0" applyFont="1" applyFill="1" applyBorder="1" applyAlignment="1">
      <alignment horizontal="left" vertical="center" indent="1"/>
    </xf>
    <xf numFmtId="0" fontId="39" fillId="19" borderId="60" xfId="0" applyFont="1" applyFill="1" applyBorder="1" applyAlignment="1">
      <alignment horizontal="left" vertical="center" indent="1"/>
    </xf>
    <xf numFmtId="0" fontId="39" fillId="19" borderId="74" xfId="0" applyFont="1" applyFill="1" applyBorder="1" applyAlignment="1">
      <alignment horizontal="left" vertical="center" indent="1"/>
    </xf>
    <xf numFmtId="0" fontId="39" fillId="11" borderId="60" xfId="0" applyFont="1" applyFill="1" applyBorder="1" applyAlignment="1">
      <alignment horizontal="left" vertical="center" indent="1"/>
    </xf>
    <xf numFmtId="0" fontId="39" fillId="11" borderId="74" xfId="0" applyFont="1" applyFill="1" applyBorder="1" applyAlignment="1">
      <alignment horizontal="left" vertical="center" indent="1"/>
    </xf>
    <xf numFmtId="164" fontId="20" fillId="11" borderId="151" xfId="0" applyNumberFormat="1" applyFont="1" applyFill="1" applyBorder="1" applyAlignment="1">
      <alignment horizontal="center" vertical="center"/>
    </xf>
    <xf numFmtId="164" fontId="20" fillId="11" borderId="60" xfId="0" applyNumberFormat="1" applyFont="1" applyFill="1" applyBorder="1" applyAlignment="1">
      <alignment horizontal="center" vertical="center"/>
    </xf>
    <xf numFmtId="164" fontId="20" fillId="0" borderId="203" xfId="0" applyNumberFormat="1" applyFont="1" applyBorder="1" applyAlignment="1">
      <alignment horizontal="center" vertical="center"/>
    </xf>
    <xf numFmtId="164" fontId="20" fillId="0" borderId="61" xfId="0" applyNumberFormat="1" applyFont="1" applyBorder="1" applyAlignment="1">
      <alignment horizontal="center" vertical="center"/>
    </xf>
    <xf numFmtId="0" fontId="21" fillId="15" borderId="0" xfId="0" applyFont="1" applyFill="1" applyAlignment="1">
      <alignment horizontal="right" indent="1"/>
    </xf>
    <xf numFmtId="167" fontId="21" fillId="15" borderId="0" xfId="0" applyNumberFormat="1" applyFont="1" applyFill="1" applyAlignment="1">
      <alignment horizontal="left"/>
    </xf>
    <xf numFmtId="0" fontId="39" fillId="0" borderId="61" xfId="0" applyFont="1" applyBorder="1" applyAlignment="1">
      <alignment horizontal="left" vertical="center" indent="1"/>
    </xf>
    <xf numFmtId="0" fontId="39" fillId="0" borderId="204" xfId="0" applyFont="1" applyBorder="1" applyAlignment="1">
      <alignment horizontal="left" vertical="center" indent="1"/>
    </xf>
    <xf numFmtId="0" fontId="21" fillId="0" borderId="132" xfId="0" applyFont="1" applyBorder="1" applyAlignment="1">
      <alignment horizontal="center" vertical="center"/>
    </xf>
    <xf numFmtId="0" fontId="21" fillId="0" borderId="133" xfId="0" applyFont="1" applyBorder="1" applyAlignment="1">
      <alignment horizontal="center" vertical="center"/>
    </xf>
    <xf numFmtId="164" fontId="20" fillId="18" borderId="148" xfId="0" applyNumberFormat="1" applyFont="1" applyFill="1" applyBorder="1" applyAlignment="1">
      <alignment horizontal="center" vertical="center"/>
    </xf>
    <xf numFmtId="164" fontId="20" fillId="18" borderId="149" xfId="0" applyNumberFormat="1" applyFont="1" applyFill="1" applyBorder="1" applyAlignment="1">
      <alignment horizontal="center" vertical="center"/>
    </xf>
    <xf numFmtId="164" fontId="20" fillId="19" borderId="151" xfId="0" applyNumberFormat="1" applyFont="1" applyFill="1" applyBorder="1" applyAlignment="1">
      <alignment horizontal="center" vertical="center"/>
    </xf>
    <xf numFmtId="164" fontId="20" fillId="19" borderId="60" xfId="0" applyNumberFormat="1" applyFont="1" applyFill="1" applyBorder="1" applyAlignment="1">
      <alignment horizontal="center" vertical="center"/>
    </xf>
    <xf numFmtId="0" fontId="24" fillId="0" borderId="76" xfId="0" applyFont="1" applyBorder="1" applyAlignment="1">
      <alignment horizontal="left"/>
    </xf>
    <xf numFmtId="167" fontId="24" fillId="0" borderId="76" xfId="0" applyNumberFormat="1" applyFont="1" applyBorder="1" applyAlignment="1">
      <alignment horizontal="left"/>
    </xf>
    <xf numFmtId="167" fontId="24" fillId="0" borderId="275" xfId="0" applyNumberFormat="1" applyFont="1" applyBorder="1" applyAlignment="1">
      <alignment horizontal="left"/>
    </xf>
    <xf numFmtId="165" fontId="0" fillId="0" borderId="0" xfId="0" applyNumberFormat="1" applyAlignment="1">
      <alignment horizontal="left"/>
    </xf>
    <xf numFmtId="165" fontId="0" fillId="0" borderId="0" xfId="0" applyNumberFormat="1" applyAlignment="1">
      <alignment horizontal="left" vertical="center"/>
    </xf>
    <xf numFmtId="0" fontId="14" fillId="9" borderId="118" xfId="0" applyFont="1" applyFill="1" applyBorder="1" applyAlignment="1">
      <alignment horizontal="center" vertical="center" shrinkToFit="1"/>
    </xf>
    <xf numFmtId="0" fontId="21" fillId="17" borderId="210" xfId="0" applyFont="1" applyFill="1" applyBorder="1" applyAlignment="1" applyProtection="1">
      <alignment horizontal="center" vertical="center"/>
    </xf>
    <xf numFmtId="0" fontId="21" fillId="17" borderId="149" xfId="0" applyFont="1" applyFill="1" applyBorder="1" applyAlignment="1" applyProtection="1">
      <alignment horizontal="center" vertical="center"/>
    </xf>
    <xf numFmtId="0" fontId="21" fillId="17" borderId="211" xfId="0" applyFont="1" applyFill="1" applyBorder="1" applyAlignment="1" applyProtection="1">
      <alignment horizontal="center" vertical="center"/>
    </xf>
    <xf numFmtId="0" fontId="21" fillId="17" borderId="57" xfId="0" applyFont="1" applyFill="1" applyBorder="1" applyAlignment="1" applyProtection="1">
      <alignment horizontal="center" vertical="center"/>
    </xf>
    <xf numFmtId="0" fontId="21" fillId="17" borderId="61" xfId="0" applyFont="1" applyFill="1" applyBorder="1" applyAlignment="1" applyProtection="1">
      <alignment horizontal="center" vertical="center"/>
    </xf>
    <xf numFmtId="0" fontId="21" fillId="17" borderId="56" xfId="0" applyFont="1" applyFill="1" applyBorder="1" applyAlignment="1" applyProtection="1">
      <alignment horizontal="center" vertical="center"/>
    </xf>
    <xf numFmtId="0" fontId="61" fillId="16" borderId="234" xfId="0" applyFont="1" applyFill="1" applyBorder="1" applyAlignment="1">
      <alignment horizontal="center"/>
    </xf>
    <xf numFmtId="0" fontId="61" fillId="16" borderId="235" xfId="0" applyFont="1" applyFill="1" applyBorder="1" applyAlignment="1">
      <alignment horizontal="center"/>
    </xf>
    <xf numFmtId="0" fontId="61" fillId="16" borderId="236" xfId="0" applyFont="1" applyFill="1" applyBorder="1" applyAlignment="1">
      <alignment horizontal="center"/>
    </xf>
    <xf numFmtId="0" fontId="61" fillId="16" borderId="237" xfId="0" applyFont="1" applyFill="1" applyBorder="1" applyAlignment="1">
      <alignment horizontal="center"/>
    </xf>
    <xf numFmtId="0" fontId="61" fillId="16" borderId="238" xfId="0" applyFont="1" applyFill="1" applyBorder="1" applyAlignment="1">
      <alignment horizontal="center"/>
    </xf>
    <xf numFmtId="0" fontId="61" fillId="16" borderId="239" xfId="0" applyFont="1" applyFill="1" applyBorder="1" applyAlignment="1">
      <alignment horizontal="center"/>
    </xf>
    <xf numFmtId="0" fontId="21" fillId="0" borderId="133" xfId="0" applyFont="1" applyBorder="1" applyAlignment="1">
      <alignment horizontal="left" vertical="center"/>
    </xf>
    <xf numFmtId="0" fontId="21" fillId="0" borderId="134" xfId="0" applyFont="1" applyBorder="1" applyAlignment="1">
      <alignment horizontal="left" vertical="center"/>
    </xf>
    <xf numFmtId="0" fontId="25" fillId="0" borderId="0" xfId="0" applyFont="1" applyAlignment="1">
      <alignment horizontal="center" vertical="center"/>
    </xf>
    <xf numFmtId="0" fontId="44" fillId="0" borderId="0" xfId="0" applyFont="1" applyAlignment="1">
      <alignment horizontal="center" vertical="center"/>
    </xf>
    <xf numFmtId="0" fontId="62" fillId="0" borderId="0" xfId="0" applyFont="1" applyAlignment="1">
      <alignment horizontal="center" vertical="top"/>
    </xf>
    <xf numFmtId="0" fontId="21" fillId="0" borderId="276" xfId="0" applyFont="1" applyBorder="1" applyAlignment="1">
      <alignment horizontal="center" vertical="center"/>
    </xf>
    <xf numFmtId="0" fontId="21" fillId="0" borderId="277" xfId="0" applyFont="1" applyBorder="1" applyAlignment="1">
      <alignment horizontal="center" vertical="center"/>
    </xf>
    <xf numFmtId="0" fontId="21" fillId="0" borderId="278" xfId="0" applyFont="1" applyBorder="1" applyAlignment="1">
      <alignment horizontal="center" vertical="center"/>
    </xf>
    <xf numFmtId="0" fontId="21" fillId="0" borderId="279" xfId="0" applyFont="1" applyBorder="1" applyAlignment="1">
      <alignment horizontal="left" vertical="center" indent="1"/>
    </xf>
    <xf numFmtId="0" fontId="21" fillId="0" borderId="277" xfId="0" applyFont="1" applyBorder="1" applyAlignment="1">
      <alignment horizontal="left" vertical="center" indent="1"/>
    </xf>
    <xf numFmtId="0" fontId="21" fillId="0" borderId="280" xfId="0" applyFont="1" applyBorder="1" applyAlignment="1">
      <alignment horizontal="left" vertical="center" indent="1"/>
    </xf>
    <xf numFmtId="0" fontId="61" fillId="16" borderId="274" xfId="0" applyFont="1" applyFill="1" applyBorder="1" applyAlignment="1">
      <alignment horizontal="center"/>
    </xf>
    <xf numFmtId="0" fontId="61" fillId="16" borderId="0" xfId="0" applyFont="1" applyFill="1" applyBorder="1" applyAlignment="1">
      <alignment horizontal="center"/>
    </xf>
    <xf numFmtId="0" fontId="15" fillId="0" borderId="76" xfId="0" applyFont="1" applyBorder="1" applyAlignment="1">
      <alignment horizontal="left"/>
    </xf>
    <xf numFmtId="0" fontId="71" fillId="0" borderId="163" xfId="0" applyFont="1" applyBorder="1" applyAlignment="1">
      <alignment horizontal="center" vertical="center"/>
    </xf>
    <xf numFmtId="0" fontId="71" fillId="0" borderId="281" xfId="0" applyFont="1" applyBorder="1" applyAlignment="1">
      <alignment horizontal="center" vertical="center"/>
    </xf>
    <xf numFmtId="0" fontId="71" fillId="0" borderId="164" xfId="0" applyFont="1" applyBorder="1" applyAlignment="1">
      <alignment horizontal="center" vertical="center"/>
    </xf>
    <xf numFmtId="0" fontId="21" fillId="0" borderId="0" xfId="0" applyFont="1" applyAlignment="1">
      <alignment horizontal="right" vertical="center"/>
    </xf>
    <xf numFmtId="0" fontId="34" fillId="13" borderId="100" xfId="0" applyFont="1" applyFill="1" applyBorder="1" applyAlignment="1">
      <alignment horizontal="center" vertical="center" wrapText="1"/>
    </xf>
    <xf numFmtId="0" fontId="34" fillId="13" borderId="102" xfId="0" applyFont="1" applyFill="1" applyBorder="1" applyAlignment="1">
      <alignment horizontal="center" vertical="center"/>
    </xf>
    <xf numFmtId="0" fontId="33" fillId="0" borderId="95" xfId="0" applyFont="1" applyBorder="1" applyAlignment="1">
      <alignment horizontal="center" vertical="top"/>
    </xf>
    <xf numFmtId="0" fontId="34" fillId="0" borderId="0"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xf>
    <xf numFmtId="0" fontId="0" fillId="0" borderId="97" xfId="0" applyBorder="1" applyAlignment="1" applyProtection="1">
      <alignment horizontal="center"/>
      <protection locked="0"/>
    </xf>
    <xf numFmtId="0" fontId="38" fillId="14" borderId="98" xfId="0" applyFont="1" applyFill="1" applyBorder="1" applyAlignment="1">
      <alignment horizontal="center" vertical="center" wrapText="1"/>
    </xf>
    <xf numFmtId="0" fontId="38" fillId="14" borderId="101" xfId="0" applyFont="1" applyFill="1" applyBorder="1" applyAlignment="1">
      <alignment horizontal="center" vertical="center"/>
    </xf>
    <xf numFmtId="0" fontId="38" fillId="12" borderId="165" xfId="0" applyFont="1" applyFill="1" applyBorder="1" applyAlignment="1">
      <alignment horizontal="center" vertical="center" wrapText="1"/>
    </xf>
    <xf numFmtId="0" fontId="38" fillId="12" borderId="166" xfId="0" applyFont="1" applyFill="1" applyBorder="1" applyAlignment="1">
      <alignment horizontal="center" vertical="center"/>
    </xf>
    <xf numFmtId="0" fontId="0" fillId="0" borderId="0" xfId="0" applyAlignment="1">
      <alignment horizontal="left" vertical="top" wrapText="1"/>
    </xf>
    <xf numFmtId="0" fontId="18" fillId="11" borderId="91" xfId="0" applyFont="1" applyFill="1" applyBorder="1" applyAlignment="1" applyProtection="1">
      <alignment horizontal="center"/>
    </xf>
    <xf numFmtId="0" fontId="18" fillId="11" borderId="92" xfId="0" applyFont="1" applyFill="1" applyBorder="1" applyAlignment="1" applyProtection="1">
      <alignment horizontal="center"/>
    </xf>
    <xf numFmtId="0" fontId="18" fillId="11" borderId="159" xfId="0" applyFont="1" applyFill="1" applyBorder="1" applyAlignment="1" applyProtection="1">
      <alignment horizontal="center"/>
    </xf>
    <xf numFmtId="0" fontId="18" fillId="11" borderId="93" xfId="0" applyFont="1" applyFill="1" applyBorder="1" applyAlignment="1" applyProtection="1">
      <alignment horizontal="center" vertical="center"/>
    </xf>
    <xf numFmtId="0" fontId="18" fillId="11" borderId="0" xfId="0" applyFont="1" applyFill="1" applyBorder="1" applyAlignment="1" applyProtection="1">
      <alignment horizontal="center" vertical="center"/>
    </xf>
    <xf numFmtId="0" fontId="18" fillId="11" borderId="94" xfId="0" applyFont="1" applyFill="1" applyBorder="1" applyAlignment="1" applyProtection="1">
      <alignment horizontal="center" vertical="center"/>
    </xf>
    <xf numFmtId="0" fontId="29" fillId="11" borderId="93" xfId="3" applyFill="1" applyBorder="1" applyAlignment="1" applyProtection="1">
      <alignment horizontal="center" vertical="center"/>
      <protection locked="0"/>
    </xf>
    <xf numFmtId="0" fontId="29" fillId="11" borderId="0" xfId="3" applyFill="1" applyBorder="1" applyAlignment="1" applyProtection="1">
      <alignment horizontal="center" vertical="center"/>
      <protection locked="0"/>
    </xf>
    <xf numFmtId="0" fontId="29" fillId="11" borderId="94" xfId="3" applyFill="1" applyBorder="1" applyAlignment="1" applyProtection="1">
      <alignment horizontal="center" vertical="center"/>
      <protection locked="0"/>
    </xf>
    <xf numFmtId="0" fontId="18" fillId="11" borderId="110" xfId="0" applyFont="1" applyFill="1" applyBorder="1" applyAlignment="1" applyProtection="1">
      <alignment horizontal="center"/>
    </xf>
    <xf numFmtId="0" fontId="18" fillId="11" borderId="111" xfId="0" applyFont="1" applyFill="1" applyBorder="1" applyAlignment="1" applyProtection="1">
      <alignment horizontal="center"/>
    </xf>
    <xf numFmtId="0" fontId="18" fillId="11" borderId="160" xfId="0" applyFont="1" applyFill="1" applyBorder="1" applyAlignment="1" applyProtection="1">
      <alignment horizontal="center"/>
    </xf>
    <xf numFmtId="0" fontId="41" fillId="0" borderId="76" xfId="0" applyNumberFormat="1" applyFont="1" applyFill="1" applyBorder="1" applyAlignment="1" applyProtection="1">
      <alignment horizontal="center" vertical="center"/>
      <protection hidden="1"/>
    </xf>
    <xf numFmtId="3" fontId="7" fillId="0" borderId="119" xfId="0" applyNumberFormat="1" applyFont="1" applyFill="1" applyBorder="1" applyAlignment="1" applyProtection="1">
      <alignment horizontal="center" vertical="center"/>
      <protection hidden="1"/>
    </xf>
    <xf numFmtId="0" fontId="7" fillId="0" borderId="119" xfId="0" applyNumberFormat="1" applyFont="1" applyFill="1" applyBorder="1" applyAlignment="1" applyProtection="1">
      <alignment horizontal="center" vertical="center"/>
      <protection hidden="1"/>
    </xf>
    <xf numFmtId="0" fontId="48" fillId="0" borderId="171" xfId="0" applyNumberFormat="1" applyFont="1" applyBorder="1" applyAlignment="1">
      <alignment horizontal="center" vertical="center"/>
    </xf>
    <xf numFmtId="0" fontId="48" fillId="0" borderId="172" xfId="0" applyNumberFormat="1" applyFont="1" applyBorder="1" applyAlignment="1">
      <alignment horizontal="center" vertical="center"/>
    </xf>
    <xf numFmtId="0" fontId="48" fillId="0" borderId="173" xfId="0" applyNumberFormat="1" applyFont="1" applyBorder="1" applyAlignment="1">
      <alignment horizontal="center" vertical="center"/>
    </xf>
    <xf numFmtId="0" fontId="7" fillId="0" borderId="7" xfId="0" applyNumberFormat="1" applyFont="1" applyFill="1" applyBorder="1" applyAlignment="1" applyProtection="1">
      <alignment horizontal="center" vertical="center"/>
      <protection hidden="1"/>
    </xf>
    <xf numFmtId="0" fontId="7" fillId="0" borderId="5" xfId="0" applyNumberFormat="1" applyFont="1" applyFill="1" applyBorder="1" applyAlignment="1" applyProtection="1">
      <alignment horizontal="center" vertical="center"/>
      <protection hidden="1"/>
    </xf>
    <xf numFmtId="0" fontId="7" fillId="0" borderId="8" xfId="0" applyNumberFormat="1" applyFont="1" applyFill="1" applyBorder="1" applyAlignment="1" applyProtection="1">
      <alignment horizontal="center" vertical="center"/>
      <protection hidden="1"/>
    </xf>
    <xf numFmtId="0" fontId="7" fillId="0" borderId="6" xfId="0" applyNumberFormat="1" applyFont="1" applyFill="1" applyBorder="1" applyAlignment="1" applyProtection="1">
      <alignment horizontal="center" vertical="center"/>
      <protection hidden="1"/>
    </xf>
    <xf numFmtId="0" fontId="7" fillId="0" borderId="4" xfId="0" applyNumberFormat="1" applyFont="1" applyFill="1" applyBorder="1" applyAlignment="1" applyProtection="1">
      <alignment horizontal="center" vertical="center"/>
      <protection hidden="1"/>
    </xf>
    <xf numFmtId="165" fontId="18" fillId="0" borderId="0" xfId="0" applyNumberFormat="1" applyFont="1" applyProtection="1"/>
    <xf numFmtId="167" fontId="20" fillId="15" borderId="284" xfId="0" applyNumberFormat="1" applyFont="1" applyFill="1" applyBorder="1" applyAlignment="1">
      <alignment horizontal="right" vertical="center" indent="1"/>
    </xf>
    <xf numFmtId="167" fontId="20" fillId="15" borderId="115" xfId="0" applyNumberFormat="1" applyFont="1" applyFill="1" applyBorder="1" applyAlignment="1">
      <alignment horizontal="right" vertical="center" indent="1"/>
    </xf>
  </cellXfs>
  <cellStyles count="4">
    <cellStyle name="Berechnung" xfId="2" builtinId="22"/>
    <cellStyle name="Link" xfId="3" builtinId="8"/>
    <cellStyle name="Standard" xfId="0" builtinId="0"/>
    <cellStyle name="Standard 2" xfId="1" xr:uid="{00000000-0005-0000-0000-000001000000}"/>
  </cellStyles>
  <dxfs count="31">
    <dxf>
      <font>
        <b/>
        <i val="0"/>
      </font>
      <fill>
        <patternFill>
          <bgColor rgb="FFFFFF00"/>
        </patternFill>
      </fill>
    </dxf>
    <dxf>
      <font>
        <b/>
        <i val="0"/>
      </font>
    </dxf>
    <dxf>
      <font>
        <b/>
        <i val="0"/>
      </font>
      <fill>
        <patternFill>
          <bgColor rgb="FFFFFF00"/>
        </patternFill>
      </fill>
    </dxf>
    <dxf>
      <font>
        <b/>
        <i val="0"/>
      </font>
      <fill>
        <patternFill>
          <bgColor rgb="FFFFFF00"/>
        </patternFill>
      </fill>
    </dxf>
    <dxf>
      <numFmt numFmtId="165" formatCode=";;;"/>
    </dxf>
    <dxf>
      <font>
        <color rgb="FFDA0000"/>
      </font>
    </dxf>
    <dxf>
      <numFmt numFmtId="165" formatCode=";;;"/>
    </dxf>
    <dxf>
      <numFmt numFmtId="165" formatCode=";;;"/>
    </dxf>
    <dxf>
      <font>
        <color theme="2" tint="-9.9948118533890809E-2"/>
      </font>
    </dxf>
    <dxf>
      <font>
        <color rgb="FFDA0000"/>
      </font>
    </dxf>
    <dxf>
      <font>
        <color rgb="FFDA0000"/>
      </font>
    </dxf>
    <dxf>
      <font>
        <color rgb="FFDA0000"/>
      </font>
    </dxf>
    <dxf>
      <font>
        <color theme="2" tint="-9.9948118533890809E-2"/>
      </font>
    </dxf>
    <dxf>
      <numFmt numFmtId="165" formatCode=";;;"/>
    </dxf>
    <dxf>
      <font>
        <color rgb="FFDA0000"/>
      </font>
    </dxf>
    <dxf>
      <numFmt numFmtId="165" formatCode=";;;"/>
    </dxf>
    <dxf>
      <font>
        <color theme="2" tint="-9.9948118533890809E-2"/>
      </font>
    </dxf>
    <dxf>
      <font>
        <b val="0"/>
        <i val="0"/>
        <color rgb="FFDA0000"/>
      </font>
    </dxf>
    <dxf>
      <numFmt numFmtId="165" formatCode=";;;"/>
    </dxf>
    <dxf>
      <font>
        <color theme="2" tint="-9.9948118533890809E-2"/>
      </font>
    </dxf>
    <dxf>
      <font>
        <b/>
        <i val="0"/>
        <color rgb="FFFF0000"/>
      </font>
    </dxf>
    <dxf>
      <font>
        <b/>
        <i val="0"/>
        <color rgb="FFDA0000"/>
      </font>
      <fill>
        <patternFill patternType="none">
          <bgColor auto="1"/>
        </patternFill>
      </fill>
    </dxf>
    <dxf>
      <font>
        <b/>
        <i val="0"/>
        <color rgb="FFDA0000"/>
      </font>
      <fill>
        <patternFill patternType="none">
          <bgColor auto="1"/>
        </patternFill>
      </fill>
    </dxf>
    <dxf>
      <font>
        <b/>
        <i val="0"/>
        <color rgb="FFDA0000"/>
      </font>
      <fill>
        <patternFill patternType="none">
          <bgColor auto="1"/>
        </patternFill>
      </fill>
    </dxf>
    <dxf>
      <font>
        <b/>
        <i val="0"/>
        <color rgb="FFFF0000"/>
      </font>
    </dxf>
    <dxf>
      <numFmt numFmtId="30" formatCode="@"/>
    </dxf>
    <dxf>
      <font>
        <color theme="2" tint="-9.9948118533890809E-2"/>
      </font>
    </dxf>
    <dxf>
      <font>
        <b/>
        <i val="0"/>
        <color rgb="FFDA0000"/>
      </font>
    </dxf>
    <dxf>
      <fill>
        <patternFill>
          <bgColor rgb="FFFFB4B4"/>
        </patternFill>
      </fill>
    </dxf>
    <dxf>
      <font>
        <b/>
        <i val="0"/>
        <color rgb="FFDA0000"/>
      </font>
      <fill>
        <patternFill>
          <bgColor rgb="FFFFFFCC"/>
        </patternFill>
      </fill>
    </dxf>
    <dxf>
      <numFmt numFmtId="30" formatCode="@"/>
    </dxf>
  </dxfs>
  <tableStyles count="0" defaultTableStyle="TableStyleMedium2" defaultPivotStyle="PivotStyleLight16"/>
  <colors>
    <mruColors>
      <color rgb="FFDA0000"/>
      <color rgb="FFFDECE3"/>
      <color rgb="FFFFB4B4"/>
      <color rgb="FFFFA3A3"/>
      <color rgb="FFFFFFCC"/>
      <color rgb="FFEDFBDD"/>
      <color rgb="FFE7FAD0"/>
      <color rgb="FFFFF2C9"/>
      <color rgb="FFFFEDB3"/>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95249</xdr:colOff>
      <xdr:row>0</xdr:row>
      <xdr:rowOff>123825</xdr:rowOff>
    </xdr:from>
    <xdr:to>
      <xdr:col>5</xdr:col>
      <xdr:colOff>523875</xdr:colOff>
      <xdr:row>5</xdr:row>
      <xdr:rowOff>89382</xdr:rowOff>
    </xdr:to>
    <xdr:pic>
      <xdr:nvPicPr>
        <xdr:cNvPr id="3" name="Grafik 2">
          <a:extLst>
            <a:ext uri="{FF2B5EF4-FFF2-40B4-BE49-F238E27FC236}">
              <a16:creationId xmlns:a16="http://schemas.microsoft.com/office/drawing/2014/main" id="{5A628051-C5F0-4929-BA25-4E6258E56B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799" y="123825"/>
          <a:ext cx="1304926" cy="1737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0</xdr:row>
      <xdr:rowOff>142875</xdr:rowOff>
    </xdr:from>
    <xdr:to>
      <xdr:col>4</xdr:col>
      <xdr:colOff>381001</xdr:colOff>
      <xdr:row>5</xdr:row>
      <xdr:rowOff>108432</xdr:rowOff>
    </xdr:to>
    <xdr:pic>
      <xdr:nvPicPr>
        <xdr:cNvPr id="2" name="Grafik 1">
          <a:extLst>
            <a:ext uri="{FF2B5EF4-FFF2-40B4-BE49-F238E27FC236}">
              <a16:creationId xmlns:a16="http://schemas.microsoft.com/office/drawing/2014/main" id="{8E946B89-AB5B-40A5-85E9-0A877F1F6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8575" y="142875"/>
          <a:ext cx="1304926" cy="17372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xdr:colOff>
      <xdr:row>0</xdr:row>
      <xdr:rowOff>142875</xdr:rowOff>
    </xdr:from>
    <xdr:to>
      <xdr:col>4</xdr:col>
      <xdr:colOff>304801</xdr:colOff>
      <xdr:row>5</xdr:row>
      <xdr:rowOff>98907</xdr:rowOff>
    </xdr:to>
    <xdr:pic>
      <xdr:nvPicPr>
        <xdr:cNvPr id="2" name="Grafik 1">
          <a:extLst>
            <a:ext uri="{FF2B5EF4-FFF2-40B4-BE49-F238E27FC236}">
              <a16:creationId xmlns:a16="http://schemas.microsoft.com/office/drawing/2014/main" id="{A14C5DFD-90D0-4058-9B1A-04EE58D93A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 y="142875"/>
          <a:ext cx="1304926" cy="1737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114300</xdr:colOff>
      <xdr:row>0</xdr:row>
      <xdr:rowOff>142875</xdr:rowOff>
    </xdr:from>
    <xdr:to>
      <xdr:col>4</xdr:col>
      <xdr:colOff>304801</xdr:colOff>
      <xdr:row>5</xdr:row>
      <xdr:rowOff>98907</xdr:rowOff>
    </xdr:to>
    <xdr:pic>
      <xdr:nvPicPr>
        <xdr:cNvPr id="2" name="Grafik 1">
          <a:extLst>
            <a:ext uri="{FF2B5EF4-FFF2-40B4-BE49-F238E27FC236}">
              <a16:creationId xmlns:a16="http://schemas.microsoft.com/office/drawing/2014/main" id="{16C7FDE9-8476-4E7F-85D5-8AD7729F73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 y="142875"/>
          <a:ext cx="1304926" cy="17372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142875</xdr:rowOff>
    </xdr:from>
    <xdr:to>
      <xdr:col>4</xdr:col>
      <xdr:colOff>381001</xdr:colOff>
      <xdr:row>5</xdr:row>
      <xdr:rowOff>108432</xdr:rowOff>
    </xdr:to>
    <xdr:pic>
      <xdr:nvPicPr>
        <xdr:cNvPr id="2" name="Grafik 1">
          <a:extLst>
            <a:ext uri="{FF2B5EF4-FFF2-40B4-BE49-F238E27FC236}">
              <a16:creationId xmlns:a16="http://schemas.microsoft.com/office/drawing/2014/main" id="{6077C9AC-632A-40C7-BE50-A83B2F536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 y="142875"/>
          <a:ext cx="1304926" cy="17372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2</xdr:row>
      <xdr:rowOff>66674</xdr:rowOff>
    </xdr:from>
    <xdr:to>
      <xdr:col>21</xdr:col>
      <xdr:colOff>381002</xdr:colOff>
      <xdr:row>60</xdr:row>
      <xdr:rowOff>152400</xdr:rowOff>
    </xdr:to>
    <xdr:sp macro="" textlink="">
      <xdr:nvSpPr>
        <xdr:cNvPr id="3" name="Textfeld 2">
          <a:extLst>
            <a:ext uri="{FF2B5EF4-FFF2-40B4-BE49-F238E27FC236}">
              <a16:creationId xmlns:a16="http://schemas.microsoft.com/office/drawing/2014/main" id="{05072BE9-6021-45FD-94FA-E80422880B09}"/>
            </a:ext>
          </a:extLst>
        </xdr:cNvPr>
        <xdr:cNvSpPr txBox="1"/>
      </xdr:nvSpPr>
      <xdr:spPr>
        <a:xfrm>
          <a:off x="8763000" y="390524"/>
          <a:ext cx="75057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ANLEITUNG</a:t>
          </a:r>
        </a:p>
        <a:p>
          <a:endParaRPr lang="de-DE" sz="1400" b="1">
            <a:solidFill>
              <a:schemeClr val="tx1">
                <a:lumMod val="65000"/>
                <a:lumOff val="35000"/>
              </a:schemeClr>
            </a:solidFill>
          </a:endParaRPr>
        </a:p>
        <a:p>
          <a:r>
            <a:rPr lang="de-DE" sz="1400" b="1">
              <a:solidFill>
                <a:schemeClr val="tx1">
                  <a:lumMod val="65000"/>
                  <a:lumOff val="35000"/>
                </a:schemeClr>
              </a:solidFill>
            </a:rPr>
            <a:t>1. Schritt:</a:t>
          </a:r>
        </a:p>
        <a:p>
          <a:r>
            <a:rPr lang="de-DE" sz="1400">
              <a:solidFill>
                <a:sysClr val="windowText" lastClr="000000"/>
              </a:solidFill>
            </a:rPr>
            <a:t>Auf</a:t>
          </a:r>
          <a:r>
            <a:rPr lang="de-DE" sz="1400" baseline="0">
              <a:solidFill>
                <a:sysClr val="windowText" lastClr="000000"/>
              </a:solidFill>
            </a:rPr>
            <a:t> dem Tabellenblatt '</a:t>
          </a:r>
          <a:r>
            <a:rPr lang="de-DE" sz="1400" b="1" baseline="0">
              <a:solidFill>
                <a:sysClr val="windowText" lastClr="000000"/>
              </a:solidFill>
            </a:rPr>
            <a:t>Planung</a:t>
          </a:r>
          <a:r>
            <a:rPr lang="de-DE" sz="1400" baseline="0">
              <a:solidFill>
                <a:sysClr val="windowText" lastClr="000000"/>
              </a:solidFill>
            </a:rPr>
            <a:t>' g</a:t>
          </a:r>
          <a:r>
            <a:rPr lang="de-DE" sz="1400">
              <a:solidFill>
                <a:sysClr val="windowText" lastClr="000000"/>
              </a:solidFill>
            </a:rPr>
            <a:t>anz links die Namen der Teilnehmer</a:t>
          </a:r>
          <a:r>
            <a:rPr lang="de-DE" sz="1400" baseline="0">
              <a:solidFill>
                <a:sysClr val="windowText" lastClr="000000"/>
              </a:solidFill>
            </a:rPr>
            <a:t> eintragen und rechts die Spielzeiten. Die Anzahl der Teilnehmer pro Gruppe muss nicht unbedingt gleich sein. Es ist zum Beispiel auch möglich, mit zwei Fünfer- und einer Vierergruppe zu spielen.</a:t>
          </a:r>
        </a:p>
        <a:p>
          <a:endParaRPr lang="de-DE" sz="1400" baseline="0">
            <a:solidFill>
              <a:sysClr val="windowText" lastClr="000000"/>
            </a:solidFill>
          </a:endParaRPr>
        </a:p>
        <a:p>
          <a:r>
            <a:rPr lang="de-DE" sz="1400" baseline="0">
              <a:solidFill>
                <a:sysClr val="windowText" lastClr="000000"/>
              </a:solidFill>
            </a:rPr>
            <a:t>Möchte man nach einem bestimmten Spiel eine zusätzliche Pause von 15 min, so trägt man rechts neben diesem Spiel die Zahl 15 ein. Alle nachfolgenden Spiele beginnen dann 15 Minuten später.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2. Schritt:</a:t>
          </a:r>
        </a:p>
        <a:p>
          <a:r>
            <a:rPr lang="de-DE" sz="1400" baseline="0">
              <a:solidFill>
                <a:sysClr val="windowText" lastClr="000000"/>
              </a:solidFill>
            </a:rPr>
            <a:t>Auf dem Tabellenblatt "</a:t>
          </a:r>
          <a:r>
            <a:rPr lang="de-DE" sz="1400" b="1" baseline="0">
              <a:solidFill>
                <a:sysClr val="windowText" lastClr="000000"/>
              </a:solidFill>
            </a:rPr>
            <a:t>Vorrunde</a:t>
          </a:r>
          <a:r>
            <a:rPr lang="de-DE" sz="1400" baseline="0">
              <a:solidFill>
                <a:sysClr val="windowText" lastClr="000000"/>
              </a:solidFill>
            </a:rPr>
            <a:t>" die Spielergebnisse eintragen.</a:t>
          </a:r>
        </a:p>
        <a:p>
          <a:pPr marL="0" indent="0"/>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3. Schritt:</a:t>
          </a:r>
        </a:p>
        <a:p>
          <a:pPr marL="0" indent="0"/>
          <a:r>
            <a:rPr lang="de-DE" sz="1400" b="0" baseline="0">
              <a:solidFill>
                <a:sysClr val="windowText" lastClr="000000"/>
              </a:solidFill>
              <a:latin typeface="+mn-lt"/>
              <a:ea typeface="+mn-ea"/>
              <a:cs typeface="+mn-cs"/>
            </a:rPr>
            <a:t>Eine der beiden Möglichkeiten für eine Endrunde auswählen </a:t>
          </a:r>
        </a:p>
        <a:p>
          <a:pPr marL="0" indent="0"/>
          <a:r>
            <a:rPr lang="de-DE" sz="1400" b="0" baseline="0">
              <a:solidFill>
                <a:sysClr val="windowText" lastClr="000000"/>
              </a:solidFill>
              <a:latin typeface="+mn-lt"/>
              <a:ea typeface="+mn-ea"/>
              <a:cs typeface="+mn-cs"/>
            </a:rPr>
            <a:t>(Tabellenblatt "</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oder Tabellenblatt "</a:t>
          </a:r>
          <a:r>
            <a:rPr lang="de-DE" sz="1400" b="1" baseline="0">
              <a:solidFill>
                <a:sysClr val="windowText" lastClr="000000"/>
              </a:solidFill>
              <a:latin typeface="+mn-lt"/>
              <a:ea typeface="+mn-ea"/>
              <a:cs typeface="+mn-cs"/>
            </a:rPr>
            <a:t>Endrunde 2</a:t>
          </a:r>
          <a:r>
            <a:rPr lang="de-DE" sz="1400" b="0" baseline="0">
              <a:solidFill>
                <a:sysClr val="windowText" lastClr="000000"/>
              </a:solidFill>
              <a:latin typeface="+mn-lt"/>
              <a:ea typeface="+mn-ea"/>
              <a:cs typeface="+mn-cs"/>
            </a:rPr>
            <a:t>") </a:t>
          </a:r>
        </a:p>
        <a:p>
          <a:pPr marL="0" indent="0"/>
          <a:r>
            <a:rPr lang="de-DE" sz="1400" b="0" baseline="0">
              <a:solidFill>
                <a:sysClr val="windowText" lastClr="000000"/>
              </a:solidFill>
              <a:latin typeface="+mn-lt"/>
              <a:ea typeface="+mn-ea"/>
              <a:cs typeface="+mn-cs"/>
            </a:rPr>
            <a:t>und dort die Ergebnisse eintragen.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In "Endrunde 1" spielen die drei Gruppenersten in einer Dreiergruppe um die Plätze 1, 2 und 3, die drei Gruppenzweiten um die Plätze 4, 5 und 6, die drei Gruppendritten um die Plätze 7, 8 und 9 usw.</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2</a:t>
          </a:r>
          <a:r>
            <a:rPr lang="de-DE" sz="1400" b="0" baseline="0">
              <a:solidFill>
                <a:sysClr val="windowText" lastClr="000000"/>
              </a:solidFill>
              <a:latin typeface="+mn-lt"/>
              <a:ea typeface="+mn-ea"/>
              <a:cs typeface="+mn-cs"/>
            </a:rPr>
            <a:t>":  Für die "Endrunde 2" qualifizieren sich die drei Gruppenersten, die drei Gruppenzweiten und die beiden besten Gruppendritten. Es werden Viertelfinale,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3</a:t>
          </a:r>
          <a:r>
            <a:rPr lang="de-DE" sz="1400" b="0" baseline="0">
              <a:solidFill>
                <a:sysClr val="windowText" lastClr="000000"/>
              </a:solidFill>
              <a:latin typeface="+mn-lt"/>
              <a:ea typeface="+mn-ea"/>
              <a:cs typeface="+mn-cs"/>
            </a:rPr>
            <a:t>":  Für die "Endrunde 3" qualifizieren sich die drei Gruppenersten und der beste Gruppenzweite. Es werden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In "Endrunde 4" wird in Vierergruppen (jeder gegen jeden) um die Plätze gespielt.</a:t>
          </a:r>
        </a:p>
        <a:p>
          <a:pPr marL="0" indent="0"/>
          <a:r>
            <a:rPr lang="de-DE" sz="1400" b="0" baseline="0">
              <a:solidFill>
                <a:sysClr val="windowText" lastClr="000000"/>
              </a:solidFill>
              <a:latin typeface="+mn-lt"/>
              <a:ea typeface="+mn-ea"/>
              <a:cs typeface="+mn-cs"/>
            </a:rPr>
            <a:t>Endrundengruppe E1:  Die drei Gruppenersten und er beste Gruppenzweite</a:t>
          </a:r>
        </a:p>
        <a:p>
          <a:pPr marL="0" indent="0"/>
          <a:r>
            <a:rPr lang="de-DE" sz="1400" b="0" baseline="0">
              <a:solidFill>
                <a:sysClr val="windowText" lastClr="000000"/>
              </a:solidFill>
              <a:latin typeface="+mn-lt"/>
              <a:ea typeface="+mn-ea"/>
              <a:cs typeface="+mn-cs"/>
            </a:rPr>
            <a:t>Endrundengruppe E2:  Die restlichen Gruppenzweiten und die beiden besten Gruppendritten</a:t>
          </a:r>
        </a:p>
        <a:p>
          <a:pPr marL="0" indent="0"/>
          <a:r>
            <a:rPr lang="de-DE" sz="1400" b="0" baseline="0">
              <a:solidFill>
                <a:sysClr val="windowText" lastClr="000000"/>
              </a:solidFill>
              <a:latin typeface="+mn-lt"/>
              <a:ea typeface="+mn-ea"/>
              <a:cs typeface="+mn-cs"/>
            </a:rPr>
            <a:t>Endrundengruppe E3:  Der verbleibende Gruppendritte und die drei Gruppenvierten</a:t>
          </a:r>
        </a:p>
        <a:p>
          <a:pPr marL="0" indent="0"/>
          <a:r>
            <a:rPr lang="de-DE" sz="1400" b="0" baseline="0">
              <a:solidFill>
                <a:sysClr val="windowText" lastClr="000000"/>
              </a:solidFill>
              <a:latin typeface="+mn-lt"/>
              <a:ea typeface="+mn-ea"/>
              <a:cs typeface="+mn-cs"/>
            </a:rPr>
            <a:t>Endrundengruppe E4:  Die drei Gruppenfünften und der beste Gruppensechste</a:t>
          </a:r>
        </a:p>
        <a:p>
          <a:pPr marL="0" indent="0"/>
          <a:r>
            <a:rPr lang="de-DE" sz="1400" b="0" baseline="0">
              <a:solidFill>
                <a:sysClr val="windowText" lastClr="000000"/>
              </a:solidFill>
              <a:latin typeface="+mn-lt"/>
              <a:ea typeface="+mn-ea"/>
              <a:cs typeface="+mn-cs"/>
            </a:rPr>
            <a:t>Endrundengruppe E5:  Die beiden verbleibenden Gruppensechsten</a:t>
          </a:r>
        </a:p>
        <a:p>
          <a:pPr marL="0" indent="0"/>
          <a:r>
            <a:rPr lang="de-DE" sz="1400" b="0" baseline="0">
              <a:solidFill>
                <a:sysClr val="windowText" lastClr="000000"/>
              </a:solidFill>
              <a:latin typeface="+mn-lt"/>
              <a:ea typeface="+mn-ea"/>
              <a:cs typeface="+mn-cs"/>
            </a:rPr>
            <a:t>Die Gruppe E1 spielt um die Plätze 1 bis 4,</a:t>
          </a:r>
        </a:p>
        <a:p>
          <a:pPr marL="0" indent="0"/>
          <a:r>
            <a:rPr lang="de-DE" sz="1400" b="0" baseline="0">
              <a:solidFill>
                <a:sysClr val="windowText" lastClr="000000"/>
              </a:solidFill>
              <a:latin typeface="+mn-lt"/>
              <a:ea typeface="+mn-ea"/>
              <a:cs typeface="+mn-cs"/>
            </a:rPr>
            <a:t>die Gruppe E2 spielt um die Plätze 5 bis 8,</a:t>
          </a:r>
        </a:p>
        <a:p>
          <a:pPr marL="0" indent="0"/>
          <a:r>
            <a:rPr lang="de-DE" sz="1400" b="0" baseline="0">
              <a:solidFill>
                <a:sysClr val="windowText" lastClr="000000"/>
              </a:solidFill>
              <a:latin typeface="+mn-lt"/>
              <a:ea typeface="+mn-ea"/>
              <a:cs typeface="+mn-cs"/>
            </a:rPr>
            <a:t>usw.</a:t>
          </a:r>
        </a:p>
        <a:p>
          <a:pPr marL="0" indent="0"/>
          <a:r>
            <a:rPr lang="de-DE" sz="1400" b="0" baseline="0">
              <a:solidFill>
                <a:sysClr val="windowText" lastClr="000000"/>
              </a:solidFill>
              <a:latin typeface="+mn-lt"/>
              <a:ea typeface="+mn-ea"/>
              <a:cs typeface="+mn-cs"/>
            </a:rPr>
            <a:t>Diese Option kann auch mit weniger als 3 x 6 Teams gespielt werden, zum Beispiel 3 x 5, 3 x 4 oder 3 x 3 Teams. Die Anzahl der Teams pro Gruppe kann auch unterschiedlich sein.</a:t>
          </a:r>
        </a:p>
      </xdr:txBody>
    </xdr:sp>
    <xdr:clientData/>
  </xdr:twoCellAnchor>
  <xdr:twoCellAnchor>
    <xdr:from>
      <xdr:col>12</xdr:col>
      <xdr:colOff>1</xdr:colOff>
      <xdr:row>63</xdr:row>
      <xdr:rowOff>19051</xdr:rowOff>
    </xdr:from>
    <xdr:to>
      <xdr:col>21</xdr:col>
      <xdr:colOff>381001</xdr:colOff>
      <xdr:row>110</xdr:row>
      <xdr:rowOff>0</xdr:rowOff>
    </xdr:to>
    <xdr:sp macro="" textlink="">
      <xdr:nvSpPr>
        <xdr:cNvPr id="4" name="Textfeld 3">
          <a:extLst>
            <a:ext uri="{FF2B5EF4-FFF2-40B4-BE49-F238E27FC236}">
              <a16:creationId xmlns:a16="http://schemas.microsoft.com/office/drawing/2014/main" id="{04989D5D-2642-4615-B6B4-C000D15EA78D}"/>
            </a:ext>
          </a:extLst>
        </xdr:cNvPr>
        <xdr:cNvSpPr txBox="1"/>
      </xdr:nvSpPr>
      <xdr:spPr>
        <a:xfrm>
          <a:off x="8763001" y="10220326"/>
          <a:ext cx="7505700"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HINWEISE</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b="0" baseline="0">
              <a:solidFill>
                <a:schemeClr val="dk1"/>
              </a:solidFill>
              <a:effectLst/>
              <a:latin typeface="+mn-lt"/>
              <a:ea typeface="+mn-ea"/>
              <a:cs typeface="+mn-cs"/>
            </a:rPr>
            <a:t>Teams, deren Rangfolge nicht eindeutig geklärt ist, erscheinen in der Gruppentabelle in roter Schrift.</a:t>
          </a:r>
          <a:endParaRPr lang="de-DE" sz="1400">
            <a:effectLst/>
          </a:endParaRPr>
        </a:p>
        <a:p>
          <a:endParaRPr lang="de-DE" sz="1400">
            <a:effectLst/>
          </a:endParaRPr>
        </a:p>
        <a:p>
          <a:r>
            <a:rPr lang="de-DE" sz="1400" b="1" baseline="0">
              <a:solidFill>
                <a:schemeClr val="tx1">
                  <a:lumMod val="65000"/>
                  <a:lumOff val="35000"/>
                </a:schemeClr>
              </a:solidFill>
              <a:effectLst/>
              <a:latin typeface="+mn-lt"/>
              <a:ea typeface="+mn-ea"/>
              <a:cs typeface="+mn-cs"/>
            </a:rPr>
            <a:t>2.</a:t>
          </a:r>
          <a:endParaRPr lang="de-DE" sz="1400">
            <a:solidFill>
              <a:schemeClr val="tx1">
                <a:lumMod val="65000"/>
                <a:lumOff val="35000"/>
              </a:schemeClr>
            </a:solidFill>
            <a:effectLst/>
          </a:endParaRPr>
        </a:p>
        <a:p>
          <a:r>
            <a:rPr lang="de-DE" sz="1400" b="0" baseline="0">
              <a:solidFill>
                <a:schemeClr val="dk1"/>
              </a:solidFill>
              <a:effectLst/>
              <a:latin typeface="+mn-lt"/>
              <a:ea typeface="+mn-ea"/>
              <a:cs typeface="+mn-cs"/>
            </a:rPr>
            <a:t>Die Rangreihenfolge der Teams hängt davon ab, welcher Modus auf dem Tabellenblatt '</a:t>
          </a:r>
          <a:r>
            <a:rPr lang="de-DE" sz="1400" b="1" baseline="0">
              <a:solidFill>
                <a:schemeClr val="dk1"/>
              </a:solidFill>
              <a:effectLst/>
              <a:latin typeface="+mn-lt"/>
              <a:ea typeface="+mn-ea"/>
              <a:cs typeface="+mn-cs"/>
            </a:rPr>
            <a:t>Einstellungen</a:t>
          </a:r>
          <a:r>
            <a:rPr lang="de-DE" sz="1400" b="0" baseline="0">
              <a:solidFill>
                <a:schemeClr val="dk1"/>
              </a:solidFill>
              <a:effectLst/>
              <a:latin typeface="+mn-lt"/>
              <a:ea typeface="+mn-ea"/>
              <a:cs typeface="+mn-cs"/>
            </a:rPr>
            <a:t>' gewählt wurde.</a:t>
          </a:r>
          <a:endParaRPr lang="de-DE" sz="1400">
            <a:effectLst/>
          </a:endParaRPr>
        </a:p>
        <a:p>
          <a:endParaRPr lang="de-DE" sz="1400" b="0" baseline="0">
            <a:solidFill>
              <a:schemeClr val="tx1">
                <a:lumMod val="65000"/>
                <a:lumOff val="35000"/>
              </a:schemeClr>
            </a:solidFill>
          </a:endParaRPr>
        </a:p>
        <a:p>
          <a:r>
            <a:rPr lang="de-DE" sz="1200" b="1" baseline="0">
              <a:solidFill>
                <a:schemeClr val="tx1">
                  <a:lumMod val="75000"/>
                  <a:lumOff val="25000"/>
                </a:schemeClr>
              </a:solidFill>
            </a:rPr>
            <a:t>Kriterien Modus 1 (FIFA-Modus):</a:t>
          </a:r>
        </a:p>
        <a:p>
          <a:endParaRPr lang="de-DE" sz="800" baseline="0">
            <a:solidFill>
              <a:schemeClr val="tx1">
                <a:lumMod val="65000"/>
                <a:lumOff val="35000"/>
              </a:schemeClr>
            </a:solidFill>
          </a:endParaRPr>
        </a:p>
        <a:p>
          <a:r>
            <a:rPr lang="de-DE" sz="1100" baseline="0">
              <a:solidFill>
                <a:sysClr val="windowText" lastClr="000000"/>
              </a:solidFill>
            </a:rPr>
            <a:t>1.   </a:t>
          </a:r>
          <a:r>
            <a:rPr lang="de-DE" sz="1100">
              <a:solidFill>
                <a:sysClr val="windowText" lastClr="000000"/>
              </a:solidFill>
              <a:latin typeface="+mn-lt"/>
              <a:ea typeface="+mn-ea"/>
              <a:cs typeface="+mn-cs"/>
            </a:rPr>
            <a:t>Anzahl der Punkte aus allen Gruppenspielen</a:t>
          </a:r>
        </a:p>
        <a:p>
          <a:r>
            <a:rPr lang="de-DE" sz="1100" baseline="0">
              <a:solidFill>
                <a:sysClr val="windowText" lastClr="000000"/>
              </a:solidFill>
            </a:rPr>
            <a:t>2.   </a:t>
          </a:r>
          <a:r>
            <a:rPr lang="de-DE" sz="1100">
              <a:solidFill>
                <a:sysClr val="windowText" lastClr="000000"/>
              </a:solidFill>
              <a:latin typeface="+mn-lt"/>
              <a:ea typeface="+mn-ea"/>
              <a:cs typeface="+mn-cs"/>
            </a:rPr>
            <a:t>Tordifferenz aus allen Gruppenspielen</a:t>
          </a:r>
        </a:p>
        <a:p>
          <a:r>
            <a:rPr lang="de-DE" sz="1100" baseline="0">
              <a:solidFill>
                <a:sysClr val="windowText" lastClr="000000"/>
              </a:solidFill>
            </a:rPr>
            <a:t>3.   </a:t>
          </a:r>
          <a:r>
            <a:rPr lang="de-DE" sz="1100">
              <a:solidFill>
                <a:sysClr val="windowText" lastClr="000000"/>
              </a:solidFill>
              <a:latin typeface="+mn-lt"/>
              <a:ea typeface="+mn-ea"/>
              <a:cs typeface="+mn-cs"/>
            </a:rPr>
            <a:t>Anzahl der in allen Gruppenspielen erzielten Tore</a:t>
          </a:r>
        </a:p>
        <a:p>
          <a:r>
            <a:rPr lang="de-DE" sz="1100" baseline="0">
              <a:solidFill>
                <a:sysClr val="windowText" lastClr="000000"/>
              </a:solidFill>
            </a:rPr>
            <a:t>4.   </a:t>
          </a:r>
          <a:r>
            <a:rPr lang="de-DE" sz="1100">
              <a:solidFill>
                <a:sysClr val="windowText" lastClr="000000"/>
              </a:solidFill>
              <a:latin typeface="+mn-lt"/>
              <a:ea typeface="+mn-ea"/>
              <a:cs typeface="+mn-cs"/>
            </a:rPr>
            <a:t>Anzahl der Punkte aus den Direktbegegnungen der punkt- und torgleichen Teams</a:t>
          </a:r>
        </a:p>
        <a:p>
          <a:r>
            <a:rPr lang="de-DE" sz="1100" baseline="0">
              <a:solidFill>
                <a:sysClr val="windowText" lastClr="000000"/>
              </a:solidFill>
            </a:rPr>
            <a:t>5.   </a:t>
          </a:r>
          <a:r>
            <a:rPr lang="de-DE" sz="1100">
              <a:solidFill>
                <a:sysClr val="windowText" lastClr="000000"/>
              </a:solidFill>
              <a:latin typeface="+mn-lt"/>
              <a:ea typeface="+mn-ea"/>
              <a:cs typeface="+mn-cs"/>
            </a:rPr>
            <a:t>Tordifferenz aus den Direktbegegnungen der punkt- und torgleichen Teams</a:t>
          </a:r>
        </a:p>
        <a:p>
          <a:r>
            <a:rPr lang="de-DE" sz="1100" baseline="0">
              <a:solidFill>
                <a:sysClr val="windowText" lastClr="000000"/>
              </a:solidFill>
            </a:rPr>
            <a:t>6.   </a:t>
          </a:r>
          <a:r>
            <a:rPr lang="de-DE" sz="1100">
              <a:solidFill>
                <a:sysClr val="windowText" lastClr="000000"/>
              </a:solidFill>
              <a:latin typeface="+mn-lt"/>
              <a:ea typeface="+mn-ea"/>
              <a:cs typeface="+mn-cs"/>
            </a:rPr>
            <a:t>Anzahl der in den Direktbegegnungen der punkt- und torgleichen Teams erzielten Tore</a:t>
          </a:r>
        </a:p>
        <a:p>
          <a:endParaRPr lang="de-DE" sz="1000">
            <a:solidFill>
              <a:schemeClr val="dk1"/>
            </a:solidFill>
            <a:latin typeface="+mn-lt"/>
            <a:ea typeface="+mn-ea"/>
            <a:cs typeface="+mn-cs"/>
          </a:endParaRPr>
        </a:p>
        <a:p>
          <a:endParaRPr lang="de-DE" sz="1000">
            <a:solidFill>
              <a:schemeClr val="dk1"/>
            </a:solidFill>
            <a:latin typeface="+mn-lt"/>
            <a:ea typeface="+mn-ea"/>
            <a:cs typeface="+mn-cs"/>
          </a:endParaRPr>
        </a:p>
        <a:p>
          <a:r>
            <a:rPr lang="de-DE" sz="1200" b="1" baseline="0">
              <a:solidFill>
                <a:schemeClr val="tx1">
                  <a:lumMod val="75000"/>
                  <a:lumOff val="25000"/>
                </a:schemeClr>
              </a:solidFill>
              <a:effectLst/>
              <a:latin typeface="+mn-lt"/>
              <a:ea typeface="+mn-ea"/>
              <a:cs typeface="+mn-cs"/>
            </a:rPr>
            <a:t>Kriterien Modus 2 (UEFA-Modus):</a:t>
          </a:r>
        </a:p>
        <a:p>
          <a:endParaRPr lang="de-DE" sz="8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Anzahl der Punkte aus allen Gruppenspielen</a:t>
          </a:r>
          <a:endParaRPr lang="de-DE" sz="1100">
            <a:effectLst/>
          </a:endParaRPr>
        </a:p>
        <a:p>
          <a:r>
            <a:rPr lang="de-DE" sz="1100" baseline="0">
              <a:solidFill>
                <a:schemeClr val="dk1"/>
              </a:solidFill>
              <a:effectLst/>
              <a:latin typeface="+mn-lt"/>
              <a:ea typeface="+mn-ea"/>
              <a:cs typeface="+mn-cs"/>
            </a:rPr>
            <a:t>2.   </a:t>
          </a:r>
          <a:r>
            <a:rPr lang="de-DE" sz="1100">
              <a:solidFill>
                <a:schemeClr val="dk1"/>
              </a:solidFill>
              <a:effectLst/>
              <a:latin typeface="+mn-lt"/>
              <a:ea typeface="+mn-ea"/>
              <a:cs typeface="+mn-cs"/>
            </a:rPr>
            <a:t>Anzahl der Punkte aus den Direktbegegnungen der punktgleichen Teams</a:t>
          </a:r>
          <a:endParaRPr lang="de-DE" sz="11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Tordifferenz aus den Direktbegegnungen der punktgleichen Teams</a:t>
          </a:r>
          <a:endParaRPr lang="de-DE" sz="11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Anzahl der in den Direktbegegnungen der punktgleichen Teams erzielten Tore</a:t>
          </a:r>
        </a:p>
        <a:p>
          <a:r>
            <a:rPr lang="de-DE" sz="1100" baseline="0">
              <a:solidFill>
                <a:schemeClr val="dk1"/>
              </a:solidFill>
              <a:effectLst/>
              <a:latin typeface="+mn-lt"/>
              <a:ea typeface="+mn-ea"/>
              <a:cs typeface="+mn-cs"/>
            </a:rPr>
            <a:t>5.   </a:t>
          </a:r>
          <a:r>
            <a:rPr lang="de-DE" sz="1100">
              <a:solidFill>
                <a:schemeClr val="dk1"/>
              </a:solidFill>
              <a:effectLst/>
              <a:latin typeface="+mn-lt"/>
              <a:ea typeface="+mn-ea"/>
              <a:cs typeface="+mn-cs"/>
            </a:rPr>
            <a:t>Tordifferenz aus allen Gruppenspielen</a:t>
          </a:r>
          <a:endParaRPr lang="de-DE" sz="1100">
            <a:effectLst/>
          </a:endParaRPr>
        </a:p>
        <a:p>
          <a:r>
            <a:rPr lang="de-DE" sz="1100" baseline="0">
              <a:solidFill>
                <a:schemeClr val="dk1"/>
              </a:solidFill>
              <a:effectLst/>
              <a:latin typeface="+mn-lt"/>
              <a:ea typeface="+mn-ea"/>
              <a:cs typeface="+mn-cs"/>
            </a:rPr>
            <a:t>6.   </a:t>
          </a:r>
          <a:r>
            <a:rPr lang="de-DE" sz="1100">
              <a:solidFill>
                <a:schemeClr val="dk1"/>
              </a:solidFill>
              <a:effectLst/>
              <a:latin typeface="+mn-lt"/>
              <a:ea typeface="+mn-ea"/>
              <a:cs typeface="+mn-cs"/>
            </a:rPr>
            <a:t>Anzahl der in allen Gruppenspielen erzielten Tore</a:t>
          </a:r>
          <a:endParaRPr lang="de-DE" sz="1100">
            <a:effectLst/>
          </a:endParaRPr>
        </a:p>
        <a:p>
          <a:endParaRPr lang="de-DE" sz="1000">
            <a:effectLst/>
          </a:endParaRPr>
        </a:p>
        <a:p>
          <a:pPr marL="0" indent="0"/>
          <a:r>
            <a:rPr lang="de-DE" sz="1400" b="1" baseline="0">
              <a:solidFill>
                <a:schemeClr val="tx1">
                  <a:lumMod val="65000"/>
                  <a:lumOff val="35000"/>
                </a:schemeClr>
              </a:solidFill>
              <a:effectLst/>
              <a:latin typeface="+mn-lt"/>
              <a:ea typeface="+mn-ea"/>
              <a:cs typeface="+mn-cs"/>
            </a:rPr>
            <a:t>3.</a:t>
          </a:r>
        </a:p>
        <a:p>
          <a:r>
            <a:rPr lang="de-DE" sz="1400" b="0" baseline="0">
              <a:solidFill>
                <a:schemeClr val="dk1"/>
              </a:solidFill>
              <a:effectLst/>
              <a:latin typeface="+mn-lt"/>
              <a:ea typeface="+mn-ea"/>
              <a:cs typeface="+mn-cs"/>
            </a:rPr>
            <a:t>Insbesondere im Modus 2 (UEFA-Modus) kann es interessant sein, die Tabellenblätter "</a:t>
          </a:r>
          <a:r>
            <a:rPr lang="de-DE" sz="1400" b="1" baseline="0">
              <a:solidFill>
                <a:schemeClr val="dk1"/>
              </a:solidFill>
              <a:effectLst/>
              <a:latin typeface="+mn-lt"/>
              <a:ea typeface="+mn-ea"/>
              <a:cs typeface="+mn-cs"/>
            </a:rPr>
            <a:t>DirVergleich_A</a:t>
          </a:r>
          <a:r>
            <a:rPr lang="de-DE" sz="1400" b="0" baseline="0">
              <a:solidFill>
                <a:schemeClr val="dk1"/>
              </a:solidFill>
              <a:effectLst/>
              <a:latin typeface="+mn-lt"/>
              <a:ea typeface="+mn-ea"/>
              <a:cs typeface="+mn-cs"/>
            </a:rPr>
            <a:t>" und "</a:t>
          </a:r>
          <a:r>
            <a:rPr lang="de-DE" sz="1400" b="1" baseline="0">
              <a:solidFill>
                <a:schemeClr val="dk1"/>
              </a:solidFill>
              <a:effectLst/>
              <a:latin typeface="+mn-lt"/>
              <a:ea typeface="+mn-ea"/>
              <a:cs typeface="+mn-cs"/>
            </a:rPr>
            <a:t>DirVergleich_B</a:t>
          </a:r>
          <a:r>
            <a:rPr lang="de-DE" sz="1400" b="0" baseline="0">
              <a:solidFill>
                <a:schemeClr val="dk1"/>
              </a:solidFill>
              <a:effectLst/>
              <a:latin typeface="+mn-lt"/>
              <a:ea typeface="+mn-ea"/>
              <a:cs typeface="+mn-cs"/>
            </a:rPr>
            <a:t>" einzublenden, um die Tabellen für die Direktbegegnungen bei Gleichstand mehrerer Teams anzuschauen.</a:t>
          </a:r>
        </a:p>
        <a:p>
          <a:endParaRPr lang="de-DE" sz="1400" b="0" baseline="0">
            <a:solidFill>
              <a:schemeClr val="dk1"/>
            </a:solidFill>
            <a:effectLst/>
            <a:latin typeface="+mn-lt"/>
            <a:ea typeface="+mn-ea"/>
            <a:cs typeface="+mn-cs"/>
          </a:endParaRPr>
        </a:p>
        <a:p>
          <a:pPr marL="0" indent="0"/>
          <a:r>
            <a:rPr lang="de-DE" sz="1400" b="1" baseline="0">
              <a:solidFill>
                <a:schemeClr val="tx1">
                  <a:lumMod val="65000"/>
                  <a:lumOff val="35000"/>
                </a:schemeClr>
              </a:solidFill>
              <a:effectLst/>
              <a:latin typeface="+mn-lt"/>
              <a:ea typeface="+mn-ea"/>
              <a:cs typeface="+mn-cs"/>
            </a:rPr>
            <a:t>4.</a:t>
          </a:r>
        </a:p>
        <a:p>
          <a:r>
            <a:rPr lang="de-DE" sz="1400" b="0" baseline="0">
              <a:solidFill>
                <a:schemeClr val="dk1"/>
              </a:solidFill>
              <a:effectLst/>
              <a:latin typeface="+mn-lt"/>
              <a:ea typeface="+mn-ea"/>
              <a:cs typeface="+mn-cs"/>
            </a:rPr>
            <a:t>Wer die Spielpaarungen ändern möchte, kann das Tabellenblatt "</a:t>
          </a:r>
          <a:r>
            <a:rPr lang="de-DE" sz="1400" b="1" baseline="0">
              <a:solidFill>
                <a:schemeClr val="dk1"/>
              </a:solidFill>
              <a:effectLst/>
              <a:latin typeface="+mn-lt"/>
              <a:ea typeface="+mn-ea"/>
              <a:cs typeface="+mn-cs"/>
            </a:rPr>
            <a:t>Pairings</a:t>
          </a:r>
          <a:r>
            <a:rPr lang="de-DE" sz="1400" b="0" baseline="0">
              <a:solidFill>
                <a:schemeClr val="dk1"/>
              </a:solidFill>
              <a:effectLst/>
              <a:latin typeface="+mn-lt"/>
              <a:ea typeface="+mn-ea"/>
              <a:cs typeface="+mn-cs"/>
            </a:rPr>
            <a:t>" einblenden und dort die gewünschten Änderungen vornehmen.</a:t>
          </a:r>
        </a:p>
      </xdr:txBody>
    </xdr:sp>
    <xdr:clientData/>
  </xdr:twoCellAnchor>
  <xdr:twoCellAnchor>
    <xdr:from>
      <xdr:col>1</xdr:col>
      <xdr:colOff>0</xdr:colOff>
      <xdr:row>2</xdr:row>
      <xdr:rowOff>66674</xdr:rowOff>
    </xdr:from>
    <xdr:to>
      <xdr:col>11</xdr:col>
      <xdr:colOff>2</xdr:colOff>
      <xdr:row>60</xdr:row>
      <xdr:rowOff>152400</xdr:rowOff>
    </xdr:to>
    <xdr:sp macro="" textlink="">
      <xdr:nvSpPr>
        <xdr:cNvPr id="5" name="Textfeld 4">
          <a:extLst>
            <a:ext uri="{FF2B5EF4-FFF2-40B4-BE49-F238E27FC236}">
              <a16:creationId xmlns:a16="http://schemas.microsoft.com/office/drawing/2014/main" id="{75D27C90-BF65-4604-804A-B9504834D614}"/>
            </a:ext>
          </a:extLst>
        </xdr:cNvPr>
        <xdr:cNvSpPr txBox="1"/>
      </xdr:nvSpPr>
      <xdr:spPr>
        <a:xfrm>
          <a:off x="762000" y="390524"/>
          <a:ext cx="76200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INSTRUCTIONS</a:t>
          </a:r>
        </a:p>
        <a:p>
          <a:endParaRPr lang="de-DE" sz="1400" b="1">
            <a:solidFill>
              <a:schemeClr val="tx1">
                <a:lumMod val="65000"/>
                <a:lumOff val="35000"/>
              </a:schemeClr>
            </a:solidFill>
          </a:endParaRPr>
        </a:p>
        <a:p>
          <a:r>
            <a:rPr lang="de-DE" sz="1400" b="1">
              <a:solidFill>
                <a:schemeClr val="tx1">
                  <a:lumMod val="65000"/>
                  <a:lumOff val="35000"/>
                </a:schemeClr>
              </a:solidFill>
            </a:rPr>
            <a:t>Step 1:</a:t>
          </a:r>
        </a:p>
        <a:p>
          <a:r>
            <a:rPr lang="de-DE" sz="1400"/>
            <a:t>On the '</a:t>
          </a:r>
          <a:r>
            <a:rPr lang="de-DE" sz="1400" b="1"/>
            <a:t>Planning</a:t>
          </a:r>
          <a:r>
            <a:rPr lang="de-DE" sz="1400"/>
            <a:t>' spreadsheet, enter the names of the participants on the far left and the playing times on the right. The number of participants per group does not necessarily have to be the same. For example, it is also possible to play with two groups of five and one group of four.</a:t>
          </a:r>
        </a:p>
        <a:p>
          <a:endParaRPr lang="de-DE" sz="1400" baseline="0">
            <a:solidFill>
              <a:schemeClr val="tx1">
                <a:lumMod val="65000"/>
                <a:lumOff val="35000"/>
              </a:schemeClr>
            </a:solidFill>
          </a:endParaRPr>
        </a:p>
        <a:p>
          <a:r>
            <a:rPr lang="de-DE" sz="1400"/>
            <a:t>If you would like an additional pause of 15 minutes after a certain game, enter the number 15 to the right of this game. All subsequent games then start 15 minutes later.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Step 2:</a:t>
          </a:r>
        </a:p>
        <a:p>
          <a:r>
            <a:rPr lang="de-DE" sz="1400"/>
            <a:t>Enter the game results on the “</a:t>
          </a:r>
          <a:r>
            <a:rPr lang="de-DE" sz="1400" b="1"/>
            <a:t>Preliminary Round</a:t>
          </a:r>
          <a:r>
            <a:rPr lang="de-DE" sz="1400"/>
            <a:t>” sheet.</a:t>
          </a:r>
        </a:p>
        <a:p>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Step 3:</a:t>
          </a:r>
        </a:p>
        <a:p>
          <a:pPr marL="0" indent="0"/>
          <a:r>
            <a:rPr lang="de-DE" sz="1400"/>
            <a:t>Choose one of the two options for a final round </a:t>
          </a:r>
        </a:p>
        <a:p>
          <a:pPr marL="0" indent="0"/>
          <a:r>
            <a:rPr lang="de-DE" sz="1400"/>
            <a:t>(“</a:t>
          </a:r>
          <a:r>
            <a:rPr lang="de-DE" sz="1400" b="1"/>
            <a:t>Finals 1</a:t>
          </a:r>
          <a:r>
            <a:rPr lang="de-DE" sz="1400"/>
            <a:t>” spreadsheet or “</a:t>
          </a:r>
          <a:r>
            <a:rPr lang="de-DE" sz="1400" b="1"/>
            <a:t>Finals 2</a:t>
          </a:r>
          <a:r>
            <a:rPr lang="de-DE" sz="1400"/>
            <a:t>” spreadsheet) </a:t>
          </a:r>
        </a:p>
        <a:p>
          <a:pPr marL="0" indent="0"/>
          <a:r>
            <a:rPr lang="de-DE" sz="1400"/>
            <a:t>and enter the results there.</a:t>
          </a:r>
        </a:p>
        <a:p>
          <a:pPr marL="0" indent="0"/>
          <a:endParaRPr lang="de-DE" sz="1400" b="0" baseline="0">
            <a:solidFill>
              <a:schemeClr val="tx1">
                <a:lumMod val="65000"/>
                <a:lumOff val="35000"/>
              </a:schemeClr>
            </a:solidFill>
            <a:latin typeface="+mn-lt"/>
            <a:ea typeface="+mn-ea"/>
            <a:cs typeface="+mn-cs"/>
          </a:endParaRPr>
        </a:p>
        <a:p>
          <a:pPr marL="0" indent="0"/>
          <a:r>
            <a:rPr lang="de-DE" sz="1400">
              <a:solidFill>
                <a:schemeClr val="dk1"/>
              </a:solidFill>
              <a:effectLst/>
              <a:latin typeface="+mn-lt"/>
              <a:ea typeface="+mn-ea"/>
              <a:cs typeface="+mn-cs"/>
            </a:rPr>
            <a:t>“</a:t>
          </a:r>
          <a:r>
            <a:rPr lang="de-DE" sz="1400" b="1">
              <a:solidFill>
                <a:schemeClr val="dk1"/>
              </a:solidFill>
              <a:effectLst/>
              <a:latin typeface="+mn-lt"/>
              <a:ea typeface="+mn-ea"/>
              <a:cs typeface="+mn-cs"/>
            </a:rPr>
            <a:t>Finals 1</a:t>
          </a:r>
          <a:r>
            <a:rPr lang="de-DE" sz="1400">
              <a:solidFill>
                <a:schemeClr val="dk1"/>
              </a:solidFill>
              <a:effectLst/>
              <a:latin typeface="+mn-lt"/>
              <a:ea typeface="+mn-ea"/>
              <a:cs typeface="+mn-cs"/>
            </a:rPr>
            <a:t>”:  In </a:t>
          </a:r>
          <a:r>
            <a:rPr lang="de-DE" sz="1400" b="0">
              <a:solidFill>
                <a:schemeClr val="dk1"/>
              </a:solidFill>
              <a:effectLst/>
              <a:latin typeface="+mn-lt"/>
              <a:ea typeface="+mn-ea"/>
              <a:cs typeface="+mn-cs"/>
            </a:rPr>
            <a:t>“Finals 1” </a:t>
          </a:r>
          <a:r>
            <a:rPr lang="de-DE" sz="1400"/>
            <a:t>the three first-place teams play in a group of three for places 1, 2 and 3, the three second-place teams play for places 4, 5 and 6, the three third-place teams play for places 7, 8 and 9, etc.</a:t>
          </a:r>
        </a:p>
        <a:p>
          <a:pPr marL="0" indent="0"/>
          <a:endParaRPr lang="de-DE" sz="1400"/>
        </a:p>
        <a:p>
          <a:pPr marL="0" indent="0"/>
          <a:r>
            <a:rPr lang="de-DE" sz="1400"/>
            <a:t>"</a:t>
          </a:r>
          <a:r>
            <a:rPr lang="de-DE" sz="1400" b="1"/>
            <a:t>Finals 2</a:t>
          </a:r>
          <a:r>
            <a:rPr lang="de-DE" sz="1400"/>
            <a:t>":</a:t>
          </a:r>
          <a:r>
            <a:rPr lang="de-DE" sz="1400" baseline="0"/>
            <a:t>  </a:t>
          </a:r>
          <a:r>
            <a:rPr lang="de-DE" sz="1400"/>
            <a:t>The three group winners, the three group runners-up and the two best third-place teams qualify for “Finals 2”. Quarter-finals, semi-finals, final and third place match will be played to determine the top four teams.</a:t>
          </a:r>
        </a:p>
        <a:p>
          <a:pPr marL="0" indent="0"/>
          <a:endParaRPr lang="de-DE" sz="1400" b="0" baseline="0">
            <a:solidFill>
              <a:schemeClr val="tx1">
                <a:lumMod val="65000"/>
                <a:lumOff val="35000"/>
              </a:schemeClr>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Finals 3</a:t>
          </a:r>
          <a:r>
            <a:rPr lang="de-DE" sz="1400" b="0" baseline="0">
              <a:solidFill>
                <a:sysClr val="windowText" lastClr="000000"/>
              </a:solidFill>
              <a:latin typeface="+mn-lt"/>
              <a:ea typeface="+mn-ea"/>
              <a:cs typeface="+mn-cs"/>
            </a:rPr>
            <a:t>":  The three group winners and the best runners-up qualify for "Finals 3". Semi-finals, final und third place match will be played to determine the top four teams.</a:t>
          </a:r>
        </a:p>
        <a:p>
          <a:pPr marL="0" indent="0"/>
          <a:endParaRPr lang="de-DE" sz="1400" b="0" baseline="0">
            <a:solidFill>
              <a:sysClr val="windowText" lastClr="000000"/>
            </a:solidFill>
            <a:latin typeface="+mn-lt"/>
            <a:ea typeface="+mn-ea"/>
            <a:cs typeface="+mn-cs"/>
          </a:endParaRPr>
        </a:p>
        <a:p>
          <a:pPr marL="0" indent="0"/>
          <a:r>
            <a:rPr lang="de-DE" sz="1400"/>
            <a:t>"</a:t>
          </a:r>
          <a:r>
            <a:rPr lang="de-DE" sz="1400" b="1"/>
            <a:t>Finals 4</a:t>
          </a:r>
          <a:r>
            <a:rPr lang="de-DE" sz="1400"/>
            <a:t>":  In "Finals 4" the teams play for places in groups of four (each against each other).</a:t>
          </a:r>
        </a:p>
        <a:p>
          <a:pPr marL="0" indent="0"/>
          <a:r>
            <a:rPr lang="de-DE" sz="1400"/>
            <a:t>Final round group E1: The three group winners and the best group runner-up</a:t>
          </a:r>
        </a:p>
        <a:p>
          <a:pPr marL="0" indent="0"/>
          <a:r>
            <a:rPr lang="de-DE" sz="1400"/>
            <a:t>Final round group E2: The remaining runners-up and the two best third-place teams</a:t>
          </a:r>
        </a:p>
        <a:p>
          <a:pPr marL="0" indent="0"/>
          <a:r>
            <a:rPr lang="de-DE" sz="1400"/>
            <a:t>Final round group E3: The remaining third-placed team and the three fourth-placed teams</a:t>
          </a:r>
        </a:p>
        <a:p>
          <a:pPr marL="0" indent="0"/>
          <a:r>
            <a:rPr lang="de-DE" sz="1400"/>
            <a:t>Final round group E4: The three fifth-placed teams and the best sixth-placed team</a:t>
          </a:r>
        </a:p>
        <a:p>
          <a:pPr marL="0" indent="0"/>
          <a:r>
            <a:rPr lang="de-DE" sz="1400"/>
            <a:t>Final round group E5: The two remaining sixth-placed</a:t>
          </a:r>
          <a:r>
            <a:rPr lang="de-DE" sz="1400" baseline="0"/>
            <a:t> teams</a:t>
          </a:r>
          <a:endParaRPr lang="de-DE" sz="1400"/>
        </a:p>
        <a:p>
          <a:pPr marL="0" indent="0"/>
          <a:r>
            <a:rPr lang="de-DE" sz="1400"/>
            <a:t>Group E1 plays for places 1 to 4,</a:t>
          </a:r>
        </a:p>
        <a:p>
          <a:pPr marL="0" indent="0"/>
          <a:r>
            <a:rPr lang="de-DE" sz="1400"/>
            <a:t>group E2 plays for places 5 to 8,</a:t>
          </a:r>
        </a:p>
        <a:p>
          <a:pPr marL="0" indent="0"/>
          <a:r>
            <a:rPr lang="de-DE" sz="1400"/>
            <a:t>etc.</a:t>
          </a:r>
        </a:p>
        <a:p>
          <a:pPr marL="0" indent="0"/>
          <a:r>
            <a:rPr lang="de-DE" sz="1400"/>
            <a:t>This option can also be played with fewer than 3 x 6 teams, for example 3 x 5, 3 x 4 or 3 x 3 teams. The number of teams per group can also be different.</a:t>
          </a:r>
          <a:endParaRPr lang="de-DE" sz="1400" b="0" baseline="0">
            <a:solidFill>
              <a:sysClr val="windowText" lastClr="000000"/>
            </a:solidFill>
            <a:latin typeface="+mn-lt"/>
            <a:ea typeface="+mn-ea"/>
            <a:cs typeface="+mn-cs"/>
          </a:endParaRPr>
        </a:p>
      </xdr:txBody>
    </xdr:sp>
    <xdr:clientData/>
  </xdr:twoCellAnchor>
  <xdr:twoCellAnchor>
    <xdr:from>
      <xdr:col>1</xdr:col>
      <xdr:colOff>1</xdr:colOff>
      <xdr:row>63</xdr:row>
      <xdr:rowOff>19051</xdr:rowOff>
    </xdr:from>
    <xdr:to>
      <xdr:col>10</xdr:col>
      <xdr:colOff>752476</xdr:colOff>
      <xdr:row>110</xdr:row>
      <xdr:rowOff>0</xdr:rowOff>
    </xdr:to>
    <xdr:sp macro="" textlink="">
      <xdr:nvSpPr>
        <xdr:cNvPr id="6" name="Textfeld 5">
          <a:extLst>
            <a:ext uri="{FF2B5EF4-FFF2-40B4-BE49-F238E27FC236}">
              <a16:creationId xmlns:a16="http://schemas.microsoft.com/office/drawing/2014/main" id="{E69B3042-FBB3-45DA-8B61-4F2BCA10FF23}"/>
            </a:ext>
          </a:extLst>
        </xdr:cNvPr>
        <xdr:cNvSpPr txBox="1"/>
      </xdr:nvSpPr>
      <xdr:spPr>
        <a:xfrm>
          <a:off x="762001" y="10220326"/>
          <a:ext cx="7610475"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HINTS</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a:t>Teams whose ranking is not clear appear in red in the group table.</a:t>
          </a:r>
        </a:p>
        <a:p>
          <a:endParaRPr lang="de-DE" sz="1400">
            <a:effectLst/>
          </a:endParaRPr>
        </a:p>
        <a:p>
          <a:r>
            <a:rPr lang="de-DE" sz="1400" b="1" baseline="0">
              <a:solidFill>
                <a:schemeClr val="tx1">
                  <a:lumMod val="65000"/>
                  <a:lumOff val="35000"/>
                </a:schemeClr>
              </a:solidFill>
              <a:effectLst/>
              <a:latin typeface="+mn-lt"/>
              <a:ea typeface="+mn-ea"/>
              <a:cs typeface="+mn-cs"/>
            </a:rPr>
            <a:t>2.</a:t>
          </a:r>
          <a:endParaRPr lang="de-DE" sz="1400">
            <a:solidFill>
              <a:schemeClr val="tx1">
                <a:lumMod val="65000"/>
                <a:lumOff val="35000"/>
              </a:schemeClr>
            </a:solidFill>
            <a:effectLst/>
          </a:endParaRPr>
        </a:p>
        <a:p>
          <a:r>
            <a:rPr lang="de-DE" sz="1400"/>
            <a:t>The ranking order of the teams depends on which mode was selected on the '</a:t>
          </a:r>
          <a:r>
            <a:rPr lang="de-DE" sz="1400" b="1"/>
            <a:t>Settings</a:t>
          </a:r>
          <a:r>
            <a:rPr lang="de-DE" sz="1400"/>
            <a:t>' sheet.</a:t>
          </a:r>
        </a:p>
        <a:p>
          <a:endParaRPr lang="de-DE" sz="1400"/>
        </a:p>
        <a:p>
          <a:endParaRPr lang="de-DE" sz="1400" b="0" baseline="0">
            <a:solidFill>
              <a:schemeClr val="tx1">
                <a:lumMod val="65000"/>
                <a:lumOff val="35000"/>
              </a:schemeClr>
            </a:solidFill>
          </a:endParaRPr>
        </a:p>
        <a:p>
          <a:r>
            <a:rPr lang="de-DE" sz="1100" b="1">
              <a:solidFill>
                <a:schemeClr val="dk1"/>
              </a:solidFill>
              <a:effectLst/>
              <a:latin typeface="+mn-lt"/>
              <a:ea typeface="+mn-ea"/>
              <a:cs typeface="+mn-cs"/>
            </a:rPr>
            <a:t>Criteria mode 1 (FIFA mode):</a:t>
          </a:r>
        </a:p>
        <a:p>
          <a:endParaRPr lang="de-DE" sz="5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Number of points from all group matches</a:t>
          </a:r>
          <a:endParaRPr lang="de-DE" sz="1200">
            <a:effectLst/>
          </a:endParaRPr>
        </a:p>
        <a:p>
          <a:r>
            <a:rPr lang="de-DE" sz="1100" baseline="0">
              <a:solidFill>
                <a:schemeClr val="dk1"/>
              </a:solidFill>
              <a:effectLst/>
              <a:latin typeface="+mn-lt"/>
              <a:ea typeface="+mn-ea"/>
              <a:cs typeface="+mn-cs"/>
            </a:rPr>
            <a:t>2.   </a:t>
          </a:r>
          <a:r>
            <a:rPr lang="de-DE" sz="1100" b="0">
              <a:solidFill>
                <a:schemeClr val="dk1"/>
              </a:solidFill>
              <a:effectLst/>
              <a:latin typeface="+mn-lt"/>
              <a:ea typeface="+mn-ea"/>
              <a:cs typeface="+mn-cs"/>
            </a:rPr>
            <a:t>Goal difference from all group matches</a:t>
          </a:r>
          <a:endParaRPr lang="de-DE" sz="12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Number of goals scored in all group matches</a:t>
          </a:r>
          <a:endParaRPr lang="de-DE" sz="12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Number of points from direct encounters between teams with the same points and goals</a:t>
          </a:r>
          <a:endParaRPr lang="de-DE" sz="1200">
            <a:effectLst/>
          </a:endParaRPr>
        </a:p>
        <a:p>
          <a:r>
            <a:rPr lang="de-DE" sz="1100" baseline="0">
              <a:solidFill>
                <a:schemeClr val="dk1"/>
              </a:solidFill>
              <a:effectLst/>
              <a:latin typeface="+mn-lt"/>
              <a:ea typeface="+mn-ea"/>
              <a:cs typeface="+mn-cs"/>
            </a:rPr>
            <a:t>5.   </a:t>
          </a:r>
          <a:r>
            <a:rPr lang="de-DE" sz="1100">
              <a:solidFill>
                <a:schemeClr val="dk1"/>
              </a:solidFill>
              <a:effectLst/>
              <a:latin typeface="+mn-lt"/>
              <a:ea typeface="+mn-ea"/>
              <a:cs typeface="+mn-cs"/>
            </a:rPr>
            <a:t>Goal difference from the direct encounters of the teams with the same point and goal</a:t>
          </a:r>
          <a:endParaRPr lang="de-DE" sz="1200">
            <a:effectLst/>
          </a:endParaRPr>
        </a:p>
        <a:p>
          <a:r>
            <a:rPr lang="de-DE" sz="1100" baseline="0">
              <a:solidFill>
                <a:schemeClr val="dk1"/>
              </a:solidFill>
              <a:effectLst/>
              <a:latin typeface="+mn-lt"/>
              <a:ea typeface="+mn-ea"/>
              <a:cs typeface="+mn-cs"/>
            </a:rPr>
            <a:t>6.   </a:t>
          </a:r>
          <a:r>
            <a:rPr lang="de-DE" sz="1100">
              <a:solidFill>
                <a:schemeClr val="dk1"/>
              </a:solidFill>
              <a:effectLst/>
              <a:latin typeface="+mn-lt"/>
              <a:ea typeface="+mn-ea"/>
              <a:cs typeface="+mn-cs"/>
            </a:rPr>
            <a:t>Number of goals scored in direct encounters between teams with equal points and goals</a:t>
          </a:r>
        </a:p>
        <a:p>
          <a:endParaRPr lang="de-DE" sz="1200">
            <a:effectLst/>
          </a:endParaRPr>
        </a:p>
        <a:p>
          <a:endParaRPr lang="de-DE" sz="1200">
            <a:effectLst/>
          </a:endParaRPr>
        </a:p>
        <a:p>
          <a:pPr eaLnBrk="1" fontAlgn="auto" latinLnBrk="0" hangingPunct="1"/>
          <a:r>
            <a:rPr lang="de-DE" sz="1100" b="1">
              <a:solidFill>
                <a:schemeClr val="dk1"/>
              </a:solidFill>
              <a:effectLst/>
              <a:latin typeface="+mn-lt"/>
              <a:ea typeface="+mn-ea"/>
              <a:cs typeface="+mn-cs"/>
            </a:rPr>
            <a:t>Criteria mode 2 (UEFA mode):</a:t>
          </a:r>
        </a:p>
        <a:p>
          <a:pPr eaLnBrk="1" fontAlgn="auto" latinLnBrk="0" hangingPunct="1"/>
          <a:endParaRPr lang="de-DE" sz="5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Number of points from all group matches</a:t>
          </a:r>
          <a:endParaRPr lang="de-DE" sz="1200">
            <a:effectLst/>
          </a:endParaRPr>
        </a:p>
        <a:p>
          <a:r>
            <a:rPr lang="de-DE" sz="1100" baseline="0">
              <a:solidFill>
                <a:schemeClr val="dk1"/>
              </a:solidFill>
              <a:effectLst/>
              <a:latin typeface="+mn-lt"/>
              <a:ea typeface="+mn-ea"/>
              <a:cs typeface="+mn-cs"/>
            </a:rPr>
            <a:t>2.   </a:t>
          </a:r>
          <a:r>
            <a:rPr lang="de-DE" sz="1100">
              <a:solidFill>
                <a:schemeClr val="dk1"/>
              </a:solidFill>
              <a:effectLst/>
              <a:latin typeface="+mn-lt"/>
              <a:ea typeface="+mn-ea"/>
              <a:cs typeface="+mn-cs"/>
            </a:rPr>
            <a:t>Number of points from direct encounters between teams with the same points</a:t>
          </a:r>
          <a:endParaRPr lang="de-DE" sz="12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Goal difference from the direct encounters of the teams with the same points</a:t>
          </a:r>
          <a:endParaRPr lang="de-DE" sz="12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Number of goals scored in direct encounters between teams with the</a:t>
          </a:r>
          <a:r>
            <a:rPr lang="de-DE" sz="1100" baseline="0">
              <a:solidFill>
                <a:schemeClr val="dk1"/>
              </a:solidFill>
              <a:effectLst/>
              <a:latin typeface="+mn-lt"/>
              <a:ea typeface="+mn-ea"/>
              <a:cs typeface="+mn-cs"/>
            </a:rPr>
            <a:t> same</a:t>
          </a:r>
          <a:r>
            <a:rPr lang="de-DE" sz="1100">
              <a:solidFill>
                <a:schemeClr val="dk1"/>
              </a:solidFill>
              <a:effectLst/>
              <a:latin typeface="+mn-lt"/>
              <a:ea typeface="+mn-ea"/>
              <a:cs typeface="+mn-cs"/>
            </a:rPr>
            <a:t> points</a:t>
          </a:r>
          <a:endParaRPr lang="de-DE" sz="1200">
            <a:effectLst/>
          </a:endParaRPr>
        </a:p>
        <a:p>
          <a:r>
            <a:rPr lang="de-DE" sz="1100" baseline="0">
              <a:solidFill>
                <a:schemeClr val="dk1"/>
              </a:solidFill>
              <a:effectLst/>
              <a:latin typeface="+mn-lt"/>
              <a:ea typeface="+mn-ea"/>
              <a:cs typeface="+mn-cs"/>
            </a:rPr>
            <a:t>5.   </a:t>
          </a:r>
          <a:r>
            <a:rPr lang="de-DE" sz="1100" b="0">
              <a:solidFill>
                <a:schemeClr val="dk1"/>
              </a:solidFill>
              <a:effectLst/>
              <a:latin typeface="+mn-lt"/>
              <a:ea typeface="+mn-ea"/>
              <a:cs typeface="+mn-cs"/>
            </a:rPr>
            <a:t>Goal difference from all group matches</a:t>
          </a:r>
          <a:endParaRPr lang="de-DE" sz="1200">
            <a:effectLst/>
          </a:endParaRPr>
        </a:p>
        <a:p>
          <a:r>
            <a:rPr lang="de-DE" sz="1100" baseline="0">
              <a:solidFill>
                <a:schemeClr val="dk1"/>
              </a:solidFill>
              <a:effectLst/>
              <a:latin typeface="+mn-lt"/>
              <a:ea typeface="+mn-ea"/>
              <a:cs typeface="+mn-cs"/>
            </a:rPr>
            <a:t>6.   </a:t>
          </a:r>
          <a:r>
            <a:rPr lang="de-DE" sz="1100">
              <a:solidFill>
                <a:schemeClr val="dk1"/>
              </a:solidFill>
              <a:effectLst/>
              <a:latin typeface="+mn-lt"/>
              <a:ea typeface="+mn-ea"/>
              <a:cs typeface="+mn-cs"/>
            </a:rPr>
            <a:t>Number of goals scored in all group matches</a:t>
          </a:r>
          <a:endParaRPr lang="de-DE" sz="1200">
            <a:effectLst/>
          </a:endParaRPr>
        </a:p>
        <a:p>
          <a:endParaRPr lang="de-DE" sz="1000">
            <a:effectLst/>
          </a:endParaRPr>
        </a:p>
        <a:p>
          <a:pPr marL="0" indent="0"/>
          <a:r>
            <a:rPr lang="de-DE" sz="1400" b="1" baseline="0">
              <a:solidFill>
                <a:schemeClr val="tx1">
                  <a:lumMod val="65000"/>
                  <a:lumOff val="35000"/>
                </a:schemeClr>
              </a:solidFill>
              <a:effectLst/>
              <a:latin typeface="+mn-lt"/>
              <a:ea typeface="+mn-ea"/>
              <a:cs typeface="+mn-cs"/>
            </a:rPr>
            <a:t>3.</a:t>
          </a:r>
        </a:p>
        <a:p>
          <a:r>
            <a:rPr lang="de-DE" sz="1400"/>
            <a:t>Particularly in mode 2 (UEFA mode), it can be interesting to display the tables "</a:t>
          </a:r>
          <a:r>
            <a:rPr lang="de-DE" sz="1400" b="1"/>
            <a:t>DirComparison_A</a:t>
          </a:r>
          <a:r>
            <a:rPr lang="de-DE" sz="1400"/>
            <a:t>" and "</a:t>
          </a:r>
          <a:r>
            <a:rPr lang="de-DE" sz="1400" b="1"/>
            <a:t>DirComparison_B</a:t>
          </a:r>
          <a:r>
            <a:rPr lang="de-DE" sz="1400"/>
            <a:t>" in order to view the tables for the direct encounters when several teams are tied.</a:t>
          </a:r>
        </a:p>
        <a:p>
          <a:endParaRPr lang="de-DE" sz="1400" b="0" baseline="0">
            <a:solidFill>
              <a:schemeClr val="dk1"/>
            </a:solidFill>
            <a:effectLst/>
            <a:latin typeface="+mn-lt"/>
            <a:ea typeface="+mn-ea"/>
            <a:cs typeface="+mn-cs"/>
          </a:endParaRPr>
        </a:p>
        <a:p>
          <a:pPr marL="0" indent="0"/>
          <a:r>
            <a:rPr lang="de-DE" sz="1400" b="1" baseline="0">
              <a:solidFill>
                <a:schemeClr val="tx1">
                  <a:lumMod val="65000"/>
                  <a:lumOff val="35000"/>
                </a:schemeClr>
              </a:solidFill>
              <a:effectLst/>
              <a:latin typeface="+mn-lt"/>
              <a:ea typeface="+mn-ea"/>
              <a:cs typeface="+mn-cs"/>
            </a:rPr>
            <a:t>4.</a:t>
          </a:r>
        </a:p>
        <a:p>
          <a:r>
            <a:rPr lang="de-DE" sz="1400"/>
            <a:t>If you want to change the game pairings, you can display the “</a:t>
          </a:r>
          <a:r>
            <a:rPr lang="de-DE" sz="1400" b="1"/>
            <a:t>Pairings</a:t>
          </a:r>
          <a:r>
            <a:rPr lang="de-DE" sz="1400"/>
            <a:t>” sheet and make the desired changes there.</a:t>
          </a:r>
          <a:endParaRPr lang="de-DE" sz="1400" b="0" baseline="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mail@hermann-baum.de" TargetMode="External"/><Relationship Id="rId1" Type="http://schemas.openxmlformats.org/officeDocument/2006/relationships/hyperlink" Target="mailto:mail@hermann-baum.de" TargetMode="External"/><Relationship Id="rId4"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7F295-DFA2-4090-BB62-9C4F59712D4A}">
  <dimension ref="A1:BF57"/>
  <sheetViews>
    <sheetView showGridLines="0" showRowColHeaders="0" zoomScaleNormal="100" workbookViewId="0">
      <selection activeCell="C7" sqref="C7:C8"/>
    </sheetView>
  </sheetViews>
  <sheetFormatPr baseColWidth="10" defaultColWidth="0" defaultRowHeight="15.75" zeroHeight="1" x14ac:dyDescent="0.25"/>
  <cols>
    <col min="1" max="1" width="10.7109375" style="49" customWidth="1"/>
    <col min="2" max="2" width="6.7109375" style="49" customWidth="1"/>
    <col min="3" max="3" width="29.85546875" style="49" customWidth="1"/>
    <col min="4" max="4" width="11.42578125" style="49" customWidth="1"/>
    <col min="5" max="6" width="9.85546875" style="49" customWidth="1"/>
    <col min="7" max="7" width="7.28515625" style="49" customWidth="1"/>
    <col min="8" max="8" width="4.5703125" style="49" customWidth="1"/>
    <col min="9" max="9" width="4.7109375" style="49" customWidth="1"/>
    <col min="10" max="10" width="3" style="49" customWidth="1"/>
    <col min="11" max="11" width="4.7109375" style="49" customWidth="1"/>
    <col min="12" max="12" width="24.7109375" style="49" customWidth="1"/>
    <col min="13" max="13" width="3.85546875" style="49" customWidth="1"/>
    <col min="14" max="14" width="24.7109375" style="49" customWidth="1"/>
    <col min="15" max="15" width="9" style="49" customWidth="1"/>
    <col min="16" max="16" width="8.42578125" style="173" customWidth="1"/>
    <col min="17" max="17" width="29.7109375" style="174" customWidth="1"/>
    <col min="18" max="18" width="12.42578125" style="174" customWidth="1"/>
    <col min="19" max="19" width="11.42578125" style="174" customWidth="1"/>
    <col min="20" max="20" width="10.7109375" style="174" customWidth="1"/>
    <col min="21" max="21" width="11.42578125" hidden="1" customWidth="1"/>
    <col min="22" max="58" width="4.7109375" hidden="1" customWidth="1"/>
    <col min="59" max="16384" width="11.42578125" hidden="1"/>
  </cols>
  <sheetData>
    <row r="1" spans="1:58" ht="9.75" customHeight="1" x14ac:dyDescent="0.25">
      <c r="A1" s="164"/>
      <c r="P1" s="49"/>
      <c r="Q1" s="170"/>
      <c r="R1" s="170"/>
      <c r="S1" s="170"/>
      <c r="T1" s="170"/>
    </row>
    <row r="2" spans="1:58" ht="33.75" x14ac:dyDescent="0.5">
      <c r="A2" s="163"/>
      <c r="B2" s="254"/>
      <c r="C2" s="254"/>
      <c r="D2" s="254"/>
      <c r="E2" s="682" t="str">
        <f>Language!$E$30</f>
        <v>Participants and schedule</v>
      </c>
      <c r="F2" s="682"/>
      <c r="G2" s="682"/>
      <c r="H2" s="682"/>
      <c r="I2" s="682"/>
      <c r="J2" s="682"/>
      <c r="K2" s="682"/>
      <c r="L2" s="682"/>
      <c r="M2" s="682"/>
      <c r="N2" s="682"/>
      <c r="O2" s="254"/>
      <c r="P2" s="254"/>
      <c r="Q2" s="254"/>
      <c r="R2" s="254"/>
      <c r="S2" s="254"/>
      <c r="T2" s="170"/>
    </row>
    <row r="3" spans="1:58" x14ac:dyDescent="0.25">
      <c r="P3" s="49"/>
      <c r="Q3" s="170"/>
      <c r="R3" s="170"/>
      <c r="S3" s="170"/>
      <c r="T3" s="170"/>
    </row>
    <row r="4" spans="1:58" ht="29.25" customHeight="1" thickBot="1" x14ac:dyDescent="0.3">
      <c r="C4" s="304" t="str">
        <f>Language!$E$16&amp;" A"</f>
        <v>Group A</v>
      </c>
      <c r="D4" s="172"/>
      <c r="E4" s="683" t="str">
        <f>Language!$E$32</f>
        <v>Schedule</v>
      </c>
      <c r="F4" s="683"/>
      <c r="G4" s="334"/>
      <c r="H4" s="334"/>
      <c r="I4" s="334"/>
      <c r="J4" s="334"/>
      <c r="K4" s="334"/>
      <c r="L4" s="334"/>
      <c r="M4" s="334"/>
      <c r="N4" s="334"/>
      <c r="O4" s="684" t="str">
        <f>Language!$E$20</f>
        <v>Addit. Pause (min)</v>
      </c>
      <c r="P4" s="49"/>
      <c r="Q4" s="378" t="str">
        <f>Language!$E$41</f>
        <v>Playing times</v>
      </c>
      <c r="R4" s="170"/>
      <c r="S4" s="170"/>
      <c r="T4" s="170"/>
      <c r="W4" s="169">
        <v>1</v>
      </c>
      <c r="X4" s="169"/>
      <c r="Y4" s="169"/>
      <c r="Z4" s="169"/>
      <c r="AA4" s="169"/>
      <c r="AB4" s="169"/>
      <c r="AC4" s="169">
        <v>2</v>
      </c>
      <c r="AD4" s="169"/>
      <c r="AE4" s="169"/>
      <c r="AF4" s="169"/>
      <c r="AG4" s="169"/>
      <c r="AH4" s="169"/>
      <c r="AI4" s="169">
        <v>3</v>
      </c>
      <c r="AJ4" s="169"/>
      <c r="AK4" s="169"/>
      <c r="AL4" s="169"/>
      <c r="AM4" s="169"/>
      <c r="AN4" s="169"/>
      <c r="AO4" s="169">
        <v>4</v>
      </c>
      <c r="AP4" s="169"/>
      <c r="AQ4" s="169"/>
      <c r="AR4" s="169"/>
      <c r="AS4" s="169"/>
      <c r="AT4" s="169"/>
      <c r="AU4" s="169">
        <v>5</v>
      </c>
      <c r="AV4" s="169"/>
      <c r="AW4" s="169"/>
      <c r="AX4" s="169"/>
      <c r="AY4" s="169"/>
      <c r="AZ4" s="169"/>
      <c r="BA4" s="169">
        <v>6</v>
      </c>
    </row>
    <row r="5" spans="1:58" ht="15.95" customHeight="1" thickTop="1" thickBot="1" x14ac:dyDescent="0.3">
      <c r="A5" s="70"/>
      <c r="B5" s="658"/>
      <c r="C5" s="660" t="str">
        <f>Language!$E$10</f>
        <v>Participant or team</v>
      </c>
      <c r="D5" s="66"/>
      <c r="E5" s="186" t="str">
        <f>Language!$E$33</f>
        <v>Game no.</v>
      </c>
      <c r="F5" s="187" t="str">
        <f>Language!$E$39</f>
        <v>Start</v>
      </c>
      <c r="G5" s="187" t="str">
        <f>Language!$E$48</f>
        <v>Field</v>
      </c>
      <c r="H5" s="187" t="str">
        <f>Language!$E$17</f>
        <v>Grp</v>
      </c>
      <c r="I5" s="686" t="str">
        <f>Language!$E$34</f>
        <v>Pairings</v>
      </c>
      <c r="J5" s="686"/>
      <c r="K5" s="686"/>
      <c r="L5" s="686" t="str">
        <f>Language!$E$31</f>
        <v>Participants</v>
      </c>
      <c r="M5" s="686"/>
      <c r="N5" s="687"/>
      <c r="O5" s="685"/>
      <c r="P5" s="49"/>
      <c r="Q5" s="678" t="str">
        <f>Language!$E$39</f>
        <v>Start</v>
      </c>
      <c r="R5" s="679">
        <v>0.375</v>
      </c>
      <c r="S5" s="681" t="str">
        <f>Language!$E$45</f>
        <v xml:space="preserve"> </v>
      </c>
      <c r="T5" s="171"/>
      <c r="V5" s="419"/>
      <c r="W5" s="420">
        <v>1</v>
      </c>
      <c r="X5" s="420">
        <v>2</v>
      </c>
      <c r="Y5" s="420">
        <v>3</v>
      </c>
      <c r="Z5" s="420">
        <v>4</v>
      </c>
      <c r="AA5" s="420">
        <v>5</v>
      </c>
      <c r="AB5" s="421">
        <v>6</v>
      </c>
      <c r="AC5" s="420">
        <v>1</v>
      </c>
      <c r="AD5" s="420">
        <v>2</v>
      </c>
      <c r="AE5" s="420">
        <v>3</v>
      </c>
      <c r="AF5" s="420">
        <v>4</v>
      </c>
      <c r="AG5" s="420">
        <v>5</v>
      </c>
      <c r="AH5" s="421">
        <v>6</v>
      </c>
      <c r="AI5" s="420">
        <v>1</v>
      </c>
      <c r="AJ5" s="420">
        <v>2</v>
      </c>
      <c r="AK5" s="420">
        <v>3</v>
      </c>
      <c r="AL5" s="420">
        <v>4</v>
      </c>
      <c r="AM5" s="420">
        <v>5</v>
      </c>
      <c r="AN5" s="421">
        <v>6</v>
      </c>
      <c r="AO5" s="420">
        <v>1</v>
      </c>
      <c r="AP5" s="420">
        <v>2</v>
      </c>
      <c r="AQ5" s="420">
        <v>3</v>
      </c>
      <c r="AR5" s="420">
        <v>4</v>
      </c>
      <c r="AS5" s="420">
        <v>5</v>
      </c>
      <c r="AT5" s="421">
        <v>6</v>
      </c>
      <c r="AU5" s="420">
        <v>1</v>
      </c>
      <c r="AV5" s="420">
        <v>2</v>
      </c>
      <c r="AW5" s="420">
        <v>3</v>
      </c>
      <c r="AX5" s="420">
        <v>4</v>
      </c>
      <c r="AY5" s="420">
        <v>5</v>
      </c>
      <c r="AZ5" s="421">
        <v>6</v>
      </c>
      <c r="BA5" s="420">
        <v>1</v>
      </c>
      <c r="BB5" s="420">
        <v>2</v>
      </c>
      <c r="BC5" s="420">
        <v>3</v>
      </c>
      <c r="BD5" s="420">
        <v>4</v>
      </c>
      <c r="BE5" s="420">
        <v>5</v>
      </c>
      <c r="BF5" s="421">
        <v>6</v>
      </c>
    </row>
    <row r="6" spans="1:58" ht="15.95" customHeight="1" x14ac:dyDescent="0.25">
      <c r="A6" s="70"/>
      <c r="B6" s="659"/>
      <c r="C6" s="661"/>
      <c r="D6" s="574">
        <v>1</v>
      </c>
      <c r="E6" s="527">
        <f>IF($D6&gt;Calc1!$B$14,"",1)</f>
        <v>1</v>
      </c>
      <c r="F6" s="188">
        <f>IF(OR($U$15,$D6&gt;Calc1!$B$14),"",$R$5)</f>
        <v>0.375</v>
      </c>
      <c r="G6" s="178" t="str">
        <f>IF(OR($U$15,$D6&gt;Calc1!$B$14),"","1")</f>
        <v>1</v>
      </c>
      <c r="H6" s="317" t="str">
        <f ca="1">IF($I6="","",IF(LEFT($I6,1)&lt;&gt;LEFT($K6,1),"??",LEFT($I6,1)))</f>
        <v>A</v>
      </c>
      <c r="I6" s="337" t="str">
        <f t="array" aca="1" ref="I6:I50" ca="1">IF(Calc1!$F$14&lt;3,"",IF(OFFSET(Pairings!$A$1,0,(Calc1!$F$14-2)*4-1,45,1)="","",OFFSET(Pairings!$A$1,0,(Calc1!$F$14-2)*4-1,45,1)))</f>
        <v>A5</v>
      </c>
      <c r="J6" s="338" t="s">
        <v>5</v>
      </c>
      <c r="K6" s="339" t="str">
        <f t="array" aca="1" ref="K6:K50" ca="1">IF(Calc1!$F$14&lt;3,"",IF(OFFSET(Pairings!$A$1,0,(Calc1!$F$14-2)*4,45,1)="","",OFFSET(Pairings!$A$1,0,(Calc1!$F$14-2)*4,45,1)))</f>
        <v>A2</v>
      </c>
      <c r="L6" s="183" t="str">
        <f ca="1">IF($I6="","",IF(VLOOKUP($I6,$B$7:$C$52,2,0)="","",VLOOKUP($I6,$B$7:$C$52,2,0)))</f>
        <v>VFB Essenheim</v>
      </c>
      <c r="M6" s="184" t="s">
        <v>5</v>
      </c>
      <c r="N6" s="185" t="str">
        <f ca="1">IF($K6="","",IF(VLOOKUP($K6,$B$7:$C$52,2,0)="","",VLOOKUP($K6,$B$7:$C$52,2,0)))</f>
        <v>FC Barcelona</v>
      </c>
      <c r="O6" s="348"/>
      <c r="P6" s="335"/>
      <c r="Q6" s="667"/>
      <c r="R6" s="680"/>
      <c r="S6" s="666"/>
      <c r="T6" s="171"/>
      <c r="V6" s="422">
        <v>1</v>
      </c>
      <c r="W6" s="512">
        <v>6</v>
      </c>
      <c r="X6" s="513">
        <v>6</v>
      </c>
      <c r="Y6" s="513">
        <v>6</v>
      </c>
      <c r="Z6" s="513">
        <v>6</v>
      </c>
      <c r="AA6" s="513">
        <v>6</v>
      </c>
      <c r="AB6" s="514">
        <v>6</v>
      </c>
      <c r="AC6" s="512">
        <v>6</v>
      </c>
      <c r="AD6" s="513">
        <v>6</v>
      </c>
      <c r="AE6" s="513">
        <v>6</v>
      </c>
      <c r="AF6" s="513">
        <v>6</v>
      </c>
      <c r="AG6" s="513">
        <v>6</v>
      </c>
      <c r="AH6" s="514">
        <v>6</v>
      </c>
      <c r="AI6" s="512">
        <v>6</v>
      </c>
      <c r="AJ6" s="513">
        <v>6</v>
      </c>
      <c r="AK6" s="513">
        <v>6</v>
      </c>
      <c r="AL6" s="513">
        <v>6</v>
      </c>
      <c r="AM6" s="513">
        <v>6</v>
      </c>
      <c r="AN6" s="514">
        <v>6</v>
      </c>
      <c r="AO6" s="512">
        <v>6</v>
      </c>
      <c r="AP6" s="513">
        <v>6</v>
      </c>
      <c r="AQ6" s="513">
        <v>6</v>
      </c>
      <c r="AR6" s="513">
        <v>6</v>
      </c>
      <c r="AS6" s="513">
        <v>6</v>
      </c>
      <c r="AT6" s="514">
        <v>6</v>
      </c>
      <c r="AU6" s="512">
        <v>6</v>
      </c>
      <c r="AV6" s="513">
        <v>6</v>
      </c>
      <c r="AW6" s="513">
        <v>6</v>
      </c>
      <c r="AX6" s="513">
        <v>6</v>
      </c>
      <c r="AY6" s="513">
        <v>6</v>
      </c>
      <c r="AZ6" s="514">
        <v>6</v>
      </c>
      <c r="BA6" s="512">
        <v>6</v>
      </c>
      <c r="BB6" s="513">
        <v>6</v>
      </c>
      <c r="BC6" s="513">
        <v>6</v>
      </c>
      <c r="BD6" s="513">
        <v>6</v>
      </c>
      <c r="BE6" s="513">
        <v>6</v>
      </c>
      <c r="BF6" s="514">
        <v>6</v>
      </c>
    </row>
    <row r="7" spans="1:58" ht="15.95" customHeight="1" x14ac:dyDescent="0.25">
      <c r="A7" s="70"/>
      <c r="B7" s="662" t="s">
        <v>208</v>
      </c>
      <c r="C7" s="663" t="s">
        <v>255</v>
      </c>
      <c r="D7" s="574">
        <v>2</v>
      </c>
      <c r="E7" s="528">
        <f t="array" aca="1" ref="E7" ca="1">IF($D7&gt;Calc1!$B$14,"",ROW(2:2)-SUM((($L$6:$L6="")+($N$6:$N6="")&gt;0)*1))</f>
        <v>2</v>
      </c>
      <c r="F7" s="177">
        <f ca="1">IF(OR($U$15,$D7&gt;Calc1!$B$14),"",$R$5+QUOTIENT(($E7-1),$U$11)*($R$7+$R$9)/1440+SUM($O$6:$O6)/1440)</f>
        <v>0.375</v>
      </c>
      <c r="G7" s="179">
        <f ca="1">IF(OR($U$15,$D7&gt;Calc1!$B$14),"",MOD($E7-1,$U$11)+1)</f>
        <v>2</v>
      </c>
      <c r="H7" s="317" t="str">
        <f t="shared" ref="H7:H50" ca="1" si="0">IF($I7="","",IF(LEFT($I7,1)&lt;&gt;LEFT($K7,1),"??",LEFT($I7,1)))</f>
        <v>B</v>
      </c>
      <c r="I7" s="340" t="str">
        <f ca="1"/>
        <v>B5</v>
      </c>
      <c r="J7" s="341" t="s">
        <v>5</v>
      </c>
      <c r="K7" s="342" t="str">
        <f ca="1"/>
        <v>B2</v>
      </c>
      <c r="L7" s="183" t="str">
        <f t="shared" ref="L7:L49" ca="1" si="1">IF($I7="","",IF(VLOOKUP($I7,$B$7:$C$52,2,0)="","",VLOOKUP($I7,$B$7:$C$52,2,0)))</f>
        <v>FC Grönlingen</v>
      </c>
      <c r="M7" s="184" t="s">
        <v>5</v>
      </c>
      <c r="N7" s="185" t="str">
        <f t="shared" ref="N7:N49" ca="1" si="2">IF($K7="","",IF(VLOOKUP($K7,$B$7:$C$52,2,0)="","",VLOOKUP($K7,$B$7:$C$52,2,0)))</f>
        <v>Inter Mailand</v>
      </c>
      <c r="O7" s="349"/>
      <c r="P7" s="335"/>
      <c r="Q7" s="667" t="str">
        <f>Language!$E$42</f>
        <v>Playing time per match:</v>
      </c>
      <c r="R7" s="665">
        <v>30</v>
      </c>
      <c r="S7" s="666" t="s">
        <v>165</v>
      </c>
      <c r="T7" s="124"/>
      <c r="U7" t="s">
        <v>268</v>
      </c>
      <c r="V7" s="422">
        <v>2</v>
      </c>
      <c r="W7" s="515">
        <v>6</v>
      </c>
      <c r="X7" s="516">
        <v>6</v>
      </c>
      <c r="Y7" s="516">
        <v>6</v>
      </c>
      <c r="Z7" s="516">
        <v>6</v>
      </c>
      <c r="AA7" s="516">
        <v>6</v>
      </c>
      <c r="AB7" s="517">
        <v>6</v>
      </c>
      <c r="AC7" s="515">
        <v>6</v>
      </c>
      <c r="AD7" s="516">
        <v>6</v>
      </c>
      <c r="AE7" s="516">
        <v>6</v>
      </c>
      <c r="AF7" s="516">
        <v>6</v>
      </c>
      <c r="AG7" s="516">
        <v>6</v>
      </c>
      <c r="AH7" s="517">
        <v>6</v>
      </c>
      <c r="AI7" s="515">
        <v>6</v>
      </c>
      <c r="AJ7" s="516">
        <v>6</v>
      </c>
      <c r="AK7" s="516">
        <v>6</v>
      </c>
      <c r="AL7" s="516">
        <v>6</v>
      </c>
      <c r="AM7" s="516">
        <v>6</v>
      </c>
      <c r="AN7" s="517">
        <v>6</v>
      </c>
      <c r="AO7" s="515">
        <v>6</v>
      </c>
      <c r="AP7" s="516">
        <v>6</v>
      </c>
      <c r="AQ7" s="516">
        <v>6</v>
      </c>
      <c r="AR7" s="516">
        <v>6</v>
      </c>
      <c r="AS7" s="516">
        <v>6</v>
      </c>
      <c r="AT7" s="517">
        <v>6</v>
      </c>
      <c r="AU7" s="515">
        <v>6</v>
      </c>
      <c r="AV7" s="516">
        <v>6</v>
      </c>
      <c r="AW7" s="516">
        <v>6</v>
      </c>
      <c r="AX7" s="516">
        <v>6</v>
      </c>
      <c r="AY7" s="516">
        <v>6</v>
      </c>
      <c r="AZ7" s="517">
        <v>6</v>
      </c>
      <c r="BA7" s="515">
        <v>6</v>
      </c>
      <c r="BB7" s="516">
        <v>6</v>
      </c>
      <c r="BC7" s="516">
        <v>6</v>
      </c>
      <c r="BD7" s="516">
        <v>6</v>
      </c>
      <c r="BE7" s="516">
        <v>6</v>
      </c>
      <c r="BF7" s="517">
        <v>6</v>
      </c>
    </row>
    <row r="8" spans="1:58" ht="15.95" customHeight="1" x14ac:dyDescent="0.25">
      <c r="A8" s="70"/>
      <c r="B8" s="655"/>
      <c r="C8" s="657"/>
      <c r="D8" s="574">
        <v>3</v>
      </c>
      <c r="E8" s="528">
        <f t="array" aca="1" ref="E8" ca="1">IF($D8&gt;Calc1!$B$14,"",ROW(3:3)-SUM((($L$6:$L7="")+($N$6:$N7="")&gt;0)*1))</f>
        <v>3</v>
      </c>
      <c r="F8" s="177">
        <f ca="1">IF(OR($U$15,$D8&gt;Calc1!$B$14),"",$R$5+QUOTIENT(($E8-1),$U$11)*($R$7+$R$9)/1440+SUM($O$6:$O7)/1440)</f>
        <v>0.375</v>
      </c>
      <c r="G8" s="179">
        <f ca="1">IF(OR($U$15,$D8&gt;Calc1!$B$14),"",MOD($E8-1,$U$11)+1)</f>
        <v>3</v>
      </c>
      <c r="H8" s="317" t="str">
        <f t="shared" ca="1" si="0"/>
        <v>C</v>
      </c>
      <c r="I8" s="340" t="str">
        <f ca="1"/>
        <v>C5</v>
      </c>
      <c r="J8" s="341" t="s">
        <v>5</v>
      </c>
      <c r="K8" s="342" t="str">
        <f ca="1"/>
        <v>C2</v>
      </c>
      <c r="L8" s="183" t="str">
        <f t="shared" ca="1" si="1"/>
        <v>1. FC Nürnberg</v>
      </c>
      <c r="M8" s="184" t="s">
        <v>5</v>
      </c>
      <c r="N8" s="185" t="str">
        <f t="shared" ca="1" si="2"/>
        <v>Real Madrid</v>
      </c>
      <c r="O8" s="349"/>
      <c r="P8" s="335"/>
      <c r="Q8" s="667"/>
      <c r="R8" s="665"/>
      <c r="S8" s="666"/>
      <c r="T8" s="171"/>
      <c r="U8" t="s">
        <v>267</v>
      </c>
      <c r="V8" s="422">
        <v>3</v>
      </c>
      <c r="W8" s="515">
        <v>6</v>
      </c>
      <c r="X8" s="516">
        <v>6</v>
      </c>
      <c r="Y8" s="516">
        <v>6</v>
      </c>
      <c r="Z8" s="516">
        <v>6</v>
      </c>
      <c r="AA8" s="516">
        <v>6</v>
      </c>
      <c r="AB8" s="517">
        <v>6</v>
      </c>
      <c r="AC8" s="515">
        <v>6</v>
      </c>
      <c r="AD8" s="516">
        <v>6</v>
      </c>
      <c r="AE8" s="516">
        <v>6</v>
      </c>
      <c r="AF8" s="516">
        <v>6</v>
      </c>
      <c r="AG8" s="516">
        <v>6</v>
      </c>
      <c r="AH8" s="517">
        <v>6</v>
      </c>
      <c r="AI8" s="515">
        <v>6</v>
      </c>
      <c r="AJ8" s="516">
        <v>6</v>
      </c>
      <c r="AK8" s="516">
        <v>6</v>
      </c>
      <c r="AL8" s="516">
        <v>6</v>
      </c>
      <c r="AM8" s="516">
        <v>6</v>
      </c>
      <c r="AN8" s="517">
        <v>6</v>
      </c>
      <c r="AO8" s="515">
        <v>6</v>
      </c>
      <c r="AP8" s="516">
        <v>6</v>
      </c>
      <c r="AQ8" s="516">
        <v>6</v>
      </c>
      <c r="AR8" s="516">
        <v>6</v>
      </c>
      <c r="AS8" s="516">
        <v>6</v>
      </c>
      <c r="AT8" s="517">
        <v>6</v>
      </c>
      <c r="AU8" s="515">
        <v>6</v>
      </c>
      <c r="AV8" s="516">
        <v>6</v>
      </c>
      <c r="AW8" s="516">
        <v>6</v>
      </c>
      <c r="AX8" s="516">
        <v>6</v>
      </c>
      <c r="AY8" s="516">
        <v>6</v>
      </c>
      <c r="AZ8" s="517">
        <v>6</v>
      </c>
      <c r="BA8" s="515">
        <v>6</v>
      </c>
      <c r="BB8" s="516">
        <v>6</v>
      </c>
      <c r="BC8" s="516">
        <v>6</v>
      </c>
      <c r="BD8" s="516">
        <v>6</v>
      </c>
      <c r="BE8" s="516">
        <v>6</v>
      </c>
      <c r="BF8" s="517">
        <v>6</v>
      </c>
    </row>
    <row r="9" spans="1:58" ht="15.95" customHeight="1" x14ac:dyDescent="0.25">
      <c r="A9" s="70"/>
      <c r="B9" s="654" t="s">
        <v>210</v>
      </c>
      <c r="C9" s="656" t="s">
        <v>256</v>
      </c>
      <c r="D9" s="574">
        <v>4</v>
      </c>
      <c r="E9" s="528">
        <f t="array" aca="1" ref="E9" ca="1">IF($D9&gt;Calc1!$B$14,"",ROW(4:4)-SUM((($L$6:$L8="")+($N$6:$N8="")&gt;0)*1))</f>
        <v>4</v>
      </c>
      <c r="F9" s="177">
        <f ca="1">IF(OR($U$15,$D9&gt;Calc1!$B$14),"",$R$5+QUOTIENT(($E9-1),$U$11)*($R$7+$R$9)/1440+SUM($O$6:$O8)/1440)</f>
        <v>0.39930555555555558</v>
      </c>
      <c r="G9" s="179">
        <f ca="1">IF(OR($U$15,$D9&gt;Calc1!$B$14),"",MOD($E9-1,$U$11)+1)</f>
        <v>1</v>
      </c>
      <c r="H9" s="317" t="str">
        <f t="shared" ca="1" si="0"/>
        <v>A</v>
      </c>
      <c r="I9" s="340" t="str">
        <f ca="1"/>
        <v>A3</v>
      </c>
      <c r="J9" s="341" t="s">
        <v>5</v>
      </c>
      <c r="K9" s="342" t="str">
        <f ca="1"/>
        <v>A4</v>
      </c>
      <c r="L9" s="183" t="str">
        <f t="shared" ca="1" si="1"/>
        <v>Eintracht Frankfurt</v>
      </c>
      <c r="M9" s="184" t="s">
        <v>5</v>
      </c>
      <c r="N9" s="185" t="str">
        <f t="shared" ca="1" si="2"/>
        <v>Maibach 1822 eV</v>
      </c>
      <c r="O9" s="349"/>
      <c r="P9" s="335"/>
      <c r="Q9" s="667" t="str">
        <f>Language!$E$43</f>
        <v>Change time:</v>
      </c>
      <c r="R9" s="665">
        <v>5</v>
      </c>
      <c r="S9" s="666" t="s">
        <v>165</v>
      </c>
      <c r="T9" s="171"/>
      <c r="U9" t="s">
        <v>266</v>
      </c>
      <c r="V9" s="422">
        <v>4</v>
      </c>
      <c r="W9" s="515">
        <v>6</v>
      </c>
      <c r="X9" s="516">
        <v>6</v>
      </c>
      <c r="Y9" s="516">
        <v>6</v>
      </c>
      <c r="Z9" s="516">
        <v>6</v>
      </c>
      <c r="AA9" s="516">
        <v>6</v>
      </c>
      <c r="AB9" s="517">
        <v>6</v>
      </c>
      <c r="AC9" s="515">
        <v>6</v>
      </c>
      <c r="AD9" s="516">
        <v>6</v>
      </c>
      <c r="AE9" s="516">
        <v>6</v>
      </c>
      <c r="AF9" s="516">
        <v>6</v>
      </c>
      <c r="AG9" s="516">
        <v>6</v>
      </c>
      <c r="AH9" s="517">
        <v>6</v>
      </c>
      <c r="AI9" s="515">
        <v>6</v>
      </c>
      <c r="AJ9" s="516">
        <v>6</v>
      </c>
      <c r="AK9" s="516">
        <v>6</v>
      </c>
      <c r="AL9" s="516">
        <v>6</v>
      </c>
      <c r="AM9" s="516">
        <v>6</v>
      </c>
      <c r="AN9" s="517">
        <v>6</v>
      </c>
      <c r="AO9" s="515">
        <v>6</v>
      </c>
      <c r="AP9" s="516">
        <v>6</v>
      </c>
      <c r="AQ9" s="516">
        <v>6</v>
      </c>
      <c r="AR9" s="516">
        <v>6</v>
      </c>
      <c r="AS9" s="516">
        <v>6</v>
      </c>
      <c r="AT9" s="517">
        <v>6</v>
      </c>
      <c r="AU9" s="515">
        <v>6</v>
      </c>
      <c r="AV9" s="516">
        <v>6</v>
      </c>
      <c r="AW9" s="516">
        <v>6</v>
      </c>
      <c r="AX9" s="516">
        <v>6</v>
      </c>
      <c r="AY9" s="516">
        <v>6</v>
      </c>
      <c r="AZ9" s="517">
        <v>6</v>
      </c>
      <c r="BA9" s="515">
        <v>6</v>
      </c>
      <c r="BB9" s="516">
        <v>6</v>
      </c>
      <c r="BC9" s="516">
        <v>6</v>
      </c>
      <c r="BD9" s="516">
        <v>6</v>
      </c>
      <c r="BE9" s="516">
        <v>6</v>
      </c>
      <c r="BF9" s="517">
        <v>6</v>
      </c>
    </row>
    <row r="10" spans="1:58" ht="15.95" customHeight="1" x14ac:dyDescent="0.25">
      <c r="A10" s="70"/>
      <c r="B10" s="655"/>
      <c r="C10" s="657"/>
      <c r="D10" s="574">
        <v>5</v>
      </c>
      <c r="E10" s="528">
        <f t="array" aca="1" ref="E10" ca="1">IF($D10&gt;Calc1!$B$14,"",ROW(5:5)-SUM((($L$6:$L9="")+($N$6:$N9="")&gt;0)*1))</f>
        <v>5</v>
      </c>
      <c r="F10" s="177">
        <f ca="1">IF(OR($U$15,$D10&gt;Calc1!$B$14),"",$R$5+QUOTIENT(($E10-1),$U$11)*($R$7+$R$9)/1440+SUM($O$6:$O9)/1440)</f>
        <v>0.39930555555555558</v>
      </c>
      <c r="G10" s="179">
        <f ca="1">IF(OR($U$15,$D10&gt;Calc1!$B$14),"",MOD($E10-1,$U$11)+1)</f>
        <v>2</v>
      </c>
      <c r="H10" s="317" t="str">
        <f t="shared" ca="1" si="0"/>
        <v>B</v>
      </c>
      <c r="I10" s="340" t="str">
        <f ca="1"/>
        <v>B3</v>
      </c>
      <c r="J10" s="341" t="s">
        <v>5</v>
      </c>
      <c r="K10" s="342" t="str">
        <f ca="1"/>
        <v>B4</v>
      </c>
      <c r="L10" s="183" t="str">
        <f t="shared" ca="1" si="1"/>
        <v>SSV Wildbach</v>
      </c>
      <c r="M10" s="184" t="s">
        <v>5</v>
      </c>
      <c r="N10" s="185" t="str">
        <f t="shared" ca="1" si="2"/>
        <v>Manchester City</v>
      </c>
      <c r="O10" s="349"/>
      <c r="P10" s="335"/>
      <c r="Q10" s="667"/>
      <c r="R10" s="665"/>
      <c r="S10" s="666"/>
      <c r="T10" s="171"/>
      <c r="U10" s="424">
        <f ca="1">IF(OR(Calc1!$F$13&lt;1,Calc2!$F$13&lt;1,Calc3!$F$13&lt;1),6,INDEX(OFFSET($W$6:$AB$11,,(Calc3!$F$13-1)*6),Calc1!$F$13,Calc2!$F$13))</f>
        <v>6</v>
      </c>
      <c r="V10" s="422">
        <v>5</v>
      </c>
      <c r="W10" s="515">
        <v>6</v>
      </c>
      <c r="X10" s="516">
        <v>6</v>
      </c>
      <c r="Y10" s="516">
        <v>6</v>
      </c>
      <c r="Z10" s="516">
        <v>6</v>
      </c>
      <c r="AA10" s="516">
        <v>6</v>
      </c>
      <c r="AB10" s="517">
        <v>6</v>
      </c>
      <c r="AC10" s="515">
        <v>6</v>
      </c>
      <c r="AD10" s="516">
        <v>6</v>
      </c>
      <c r="AE10" s="516">
        <v>6</v>
      </c>
      <c r="AF10" s="516">
        <v>6</v>
      </c>
      <c r="AG10" s="516">
        <v>6</v>
      </c>
      <c r="AH10" s="517">
        <v>6</v>
      </c>
      <c r="AI10" s="515">
        <v>6</v>
      </c>
      <c r="AJ10" s="516">
        <v>6</v>
      </c>
      <c r="AK10" s="516">
        <v>6</v>
      </c>
      <c r="AL10" s="516">
        <v>6</v>
      </c>
      <c r="AM10" s="516">
        <v>6</v>
      </c>
      <c r="AN10" s="517">
        <v>6</v>
      </c>
      <c r="AO10" s="515">
        <v>6</v>
      </c>
      <c r="AP10" s="516">
        <v>6</v>
      </c>
      <c r="AQ10" s="516">
        <v>6</v>
      </c>
      <c r="AR10" s="516">
        <v>6</v>
      </c>
      <c r="AS10" s="516">
        <v>6</v>
      </c>
      <c r="AT10" s="517">
        <v>6</v>
      </c>
      <c r="AU10" s="515">
        <v>6</v>
      </c>
      <c r="AV10" s="516">
        <v>6</v>
      </c>
      <c r="AW10" s="516">
        <v>6</v>
      </c>
      <c r="AX10" s="516">
        <v>6</v>
      </c>
      <c r="AY10" s="516">
        <v>6</v>
      </c>
      <c r="AZ10" s="517">
        <v>6</v>
      </c>
      <c r="BA10" s="515">
        <v>6</v>
      </c>
      <c r="BB10" s="516">
        <v>6</v>
      </c>
      <c r="BC10" s="516">
        <v>6</v>
      </c>
      <c r="BD10" s="516">
        <v>6</v>
      </c>
      <c r="BE10" s="516">
        <v>6</v>
      </c>
      <c r="BF10" s="517">
        <v>6</v>
      </c>
    </row>
    <row r="11" spans="1:58" ht="15.95" customHeight="1" thickBot="1" x14ac:dyDescent="0.3">
      <c r="A11" s="70"/>
      <c r="B11" s="654" t="s">
        <v>206</v>
      </c>
      <c r="C11" s="656" t="s">
        <v>257</v>
      </c>
      <c r="D11" s="574">
        <v>6</v>
      </c>
      <c r="E11" s="528">
        <f t="array" aca="1" ref="E11" ca="1">IF($D11&gt;Calc1!$B$14,"",ROW(6:6)-SUM((($L$6:$L10="")+($N$6:$N10="")&gt;0)*1))</f>
        <v>6</v>
      </c>
      <c r="F11" s="177">
        <f ca="1">IF(OR($U$15,$D11&gt;Calc1!$B$14),"",$R$5+QUOTIENT(($E11-1),$U$11)*($R$7+$R$9)/1440+SUM($O$6:$O10)/1440)</f>
        <v>0.39930555555555558</v>
      </c>
      <c r="G11" s="179">
        <f ca="1">IF(OR($U$15,$D11&gt;Calc1!$B$14),"",MOD($E11-1,$U$11)+1)</f>
        <v>3</v>
      </c>
      <c r="H11" s="317" t="str">
        <f t="shared" ca="1" si="0"/>
        <v>C</v>
      </c>
      <c r="I11" s="340" t="str">
        <f ca="1"/>
        <v>C3</v>
      </c>
      <c r="J11" s="341" t="s">
        <v>5</v>
      </c>
      <c r="K11" s="342" t="str">
        <f ca="1"/>
        <v>C4</v>
      </c>
      <c r="L11" s="183" t="str">
        <f t="shared" ca="1" si="1"/>
        <v>Borussia Dortmund</v>
      </c>
      <c r="M11" s="184" t="s">
        <v>5</v>
      </c>
      <c r="N11" s="185" t="str">
        <f t="shared" ca="1" si="2"/>
        <v>FSV Rauen</v>
      </c>
      <c r="O11" s="349"/>
      <c r="P11" s="335"/>
      <c r="Q11" s="667" t="str">
        <f>Language!$E$44</f>
        <v>Number of fields:</v>
      </c>
      <c r="R11" s="665">
        <v>3</v>
      </c>
      <c r="S11" s="670" t="str">
        <f ca="1">"(max. "&amp;$U$10&amp;")"</f>
        <v>(max. 6)</v>
      </c>
      <c r="T11" s="170"/>
      <c r="U11" s="424">
        <f ca="1">MIN($R$11,$U$10)</f>
        <v>3</v>
      </c>
      <c r="V11" s="423">
        <v>6</v>
      </c>
      <c r="W11" s="518">
        <v>6</v>
      </c>
      <c r="X11" s="519">
        <v>6</v>
      </c>
      <c r="Y11" s="519">
        <v>6</v>
      </c>
      <c r="Z11" s="519">
        <v>6</v>
      </c>
      <c r="AA11" s="519">
        <v>6</v>
      </c>
      <c r="AB11" s="520">
        <v>6</v>
      </c>
      <c r="AC11" s="518">
        <v>6</v>
      </c>
      <c r="AD11" s="519">
        <v>6</v>
      </c>
      <c r="AE11" s="519">
        <v>6</v>
      </c>
      <c r="AF11" s="519">
        <v>6</v>
      </c>
      <c r="AG11" s="519">
        <v>6</v>
      </c>
      <c r="AH11" s="520">
        <v>6</v>
      </c>
      <c r="AI11" s="518">
        <v>6</v>
      </c>
      <c r="AJ11" s="519">
        <v>6</v>
      </c>
      <c r="AK11" s="519">
        <v>6</v>
      </c>
      <c r="AL11" s="519">
        <v>6</v>
      </c>
      <c r="AM11" s="519">
        <v>6</v>
      </c>
      <c r="AN11" s="520">
        <v>6</v>
      </c>
      <c r="AO11" s="518">
        <v>6</v>
      </c>
      <c r="AP11" s="519">
        <v>6</v>
      </c>
      <c r="AQ11" s="519">
        <v>6</v>
      </c>
      <c r="AR11" s="519">
        <v>6</v>
      </c>
      <c r="AS11" s="519">
        <v>6</v>
      </c>
      <c r="AT11" s="520">
        <v>6</v>
      </c>
      <c r="AU11" s="518">
        <v>6</v>
      </c>
      <c r="AV11" s="519">
        <v>6</v>
      </c>
      <c r="AW11" s="519">
        <v>6</v>
      </c>
      <c r="AX11" s="519">
        <v>6</v>
      </c>
      <c r="AY11" s="519">
        <v>6</v>
      </c>
      <c r="AZ11" s="520">
        <v>6</v>
      </c>
      <c r="BA11" s="518">
        <v>6</v>
      </c>
      <c r="BB11" s="519">
        <v>6</v>
      </c>
      <c r="BC11" s="519">
        <v>6</v>
      </c>
      <c r="BD11" s="519">
        <v>6</v>
      </c>
      <c r="BE11" s="519">
        <v>6</v>
      </c>
      <c r="BF11" s="520">
        <v>6</v>
      </c>
    </row>
    <row r="12" spans="1:58" ht="15.95" customHeight="1" thickTop="1" thickBot="1" x14ac:dyDescent="0.3">
      <c r="A12" s="70"/>
      <c r="B12" s="655"/>
      <c r="C12" s="657"/>
      <c r="D12" s="574">
        <v>7</v>
      </c>
      <c r="E12" s="528">
        <f t="array" aca="1" ref="E12" ca="1">IF($D12&gt;Calc1!$B$14,"",ROW(7:7)-SUM((($L$6:$L11="")+($N$6:$N11="")&gt;0)*1))</f>
        <v>7</v>
      </c>
      <c r="F12" s="177">
        <f ca="1">IF(OR($U$15,$D12&gt;Calc1!$B$14),"",$R$5+QUOTIENT(($E12-1),$U$11)*($R$7+$R$9)/1440+SUM($O$6:$O11)/1440)</f>
        <v>0.4236111111111111</v>
      </c>
      <c r="G12" s="179">
        <f ca="1">IF(OR($U$15,$D12&gt;Calc1!$B$14),"",MOD($E12-1,$U$11)+1)</f>
        <v>1</v>
      </c>
      <c r="H12" s="317" t="str">
        <f t="shared" ca="1" si="0"/>
        <v>A</v>
      </c>
      <c r="I12" s="340" t="str">
        <f ca="1"/>
        <v>A5</v>
      </c>
      <c r="J12" s="341" t="s">
        <v>5</v>
      </c>
      <c r="K12" s="342" t="str">
        <f ca="1"/>
        <v>A1</v>
      </c>
      <c r="L12" s="183" t="str">
        <f t="shared" ca="1" si="1"/>
        <v>VFB Essenheim</v>
      </c>
      <c r="M12" s="184" t="s">
        <v>5</v>
      </c>
      <c r="N12" s="185" t="str">
        <f t="shared" ca="1" si="2"/>
        <v>1. FC Riedwald</v>
      </c>
      <c r="O12" s="349"/>
      <c r="P12" s="335"/>
      <c r="Q12" s="668"/>
      <c r="R12" s="669"/>
      <c r="S12" s="671"/>
      <c r="T12" s="124"/>
      <c r="U12" s="432" t="s">
        <v>306</v>
      </c>
    </row>
    <row r="13" spans="1:58" ht="15.95" customHeight="1" x14ac:dyDescent="0.25">
      <c r="A13" s="70"/>
      <c r="B13" s="654" t="s">
        <v>212</v>
      </c>
      <c r="C13" s="656" t="s">
        <v>258</v>
      </c>
      <c r="D13" s="574">
        <v>8</v>
      </c>
      <c r="E13" s="528">
        <f t="array" aca="1" ref="E13" ca="1">IF($D13&gt;Calc1!$B$14,"",ROW(8:8)-SUM((($L$6:$L12="")+($N$6:$N12="")&gt;0)*1))</f>
        <v>8</v>
      </c>
      <c r="F13" s="177">
        <f ca="1">IF(OR($U$15,$D13&gt;Calc1!$B$14),"",$R$5+QUOTIENT(($E13-1),$U$11)*($R$7+$R$9)/1440+SUM($O$6:$O12)/1440)</f>
        <v>0.4236111111111111</v>
      </c>
      <c r="G13" s="179">
        <f ca="1">IF(OR($U$15,$D13&gt;Calc1!$B$14),"",MOD($E13-1,$U$11)+1)</f>
        <v>2</v>
      </c>
      <c r="H13" s="317" t="str">
        <f t="shared" ca="1" si="0"/>
        <v>B</v>
      </c>
      <c r="I13" s="340" t="str">
        <f ca="1"/>
        <v>B5</v>
      </c>
      <c r="J13" s="341" t="s">
        <v>5</v>
      </c>
      <c r="K13" s="342" t="str">
        <f ca="1"/>
        <v>B1</v>
      </c>
      <c r="L13" s="183" t="str">
        <f t="shared" ca="1" si="1"/>
        <v>FC Grönlingen</v>
      </c>
      <c r="M13" s="184" t="s">
        <v>5</v>
      </c>
      <c r="N13" s="185" t="str">
        <f t="shared" ca="1" si="2"/>
        <v>Mainz 05</v>
      </c>
      <c r="O13" s="349"/>
      <c r="P13" s="335"/>
      <c r="Q13" s="672" t="str">
        <f>Language!$E$40</f>
        <v>End of preliminary round:</v>
      </c>
      <c r="R13" s="852">
        <f t="array" aca="1" ref="R13" ca="1">IF($U$15,"",$R$5+(ROUNDUP((Calc1!$B$14-SUM(((OFFSET($L$6,,,Calc1!$B$14,1)="")+(OFFSET($N$6,,,Calc1!$B$14,1)="")&gt;0)*1))/$U11,0)*($R$7+$R$9)-$R$9)/1440+SUM(OFFSET($O$6,,,Calc1!$B$14-1,1))/1440)</f>
        <v>0.61458333333333337</v>
      </c>
      <c r="S13" s="674"/>
      <c r="T13" s="171"/>
      <c r="U13" s="425" t="s">
        <v>269</v>
      </c>
    </row>
    <row r="14" spans="1:58" ht="15.95" customHeight="1" thickBot="1" x14ac:dyDescent="0.3">
      <c r="A14" s="70"/>
      <c r="B14" s="655"/>
      <c r="C14" s="657"/>
      <c r="D14" s="574">
        <v>9</v>
      </c>
      <c r="E14" s="528">
        <f t="array" aca="1" ref="E14" ca="1">IF($D14&gt;Calc1!$B$14,"",ROW(9:9)-SUM((($L$6:$L13="")+($N$6:$N13="")&gt;0)*1))</f>
        <v>9</v>
      </c>
      <c r="F14" s="177">
        <f ca="1">IF(OR($U$15,$D14&gt;Calc1!$B$14),"",$R$5+QUOTIENT(($E14-1),$U$11)*($R$7+$R$9)/1440+SUM($O$6:$O13)/1440)</f>
        <v>0.4236111111111111</v>
      </c>
      <c r="G14" s="179">
        <f ca="1">IF(OR($U$15,$D14&gt;Calc1!$B$14),"",MOD($E14-1,$U$11)+1)</f>
        <v>3</v>
      </c>
      <c r="H14" s="317" t="str">
        <f t="shared" ca="1" si="0"/>
        <v>C</v>
      </c>
      <c r="I14" s="340" t="str">
        <f ca="1"/>
        <v>C5</v>
      </c>
      <c r="J14" s="341" t="s">
        <v>5</v>
      </c>
      <c r="K14" s="342" t="str">
        <f ca="1"/>
        <v>C1</v>
      </c>
      <c r="L14" s="183" t="str">
        <f t="shared" ca="1" si="1"/>
        <v>1. FC Nürnberg</v>
      </c>
      <c r="M14" s="184" t="s">
        <v>5</v>
      </c>
      <c r="N14" s="185" t="str">
        <f t="shared" ca="1" si="2"/>
        <v>Kickers Rodendorf</v>
      </c>
      <c r="O14" s="349"/>
      <c r="P14" s="335"/>
      <c r="Q14" s="673"/>
      <c r="R14" s="853"/>
      <c r="S14" s="675"/>
      <c r="T14" s="171"/>
      <c r="U14" s="425" t="s">
        <v>270</v>
      </c>
    </row>
    <row r="15" spans="1:58" ht="15.95" customHeight="1" x14ac:dyDescent="0.25">
      <c r="A15" s="70"/>
      <c r="B15" s="654" t="s">
        <v>214</v>
      </c>
      <c r="C15" s="656" t="s">
        <v>259</v>
      </c>
      <c r="D15" s="574">
        <v>10</v>
      </c>
      <c r="E15" s="528">
        <f t="array" aca="1" ref="E15" ca="1">IF($D15&gt;Calc1!$B$14,"",ROW(10:10)-SUM((($L$6:$L14="")+($N$6:$N14="")&gt;0)*1))</f>
        <v>10</v>
      </c>
      <c r="F15" s="177">
        <f ca="1">IF(OR($U$15,$D15&gt;Calc1!$B$14),"",$R$5+QUOTIENT(($E15-1),$U$11)*($R$7+$R$9)/1440+SUM($O$6:$O14)/1440)</f>
        <v>0.44791666666666669</v>
      </c>
      <c r="G15" s="179">
        <f ca="1">IF(OR($U$15,$D15&gt;Calc1!$B$14),"",MOD($E15-1,$U$11)+1)</f>
        <v>1</v>
      </c>
      <c r="H15" s="317" t="str">
        <f t="shared" ca="1" si="0"/>
        <v>A</v>
      </c>
      <c r="I15" s="340" t="str">
        <f ca="1"/>
        <v>A2</v>
      </c>
      <c r="J15" s="341" t="s">
        <v>5</v>
      </c>
      <c r="K15" s="342" t="str">
        <f ca="1"/>
        <v>A3</v>
      </c>
      <c r="L15" s="183" t="str">
        <f t="shared" ca="1" si="1"/>
        <v>FC Barcelona</v>
      </c>
      <c r="M15" s="184" t="s">
        <v>5</v>
      </c>
      <c r="N15" s="185" t="str">
        <f t="shared" ca="1" si="2"/>
        <v>Eintracht Frankfurt</v>
      </c>
      <c r="O15" s="349"/>
      <c r="P15" s="335"/>
      <c r="Q15" s="468" t="str">
        <f>Language!$E$97</f>
        <v>End of tournament (final round 1):</v>
      </c>
      <c r="R15" s="466">
        <f ca="1">'Finals 1'!$J$31</f>
        <v>0.73611111111111116</v>
      </c>
      <c r="S15" s="467"/>
      <c r="T15" s="171"/>
      <c r="U15" s="426" t="b">
        <f>OR($R$5="",$R$7="",$R$9="",$R$11="",Calc1!$F$14&lt;3)</f>
        <v>0</v>
      </c>
    </row>
    <row r="16" spans="1:58" ht="15.95" customHeight="1" x14ac:dyDescent="0.25">
      <c r="A16" s="70"/>
      <c r="B16" s="655"/>
      <c r="C16" s="657"/>
      <c r="D16" s="574">
        <v>11</v>
      </c>
      <c r="E16" s="528">
        <f t="array" aca="1" ref="E16" ca="1">IF($D16&gt;Calc1!$B$14,"",ROW(11:11)-SUM((($L$6:$L15="")+($N$6:$N15="")&gt;0)*1))</f>
        <v>11</v>
      </c>
      <c r="F16" s="177">
        <f ca="1">IF(OR($U$15,$D16&gt;Calc1!$B$14),"",$R$5+QUOTIENT(($E16-1),$U$11)*($R$7+$R$9)/1440+SUM($O$6:$O15)/1440)</f>
        <v>0.44791666666666669</v>
      </c>
      <c r="G16" s="179">
        <f ca="1">IF(OR($U$15,$D16&gt;Calc1!$B$14),"",MOD($E16-1,$U$11)+1)</f>
        <v>2</v>
      </c>
      <c r="H16" s="317" t="str">
        <f t="shared" ca="1" si="0"/>
        <v>B</v>
      </c>
      <c r="I16" s="340" t="str">
        <f ca="1"/>
        <v>B2</v>
      </c>
      <c r="J16" s="341" t="s">
        <v>5</v>
      </c>
      <c r="K16" s="342" t="str">
        <f ca="1"/>
        <v>B3</v>
      </c>
      <c r="L16" s="183" t="str">
        <f t="shared" ca="1" si="1"/>
        <v>Inter Mailand</v>
      </c>
      <c r="M16" s="184" t="s">
        <v>5</v>
      </c>
      <c r="N16" s="185" t="str">
        <f t="shared" ca="1" si="2"/>
        <v>SSV Wildbach</v>
      </c>
      <c r="O16" s="349"/>
      <c r="P16" s="335"/>
      <c r="Q16" s="635" t="str">
        <f>Language!$E$98</f>
        <v>End of tournament (final round 2):</v>
      </c>
      <c r="R16" s="636">
        <f ca="1">'Finals 2'!$K$23</f>
        <v>0.73611111111111127</v>
      </c>
      <c r="S16" s="637"/>
      <c r="T16" s="171"/>
    </row>
    <row r="17" spans="1:58" ht="15.95" customHeight="1" x14ac:dyDescent="0.3">
      <c r="A17" s="70"/>
      <c r="B17" s="654" t="s">
        <v>216</v>
      </c>
      <c r="C17" s="656"/>
      <c r="D17" s="574">
        <v>12</v>
      </c>
      <c r="E17" s="528">
        <f t="array" aca="1" ref="E17" ca="1">IF($D17&gt;Calc1!$B$14,"",ROW(12:12)-SUM((($L$6:$L16="")+($N$6:$N16="")&gt;0)*1))</f>
        <v>12</v>
      </c>
      <c r="F17" s="177">
        <f ca="1">IF(OR($U$15,$D17&gt;Calc1!$B$14),"",$R$5+QUOTIENT(($E17-1),$U$11)*($R$7+$R$9)/1440+SUM($O$6:$O16)/1440)</f>
        <v>0.44791666666666669</v>
      </c>
      <c r="G17" s="179">
        <f ca="1">IF(OR($U$15,$D17&gt;Calc1!$B$14),"",MOD($E17-1,$U$11)+1)</f>
        <v>3</v>
      </c>
      <c r="H17" s="317" t="str">
        <f t="shared" ca="1" si="0"/>
        <v>C</v>
      </c>
      <c r="I17" s="340" t="str">
        <f ca="1"/>
        <v>C2</v>
      </c>
      <c r="J17" s="341" t="s">
        <v>5</v>
      </c>
      <c r="K17" s="342" t="str">
        <f ca="1"/>
        <v>C3</v>
      </c>
      <c r="L17" s="183" t="str">
        <f t="shared" ca="1" si="1"/>
        <v>Real Madrid</v>
      </c>
      <c r="M17" s="184" t="s">
        <v>5</v>
      </c>
      <c r="N17" s="185" t="str">
        <f t="shared" ca="1" si="2"/>
        <v>Borussia Dortmund</v>
      </c>
      <c r="O17" s="349"/>
      <c r="P17" s="567"/>
      <c r="Q17" s="635" t="str">
        <f>Language!$E$99</f>
        <v>End of tournament (final round 3):</v>
      </c>
      <c r="R17" s="636">
        <f ca="1">'Finals 3'!$K$19</f>
        <v>0.68750000000000011</v>
      </c>
      <c r="S17" s="637"/>
      <c r="T17" s="568"/>
      <c r="U17" s="508"/>
      <c r="V17" s="169">
        <f>Calc1!$F$13</f>
        <v>5</v>
      </c>
      <c r="W17" s="169">
        <f>Calc2!$F$13</f>
        <v>5</v>
      </c>
      <c r="X17" s="169">
        <f>Calc3!$F$13</f>
        <v>5</v>
      </c>
      <c r="AH17" s="169"/>
    </row>
    <row r="18" spans="1:58" ht="15.95" customHeight="1" thickBot="1" x14ac:dyDescent="0.3">
      <c r="A18" s="70"/>
      <c r="B18" s="676"/>
      <c r="C18" s="677"/>
      <c r="D18" s="574">
        <v>13</v>
      </c>
      <c r="E18" s="528">
        <f t="array" aca="1" ref="E18" ca="1">IF($D18&gt;Calc1!$B$14,"",ROW(13:13)-SUM((($L$6:$L17="")+($N$6:$N17="")&gt;0)*1))</f>
        <v>13</v>
      </c>
      <c r="F18" s="177">
        <f ca="1">IF(OR($U$15,$D18&gt;Calc1!$B$14),"",$R$5+QUOTIENT(($E18-1),$U$11)*($R$7+$R$9)/1440+SUM($O$6:$O17)/1440)</f>
        <v>0.47222222222222221</v>
      </c>
      <c r="G18" s="179">
        <f ca="1">IF(OR($U$15,$D18&gt;Calc1!$B$14),"",MOD($E18-1,$U$11)+1)</f>
        <v>1</v>
      </c>
      <c r="H18" s="317" t="str">
        <f t="shared" ca="1" si="0"/>
        <v>A</v>
      </c>
      <c r="I18" s="340" t="str">
        <f ca="1"/>
        <v>A1</v>
      </c>
      <c r="J18" s="341" t="s">
        <v>5</v>
      </c>
      <c r="K18" s="342" t="str">
        <f ca="1"/>
        <v>A4</v>
      </c>
      <c r="L18" s="183" t="str">
        <f t="shared" ca="1" si="1"/>
        <v>1. FC Riedwald</v>
      </c>
      <c r="M18" s="184" t="s">
        <v>5</v>
      </c>
      <c r="N18" s="185" t="str">
        <f t="shared" ca="1" si="2"/>
        <v>Maibach 1822 eV</v>
      </c>
      <c r="O18" s="349"/>
      <c r="P18" s="567"/>
      <c r="Q18" s="469" t="str">
        <f>Language!$E$100</f>
        <v>End of tournament (final round 4):</v>
      </c>
      <c r="R18" s="464">
        <f ca="1">'Finals 4'!$J$38</f>
        <v>0.78472222222222232</v>
      </c>
      <c r="S18" s="465"/>
      <c r="T18" s="568"/>
    </row>
    <row r="19" spans="1:58" ht="15.95" customHeight="1" thickTop="1" x14ac:dyDescent="0.25">
      <c r="A19" s="70"/>
      <c r="B19" s="303"/>
      <c r="C19" s="498"/>
      <c r="D19" s="574">
        <v>14</v>
      </c>
      <c r="E19" s="528">
        <f t="array" aca="1" ref="E19" ca="1">IF($D19&gt;Calc1!$B$14,"",ROW(14:14)-SUM((($L$6:$L18="")+($N$6:$N18="")&gt;0)*1))</f>
        <v>14</v>
      </c>
      <c r="F19" s="177">
        <f ca="1">IF(OR($U$15,$D19&gt;Calc1!$B$14),"",$R$5+QUOTIENT(($E19-1),$U$11)*($R$7+$R$9)/1440+SUM($O$6:$O18)/1440)</f>
        <v>0.47222222222222221</v>
      </c>
      <c r="G19" s="179">
        <f ca="1">IF(OR($U$15,$D19&gt;Calc1!$B$14),"",MOD($E19-1,$U$11)+1)</f>
        <v>2</v>
      </c>
      <c r="H19" s="317" t="str">
        <f t="shared" ca="1" si="0"/>
        <v>B</v>
      </c>
      <c r="I19" s="340" t="str">
        <f ca="1"/>
        <v>B1</v>
      </c>
      <c r="J19" s="341" t="s">
        <v>5</v>
      </c>
      <c r="K19" s="342" t="str">
        <f ca="1"/>
        <v>B4</v>
      </c>
      <c r="L19" s="183" t="str">
        <f t="shared" ca="1" si="1"/>
        <v>Mainz 05</v>
      </c>
      <c r="M19" s="184" t="s">
        <v>5</v>
      </c>
      <c r="N19" s="185" t="str">
        <f t="shared" ca="1" si="2"/>
        <v>Manchester City</v>
      </c>
      <c r="O19" s="349"/>
      <c r="P19" s="567"/>
      <c r="T19" s="568"/>
      <c r="V19" s="417"/>
      <c r="W19" s="521"/>
      <c r="X19" s="521"/>
      <c r="Y19" s="521"/>
      <c r="Z19" s="521"/>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417"/>
      <c r="BC19" s="417"/>
      <c r="BD19" s="417"/>
      <c r="BE19" s="417"/>
      <c r="BF19" s="417"/>
    </row>
    <row r="20" spans="1:58" ht="15.95" customHeight="1" x14ac:dyDescent="0.25">
      <c r="A20" s="70"/>
      <c r="B20" s="688"/>
      <c r="C20" s="690" t="str">
        <f>Language!$E$16&amp;" B"</f>
        <v>Group B</v>
      </c>
      <c r="D20" s="574">
        <v>15</v>
      </c>
      <c r="E20" s="528">
        <f t="array" aca="1" ref="E20" ca="1">IF($D20&gt;Calc1!$B$14,"",ROW(15:15)-SUM((($L$6:$L19="")+($N$6:$N19="")&gt;0)*1))</f>
        <v>15</v>
      </c>
      <c r="F20" s="177">
        <f ca="1">IF(OR($U$15,$D20&gt;Calc1!$B$14),"",$R$5+QUOTIENT(($E20-1),$U$11)*($R$7+$R$9)/1440+SUM($O$6:$O19)/1440)</f>
        <v>0.47222222222222221</v>
      </c>
      <c r="G20" s="179">
        <f ca="1">IF(OR($U$15,$D20&gt;Calc1!$B$14),"",MOD($E20-1,$U$11)+1)</f>
        <v>3</v>
      </c>
      <c r="H20" s="317" t="str">
        <f t="shared" ca="1" si="0"/>
        <v>C</v>
      </c>
      <c r="I20" s="340" t="str">
        <f ca="1"/>
        <v>C1</v>
      </c>
      <c r="J20" s="341" t="s">
        <v>5</v>
      </c>
      <c r="K20" s="342" t="str">
        <f ca="1"/>
        <v>C4</v>
      </c>
      <c r="L20" s="183" t="str">
        <f t="shared" ca="1" si="1"/>
        <v>Kickers Rodendorf</v>
      </c>
      <c r="M20" s="184" t="s">
        <v>5</v>
      </c>
      <c r="N20" s="185" t="str">
        <f t="shared" ca="1" si="2"/>
        <v>FSV Rauen</v>
      </c>
      <c r="O20" s="349"/>
      <c r="P20" s="567"/>
      <c r="T20" s="568"/>
      <c r="V20" s="522"/>
      <c r="W20" s="522"/>
      <c r="X20" s="522"/>
      <c r="Y20" s="522"/>
      <c r="Z20" s="522"/>
      <c r="AA20" s="522"/>
      <c r="AB20" s="522"/>
      <c r="AC20" s="522"/>
      <c r="AD20" s="522"/>
      <c r="AE20" s="522"/>
      <c r="AF20" s="522"/>
      <c r="AG20" s="522"/>
      <c r="AH20" s="522"/>
      <c r="AI20" s="522"/>
      <c r="AJ20" s="522"/>
      <c r="AK20" s="522"/>
      <c r="AL20" s="522"/>
      <c r="AM20" s="522"/>
      <c r="AN20" s="522"/>
      <c r="AO20" s="522"/>
      <c r="AP20" s="522"/>
      <c r="AQ20" s="522"/>
      <c r="AR20" s="522"/>
      <c r="AS20" s="522"/>
      <c r="AT20" s="522"/>
      <c r="AU20" s="522"/>
      <c r="AV20" s="522"/>
      <c r="AW20" s="522"/>
      <c r="AX20" s="522"/>
      <c r="AY20" s="522"/>
      <c r="AZ20" s="522"/>
      <c r="BA20" s="522"/>
      <c r="BB20" s="522"/>
      <c r="BC20" s="522"/>
      <c r="BD20" s="522"/>
      <c r="BE20" s="522"/>
      <c r="BF20" s="522"/>
    </row>
    <row r="21" spans="1:58" ht="15.95" customHeight="1" thickBot="1" x14ac:dyDescent="0.3">
      <c r="A21" s="70"/>
      <c r="B21" s="689"/>
      <c r="C21" s="691"/>
      <c r="D21" s="574">
        <v>16</v>
      </c>
      <c r="E21" s="528">
        <f t="array" aca="1" ref="E21" ca="1">IF($D21&gt;Calc1!$B$14,"",ROW(16:16)-SUM((($L$6:$L20="")+($N$6:$N20="")&gt;0)*1))</f>
        <v>16</v>
      </c>
      <c r="F21" s="177">
        <f ca="1">IF(OR($U$15,$D21&gt;Calc1!$B$14),"",$R$5+QUOTIENT(($E21-1),$U$11)*($R$7+$R$9)/1440+SUM($O$6:$O20)/1440)</f>
        <v>0.49652777777777779</v>
      </c>
      <c r="G21" s="179">
        <f ca="1">IF(OR($U$15,$D21&gt;Calc1!$B$14),"",MOD($E21-1,$U$11)+1)</f>
        <v>1</v>
      </c>
      <c r="H21" s="317" t="str">
        <f t="shared" ca="1" si="0"/>
        <v>A</v>
      </c>
      <c r="I21" s="340" t="str">
        <f ca="1"/>
        <v>A3</v>
      </c>
      <c r="J21" s="341" t="s">
        <v>5</v>
      </c>
      <c r="K21" s="342" t="str">
        <f ca="1"/>
        <v>A5</v>
      </c>
      <c r="L21" s="183" t="str">
        <f t="shared" ca="1" si="1"/>
        <v>Eintracht Frankfurt</v>
      </c>
      <c r="M21" s="184" t="s">
        <v>5</v>
      </c>
      <c r="N21" s="185" t="str">
        <f t="shared" ca="1" si="2"/>
        <v>VFB Essenheim</v>
      </c>
      <c r="O21" s="349"/>
      <c r="P21" s="567"/>
      <c r="T21" s="568"/>
      <c r="W21" s="169">
        <v>1</v>
      </c>
      <c r="X21" s="169"/>
      <c r="Y21" s="169"/>
      <c r="Z21" s="169"/>
      <c r="AA21" s="169"/>
      <c r="AB21" s="169"/>
      <c r="AC21" s="169">
        <v>2</v>
      </c>
      <c r="AD21" s="169"/>
      <c r="AE21" s="169"/>
      <c r="AF21" s="169"/>
      <c r="AG21" s="169"/>
      <c r="AH21" s="169"/>
      <c r="AI21" s="169">
        <v>3</v>
      </c>
      <c r="AJ21" s="169"/>
      <c r="AK21" s="169"/>
      <c r="AL21" s="169"/>
      <c r="AM21" s="169"/>
      <c r="AN21" s="169"/>
      <c r="AO21" s="169">
        <v>4</v>
      </c>
      <c r="AP21" s="169"/>
      <c r="AQ21" s="169"/>
      <c r="AR21" s="169"/>
      <c r="AS21" s="169"/>
      <c r="AT21" s="169"/>
      <c r="AU21" s="169">
        <v>5</v>
      </c>
      <c r="AV21" s="169"/>
      <c r="AW21" s="169"/>
      <c r="AX21" s="169"/>
      <c r="AY21" s="169"/>
      <c r="AZ21" s="169"/>
      <c r="BA21" s="169">
        <v>6</v>
      </c>
    </row>
    <row r="22" spans="1:58" ht="15.95" customHeight="1" thickTop="1" thickBot="1" x14ac:dyDescent="0.3">
      <c r="A22" s="70"/>
      <c r="B22" s="658"/>
      <c r="C22" s="660" t="str">
        <f>Language!$E$10</f>
        <v>Participant or team</v>
      </c>
      <c r="D22" s="574">
        <v>17</v>
      </c>
      <c r="E22" s="528">
        <f t="array" aca="1" ref="E22" ca="1">IF($D22&gt;Calc1!$B$14,"",ROW(17:17)-SUM((($L$6:$L21="")+($N$6:$N21="")&gt;0)*1))</f>
        <v>17</v>
      </c>
      <c r="F22" s="177">
        <f ca="1">IF(OR($U$15,$D22&gt;Calc1!$B$14),"",$R$5+QUOTIENT(($E22-1),$U$11)*($R$7+$R$9)/1440+SUM($O$6:$O21)/1440)</f>
        <v>0.49652777777777779</v>
      </c>
      <c r="G22" s="179">
        <f ca="1">IF(OR($U$15,$D22&gt;Calc1!$B$14),"",MOD($E22-1,$U$11)+1)</f>
        <v>2</v>
      </c>
      <c r="H22" s="317" t="str">
        <f t="shared" ca="1" si="0"/>
        <v>B</v>
      </c>
      <c r="I22" s="340" t="str">
        <f ca="1"/>
        <v>B3</v>
      </c>
      <c r="J22" s="341" t="s">
        <v>5</v>
      </c>
      <c r="K22" s="342" t="str">
        <f ca="1"/>
        <v>B5</v>
      </c>
      <c r="L22" s="183" t="str">
        <f t="shared" ca="1" si="1"/>
        <v>SSV Wildbach</v>
      </c>
      <c r="M22" s="184" t="s">
        <v>5</v>
      </c>
      <c r="N22" s="185" t="str">
        <f t="shared" ca="1" si="2"/>
        <v>FC Grönlingen</v>
      </c>
      <c r="O22" s="349"/>
      <c r="P22" s="567"/>
      <c r="Q22" s="560"/>
      <c r="R22" s="560"/>
      <c r="S22" s="560"/>
      <c r="T22" s="568"/>
      <c r="V22" s="419"/>
      <c r="W22" s="420">
        <v>1</v>
      </c>
      <c r="X22" s="420">
        <v>2</v>
      </c>
      <c r="Y22" s="420">
        <v>3</v>
      </c>
      <c r="Z22" s="420">
        <v>4</v>
      </c>
      <c r="AA22" s="420">
        <v>5</v>
      </c>
      <c r="AB22" s="421">
        <v>6</v>
      </c>
      <c r="AC22" s="420">
        <v>1</v>
      </c>
      <c r="AD22" s="420">
        <v>2</v>
      </c>
      <c r="AE22" s="420">
        <v>3</v>
      </c>
      <c r="AF22" s="420">
        <v>4</v>
      </c>
      <c r="AG22" s="420">
        <v>5</v>
      </c>
      <c r="AH22" s="421">
        <v>6</v>
      </c>
      <c r="AI22" s="420">
        <v>1</v>
      </c>
      <c r="AJ22" s="420">
        <v>2</v>
      </c>
      <c r="AK22" s="420">
        <v>3</v>
      </c>
      <c r="AL22" s="420">
        <v>4</v>
      </c>
      <c r="AM22" s="420">
        <v>5</v>
      </c>
      <c r="AN22" s="421">
        <v>6</v>
      </c>
      <c r="AO22" s="420">
        <v>1</v>
      </c>
      <c r="AP22" s="420">
        <v>2</v>
      </c>
      <c r="AQ22" s="420">
        <v>3</v>
      </c>
      <c r="AR22" s="420">
        <v>4</v>
      </c>
      <c r="AS22" s="420">
        <v>5</v>
      </c>
      <c r="AT22" s="421">
        <v>6</v>
      </c>
      <c r="AU22" s="420">
        <v>1</v>
      </c>
      <c r="AV22" s="420">
        <v>2</v>
      </c>
      <c r="AW22" s="420">
        <v>3</v>
      </c>
      <c r="AX22" s="420">
        <v>4</v>
      </c>
      <c r="AY22" s="420">
        <v>5</v>
      </c>
      <c r="AZ22" s="421">
        <v>6</v>
      </c>
      <c r="BA22" s="420">
        <v>1</v>
      </c>
      <c r="BB22" s="420">
        <v>2</v>
      </c>
      <c r="BC22" s="420">
        <v>3</v>
      </c>
      <c r="BD22" s="420">
        <v>4</v>
      </c>
      <c r="BE22" s="420">
        <v>5</v>
      </c>
      <c r="BF22" s="421">
        <v>6</v>
      </c>
    </row>
    <row r="23" spans="1:58" ht="15.95" customHeight="1" x14ac:dyDescent="0.25">
      <c r="A23" s="70"/>
      <c r="B23" s="659"/>
      <c r="C23" s="661"/>
      <c r="D23" s="574">
        <v>18</v>
      </c>
      <c r="E23" s="528">
        <f t="array" aca="1" ref="E23" ca="1">IF($D23&gt;Calc1!$B$14,"",ROW(18:18)-SUM((($L$6:$L22="")+($N$6:$N22="")&gt;0)*1))</f>
        <v>18</v>
      </c>
      <c r="F23" s="177">
        <f ca="1">IF(OR($U$15,$D23&gt;Calc1!$B$14),"",$R$5+QUOTIENT(($E23-1),$U$11)*($R$7+$R$9)/1440+SUM($O$6:$O22)/1440)</f>
        <v>0.49652777777777779</v>
      </c>
      <c r="G23" s="179">
        <f ca="1">IF(OR($U$15,$D23&gt;Calc1!$B$14),"",MOD($E23-1,$U$11)+1)</f>
        <v>3</v>
      </c>
      <c r="H23" s="317" t="str">
        <f t="shared" ca="1" si="0"/>
        <v>C</v>
      </c>
      <c r="I23" s="340" t="str">
        <f ca="1"/>
        <v>C3</v>
      </c>
      <c r="J23" s="341" t="s">
        <v>5</v>
      </c>
      <c r="K23" s="342" t="str">
        <f ca="1"/>
        <v>C5</v>
      </c>
      <c r="L23" s="183" t="str">
        <f t="shared" ca="1" si="1"/>
        <v>Borussia Dortmund</v>
      </c>
      <c r="M23" s="184" t="s">
        <v>5</v>
      </c>
      <c r="N23" s="185" t="str">
        <f t="shared" ca="1" si="2"/>
        <v>1. FC Nürnberg</v>
      </c>
      <c r="O23" s="349"/>
      <c r="P23" s="567"/>
      <c r="Q23" s="664" t="str">
        <f ca="1">Language!$E$95&amp;$U$10&amp;Language!$E$96</f>
        <v>Due to time conflicts, you can only play on a maximum of 6 pitches at the same time.</v>
      </c>
      <c r="R23" s="664"/>
      <c r="S23" s="664"/>
      <c r="T23" s="568"/>
      <c r="V23" s="422">
        <v>1</v>
      </c>
      <c r="W23" s="512">
        <v>6</v>
      </c>
      <c r="X23" s="513">
        <v>6</v>
      </c>
      <c r="Y23" s="513">
        <v>1</v>
      </c>
      <c r="Z23" s="513">
        <v>2</v>
      </c>
      <c r="AA23" s="513">
        <v>2</v>
      </c>
      <c r="AB23" s="514">
        <v>3</v>
      </c>
      <c r="AC23" s="512">
        <v>6</v>
      </c>
      <c r="AD23" s="513">
        <v>6</v>
      </c>
      <c r="AE23" s="513">
        <v>1</v>
      </c>
      <c r="AF23" s="513">
        <v>2</v>
      </c>
      <c r="AG23" s="513">
        <v>2</v>
      </c>
      <c r="AH23" s="514">
        <v>3</v>
      </c>
      <c r="AI23" s="512">
        <v>1</v>
      </c>
      <c r="AJ23" s="513">
        <v>1</v>
      </c>
      <c r="AK23" s="513">
        <v>2</v>
      </c>
      <c r="AL23" s="513">
        <v>3</v>
      </c>
      <c r="AM23" s="513">
        <v>2</v>
      </c>
      <c r="AN23" s="514">
        <v>2</v>
      </c>
      <c r="AO23" s="512">
        <v>2</v>
      </c>
      <c r="AP23" s="513">
        <v>2</v>
      </c>
      <c r="AQ23" s="513">
        <v>3</v>
      </c>
      <c r="AR23" s="513">
        <v>4</v>
      </c>
      <c r="AS23" s="513">
        <v>3</v>
      </c>
      <c r="AT23" s="514">
        <v>3</v>
      </c>
      <c r="AU23" s="512">
        <v>2</v>
      </c>
      <c r="AV23" s="513">
        <v>2</v>
      </c>
      <c r="AW23" s="513">
        <v>2</v>
      </c>
      <c r="AX23" s="513">
        <v>3</v>
      </c>
      <c r="AY23" s="513">
        <v>4</v>
      </c>
      <c r="AZ23" s="514">
        <v>5</v>
      </c>
      <c r="BA23" s="512">
        <v>3</v>
      </c>
      <c r="BB23" s="513">
        <v>3</v>
      </c>
      <c r="BC23" s="513">
        <v>2</v>
      </c>
      <c r="BD23" s="513">
        <v>2</v>
      </c>
      <c r="BE23" s="513">
        <v>3</v>
      </c>
      <c r="BF23" s="514">
        <v>4</v>
      </c>
    </row>
    <row r="24" spans="1:58" ht="15.95" customHeight="1" x14ac:dyDescent="0.25">
      <c r="A24" s="70"/>
      <c r="B24" s="662" t="s">
        <v>209</v>
      </c>
      <c r="C24" s="663" t="s">
        <v>260</v>
      </c>
      <c r="D24" s="574">
        <v>19</v>
      </c>
      <c r="E24" s="528">
        <f t="array" aca="1" ref="E24" ca="1">IF($D24&gt;Calc1!$B$14,"",ROW(19:19)-SUM((($L$6:$L23="")+($N$6:$N23="")&gt;0)*1))</f>
        <v>19</v>
      </c>
      <c r="F24" s="177">
        <f ca="1">IF(OR($U$15,$D24&gt;Calc1!$B$14),"",$R$5+QUOTIENT(($E24-1),$U$11)*($R$7+$R$9)/1440+SUM($O$6:$O23)/1440)</f>
        <v>0.52083333333333337</v>
      </c>
      <c r="G24" s="179">
        <f ca="1">IF(OR($U$15,$D24&gt;Calc1!$B$14),"",MOD($E24-1,$U$11)+1)</f>
        <v>1</v>
      </c>
      <c r="H24" s="317" t="str">
        <f t="shared" ca="1" si="0"/>
        <v>A</v>
      </c>
      <c r="I24" s="340" t="str">
        <f ca="1"/>
        <v>A2</v>
      </c>
      <c r="J24" s="341" t="s">
        <v>5</v>
      </c>
      <c r="K24" s="342" t="str">
        <f ca="1"/>
        <v>A4</v>
      </c>
      <c r="L24" s="183" t="str">
        <f t="shared" ca="1" si="1"/>
        <v>FC Barcelona</v>
      </c>
      <c r="M24" s="184" t="s">
        <v>5</v>
      </c>
      <c r="N24" s="185" t="str">
        <f t="shared" ca="1" si="2"/>
        <v>Maibach 1822 eV</v>
      </c>
      <c r="O24" s="349"/>
      <c r="P24" s="567"/>
      <c r="Q24" s="664"/>
      <c r="R24" s="664"/>
      <c r="S24" s="664"/>
      <c r="T24" s="568"/>
      <c r="V24" s="422">
        <v>2</v>
      </c>
      <c r="W24" s="515">
        <v>6</v>
      </c>
      <c r="X24" s="516">
        <v>6</v>
      </c>
      <c r="Y24" s="516">
        <v>1</v>
      </c>
      <c r="Z24" s="516">
        <v>2</v>
      </c>
      <c r="AA24" s="516">
        <v>2</v>
      </c>
      <c r="AB24" s="517">
        <v>3</v>
      </c>
      <c r="AC24" s="515">
        <v>6</v>
      </c>
      <c r="AD24" s="516">
        <v>6</v>
      </c>
      <c r="AE24" s="516">
        <v>1</v>
      </c>
      <c r="AF24" s="516">
        <v>2</v>
      </c>
      <c r="AG24" s="516">
        <v>2</v>
      </c>
      <c r="AH24" s="517">
        <v>3</v>
      </c>
      <c r="AI24" s="515">
        <v>1</v>
      </c>
      <c r="AJ24" s="516">
        <v>1</v>
      </c>
      <c r="AK24" s="516">
        <v>2</v>
      </c>
      <c r="AL24" s="516">
        <v>3</v>
      </c>
      <c r="AM24" s="516">
        <v>2</v>
      </c>
      <c r="AN24" s="517">
        <v>3</v>
      </c>
      <c r="AO24" s="515">
        <v>2</v>
      </c>
      <c r="AP24" s="516">
        <v>2</v>
      </c>
      <c r="AQ24" s="516">
        <v>3</v>
      </c>
      <c r="AR24" s="516">
        <v>4</v>
      </c>
      <c r="AS24" s="516">
        <v>3</v>
      </c>
      <c r="AT24" s="517">
        <v>4</v>
      </c>
      <c r="AU24" s="515">
        <v>2</v>
      </c>
      <c r="AV24" s="516">
        <v>2</v>
      </c>
      <c r="AW24" s="516">
        <v>2</v>
      </c>
      <c r="AX24" s="516">
        <v>3</v>
      </c>
      <c r="AY24" s="516">
        <v>4</v>
      </c>
      <c r="AZ24" s="517">
        <v>5</v>
      </c>
      <c r="BA24" s="515">
        <v>3</v>
      </c>
      <c r="BB24" s="516">
        <v>3</v>
      </c>
      <c r="BC24" s="516">
        <v>2</v>
      </c>
      <c r="BD24" s="516">
        <v>2</v>
      </c>
      <c r="BE24" s="516">
        <v>3</v>
      </c>
      <c r="BF24" s="517">
        <v>4</v>
      </c>
    </row>
    <row r="25" spans="1:58" ht="15.95" customHeight="1" x14ac:dyDescent="0.25">
      <c r="B25" s="655"/>
      <c r="C25" s="657"/>
      <c r="D25" s="574">
        <v>20</v>
      </c>
      <c r="E25" s="528">
        <f t="array" aca="1" ref="E25" ca="1">IF($D25&gt;Calc1!$B$14,"",ROW(20:20)-SUM((($L$6:$L24="")+($N$6:$N24="")&gt;0)*1))</f>
        <v>20</v>
      </c>
      <c r="F25" s="177">
        <f ca="1">IF(OR($U$15,$D25&gt;Calc1!$B$14),"",$R$5+QUOTIENT(($E25-1),$U$11)*($R$7+$R$9)/1440+SUM($O$6:$O24)/1440)</f>
        <v>0.52083333333333337</v>
      </c>
      <c r="G25" s="179">
        <f ca="1">IF(OR($U$15,$D25&gt;Calc1!$B$14),"",MOD($E25-1,$U$11)+1)</f>
        <v>2</v>
      </c>
      <c r="H25" s="317" t="str">
        <f t="shared" ca="1" si="0"/>
        <v>B</v>
      </c>
      <c r="I25" s="340" t="str">
        <f ca="1"/>
        <v>B2</v>
      </c>
      <c r="J25" s="341" t="s">
        <v>5</v>
      </c>
      <c r="K25" s="342" t="str">
        <f ca="1"/>
        <v>B4</v>
      </c>
      <c r="L25" s="183" t="str">
        <f t="shared" ca="1" si="1"/>
        <v>Inter Mailand</v>
      </c>
      <c r="M25" s="184" t="s">
        <v>5</v>
      </c>
      <c r="N25" s="185" t="str">
        <f t="shared" ca="1" si="2"/>
        <v>Manchester City</v>
      </c>
      <c r="O25" s="349"/>
      <c r="P25" s="567"/>
      <c r="Q25" s="427"/>
      <c r="R25" s="533" t="str">
        <f t="array" aca="1" ref="R25" ca="1">IFERROR(proof!$E$3-SUM(((OFFSET($L$6,0,0,proof!$E$3,1)="")+(OFFSET($N$6,0,0,proof!$E$3,1)="")&gt;0)*1),"")</f>
        <v/>
      </c>
      <c r="S25" s="533" t="str">
        <f t="array" aca="1" ref="S25" ca="1">IFERROR(proof!$E$4-SUM(((OFFSET($L$6,0,0,proof!$E$4,1)="")+(OFFSET($N$6,0,0,proof!$E$4,1)="")&gt;0)*1),"")</f>
        <v/>
      </c>
      <c r="T25" s="568"/>
      <c r="V25" s="422">
        <v>3</v>
      </c>
      <c r="W25" s="515">
        <v>1</v>
      </c>
      <c r="X25" s="516">
        <v>1</v>
      </c>
      <c r="Y25" s="516">
        <v>2</v>
      </c>
      <c r="Z25" s="516">
        <v>3</v>
      </c>
      <c r="AA25" s="516">
        <v>2</v>
      </c>
      <c r="AB25" s="517">
        <v>2</v>
      </c>
      <c r="AC25" s="515">
        <v>1</v>
      </c>
      <c r="AD25" s="516">
        <v>1</v>
      </c>
      <c r="AE25" s="516">
        <v>2</v>
      </c>
      <c r="AF25" s="516">
        <v>3</v>
      </c>
      <c r="AG25" s="516">
        <v>2</v>
      </c>
      <c r="AH25" s="517">
        <v>2</v>
      </c>
      <c r="AI25" s="515">
        <v>2</v>
      </c>
      <c r="AJ25" s="516">
        <v>2</v>
      </c>
      <c r="AK25" s="516">
        <v>3</v>
      </c>
      <c r="AL25" s="516">
        <v>4</v>
      </c>
      <c r="AM25" s="516">
        <v>2</v>
      </c>
      <c r="AN25" s="517">
        <v>3</v>
      </c>
      <c r="AO25" s="515">
        <v>3</v>
      </c>
      <c r="AP25" s="516">
        <v>3</v>
      </c>
      <c r="AQ25" s="516">
        <v>4</v>
      </c>
      <c r="AR25" s="516">
        <v>3</v>
      </c>
      <c r="AS25" s="516">
        <v>3</v>
      </c>
      <c r="AT25" s="517">
        <v>4</v>
      </c>
      <c r="AU25" s="515">
        <v>2</v>
      </c>
      <c r="AV25" s="516">
        <v>2</v>
      </c>
      <c r="AW25" s="516">
        <v>2</v>
      </c>
      <c r="AX25" s="516">
        <v>3</v>
      </c>
      <c r="AY25" s="516">
        <v>4</v>
      </c>
      <c r="AZ25" s="517">
        <v>4</v>
      </c>
      <c r="BA25" s="515">
        <v>2</v>
      </c>
      <c r="BB25" s="516">
        <v>2</v>
      </c>
      <c r="BC25" s="516">
        <v>3</v>
      </c>
      <c r="BD25" s="516">
        <v>2</v>
      </c>
      <c r="BE25" s="516">
        <v>3</v>
      </c>
      <c r="BF25" s="517">
        <v>4</v>
      </c>
    </row>
    <row r="26" spans="1:58" ht="15.95" customHeight="1" x14ac:dyDescent="0.25">
      <c r="B26" s="654" t="s">
        <v>211</v>
      </c>
      <c r="C26" s="656" t="s">
        <v>261</v>
      </c>
      <c r="D26" s="574">
        <v>21</v>
      </c>
      <c r="E26" s="528">
        <f t="array" aca="1" ref="E26" ca="1">IF($D26&gt;Calc1!$B$14,"",ROW(21:21)-SUM((($L$6:$L25="")+($N$6:$N25="")&gt;0)*1))</f>
        <v>21</v>
      </c>
      <c r="F26" s="177">
        <f ca="1">IF(OR($U$15,$D26&gt;Calc1!$B$14),"",$R$5+QUOTIENT(($E26-1),$U$11)*($R$7+$R$9)/1440+SUM($O$6:$O25)/1440)</f>
        <v>0.52083333333333337</v>
      </c>
      <c r="G26" s="179">
        <f ca="1">IF(OR($U$15,$D26&gt;Calc1!$B$14),"",MOD($E26-1,$U$11)+1)</f>
        <v>3</v>
      </c>
      <c r="H26" s="317" t="str">
        <f t="shared" ca="1" si="0"/>
        <v>C</v>
      </c>
      <c r="I26" s="340" t="str">
        <f ca="1"/>
        <v>C2</v>
      </c>
      <c r="J26" s="341" t="s">
        <v>5</v>
      </c>
      <c r="K26" s="342" t="str">
        <f ca="1"/>
        <v>C4</v>
      </c>
      <c r="L26" s="183" t="str">
        <f t="shared" ca="1" si="1"/>
        <v>Real Madrid</v>
      </c>
      <c r="M26" s="184" t="s">
        <v>5</v>
      </c>
      <c r="N26" s="185" t="str">
        <f t="shared" ca="1" si="2"/>
        <v>FSV Rauen</v>
      </c>
      <c r="O26" s="349"/>
      <c r="P26" s="567"/>
      <c r="Q26" s="692" t="str">
        <f ca="1">IF($U$15,"",IF(proof!$G$2="FEHLER",Language!$E$103&amp;proof!$E$6,""))</f>
        <v/>
      </c>
      <c r="R26" s="692"/>
      <c r="S26" s="692"/>
      <c r="T26" s="568"/>
      <c r="V26" s="422">
        <v>4</v>
      </c>
      <c r="W26" s="515">
        <v>2</v>
      </c>
      <c r="X26" s="516">
        <v>2</v>
      </c>
      <c r="Y26" s="516">
        <v>3</v>
      </c>
      <c r="Z26" s="516">
        <v>4</v>
      </c>
      <c r="AA26" s="516">
        <v>3</v>
      </c>
      <c r="AB26" s="517">
        <v>2</v>
      </c>
      <c r="AC26" s="515">
        <v>2</v>
      </c>
      <c r="AD26" s="516">
        <v>2</v>
      </c>
      <c r="AE26" s="516">
        <v>3</v>
      </c>
      <c r="AF26" s="516">
        <v>2</v>
      </c>
      <c r="AG26" s="516">
        <v>3</v>
      </c>
      <c r="AH26" s="517">
        <v>2</v>
      </c>
      <c r="AI26" s="515">
        <v>3</v>
      </c>
      <c r="AJ26" s="516">
        <v>3</v>
      </c>
      <c r="AK26" s="516">
        <v>2</v>
      </c>
      <c r="AL26" s="516">
        <v>5</v>
      </c>
      <c r="AM26" s="516">
        <v>3</v>
      </c>
      <c r="AN26" s="517">
        <v>2</v>
      </c>
      <c r="AO26" s="515">
        <v>4</v>
      </c>
      <c r="AP26" s="516">
        <v>2</v>
      </c>
      <c r="AQ26" s="516">
        <v>5</v>
      </c>
      <c r="AR26" s="516">
        <v>3</v>
      </c>
      <c r="AS26" s="516">
        <v>4</v>
      </c>
      <c r="AT26" s="517">
        <v>4</v>
      </c>
      <c r="AU26" s="515">
        <v>3</v>
      </c>
      <c r="AV26" s="516">
        <v>3</v>
      </c>
      <c r="AW26" s="516">
        <v>3</v>
      </c>
      <c r="AX26" s="516">
        <v>4</v>
      </c>
      <c r="AY26" s="516">
        <v>5</v>
      </c>
      <c r="AZ26" s="517">
        <v>4</v>
      </c>
      <c r="BA26" s="515">
        <v>2</v>
      </c>
      <c r="BB26" s="516">
        <v>4</v>
      </c>
      <c r="BC26" s="516">
        <v>2</v>
      </c>
      <c r="BD26" s="516">
        <v>3</v>
      </c>
      <c r="BE26" s="516">
        <v>4</v>
      </c>
      <c r="BF26" s="517">
        <v>4</v>
      </c>
    </row>
    <row r="27" spans="1:58" ht="15.95" customHeight="1" x14ac:dyDescent="0.25">
      <c r="B27" s="655"/>
      <c r="C27" s="657"/>
      <c r="D27" s="574">
        <v>22</v>
      </c>
      <c r="E27" s="528">
        <f t="array" aca="1" ref="E27" ca="1">IF($D27&gt;Calc1!$B$14,"",ROW(22:22)-SUM((($L$6:$L26="")+($N$6:$N26="")&gt;0)*1))</f>
        <v>22</v>
      </c>
      <c r="F27" s="177">
        <f ca="1">IF(OR($U$15,$D27&gt;Calc1!$B$14),"",$R$5+QUOTIENT(($E27-1),$U$11)*($R$7+$R$9)/1440+SUM($O$6:$O26)/1440)</f>
        <v>0.54513888888888884</v>
      </c>
      <c r="G27" s="179">
        <f ca="1">IF(OR($U$15,$D27&gt;Calc1!$B$14),"",MOD($E27-1,$U$11)+1)</f>
        <v>1</v>
      </c>
      <c r="H27" s="317" t="str">
        <f t="shared" ca="1" si="0"/>
        <v>A</v>
      </c>
      <c r="I27" s="340" t="str">
        <f ca="1"/>
        <v>A3</v>
      </c>
      <c r="J27" s="341" t="s">
        <v>5</v>
      </c>
      <c r="K27" s="342" t="str">
        <f ca="1"/>
        <v>A1</v>
      </c>
      <c r="L27" s="183" t="str">
        <f t="shared" ca="1" si="1"/>
        <v>Eintracht Frankfurt</v>
      </c>
      <c r="M27" s="184" t="s">
        <v>5</v>
      </c>
      <c r="N27" s="185" t="str">
        <f t="shared" ca="1" si="2"/>
        <v>1. FC Riedwald</v>
      </c>
      <c r="O27" s="349"/>
      <c r="P27" s="567"/>
      <c r="Q27" s="692" t="str">
        <f ca="1">IF($U$15,"",IF(proof!$G$2="FEHLER",Language!$E$104&amp;$R$25&amp;Language!$E$105&amp;$S$25,""))</f>
        <v/>
      </c>
      <c r="R27" s="692"/>
      <c r="S27" s="692"/>
      <c r="T27" s="568"/>
      <c r="V27" s="422">
        <v>5</v>
      </c>
      <c r="W27" s="515">
        <v>2</v>
      </c>
      <c r="X27" s="516">
        <v>2</v>
      </c>
      <c r="Y27" s="516">
        <v>2</v>
      </c>
      <c r="Z27" s="516">
        <v>3</v>
      </c>
      <c r="AA27" s="516">
        <v>4</v>
      </c>
      <c r="AB27" s="517">
        <v>3</v>
      </c>
      <c r="AC27" s="515">
        <v>2</v>
      </c>
      <c r="AD27" s="516">
        <v>2</v>
      </c>
      <c r="AE27" s="516">
        <v>2</v>
      </c>
      <c r="AF27" s="516">
        <v>3</v>
      </c>
      <c r="AG27" s="516">
        <v>4</v>
      </c>
      <c r="AH27" s="517">
        <v>3</v>
      </c>
      <c r="AI27" s="515">
        <v>2</v>
      </c>
      <c r="AJ27" s="516">
        <v>2</v>
      </c>
      <c r="AK27" s="516">
        <v>2</v>
      </c>
      <c r="AL27" s="516">
        <v>3</v>
      </c>
      <c r="AM27" s="516">
        <v>4</v>
      </c>
      <c r="AN27" s="517">
        <v>3</v>
      </c>
      <c r="AO27" s="515">
        <v>3</v>
      </c>
      <c r="AP27" s="516">
        <v>3</v>
      </c>
      <c r="AQ27" s="516">
        <v>3</v>
      </c>
      <c r="AR27" s="516">
        <v>4</v>
      </c>
      <c r="AS27" s="516">
        <v>5</v>
      </c>
      <c r="AT27" s="517">
        <v>3</v>
      </c>
      <c r="AU27" s="515">
        <v>4</v>
      </c>
      <c r="AV27" s="516">
        <v>4</v>
      </c>
      <c r="AW27" s="516">
        <v>4</v>
      </c>
      <c r="AX27" s="516">
        <v>5</v>
      </c>
      <c r="AY27" s="516">
        <v>6</v>
      </c>
      <c r="AZ27" s="517">
        <v>4</v>
      </c>
      <c r="BA27" s="515">
        <v>5</v>
      </c>
      <c r="BB27" s="516">
        <v>5</v>
      </c>
      <c r="BC27" s="516">
        <v>3</v>
      </c>
      <c r="BD27" s="516">
        <v>4</v>
      </c>
      <c r="BE27" s="516">
        <v>4</v>
      </c>
      <c r="BF27" s="517">
        <v>4</v>
      </c>
    </row>
    <row r="28" spans="1:58" ht="15.95" customHeight="1" thickBot="1" x14ac:dyDescent="0.3">
      <c r="B28" s="654" t="s">
        <v>207</v>
      </c>
      <c r="C28" s="656" t="s">
        <v>263</v>
      </c>
      <c r="D28" s="574">
        <v>23</v>
      </c>
      <c r="E28" s="528">
        <f t="array" aca="1" ref="E28" ca="1">IF($D28&gt;Calc1!$B$14,"",ROW(23:23)-SUM((($L$6:$L27="")+($N$6:$N27="")&gt;0)*1))</f>
        <v>23</v>
      </c>
      <c r="F28" s="177">
        <f ca="1">IF(OR($U$15,$D28&gt;Calc1!$B$14),"",$R$5+QUOTIENT(($E28-1),$U$11)*($R$7+$R$9)/1440+SUM($O$6:$O27)/1440)</f>
        <v>0.54513888888888884</v>
      </c>
      <c r="G28" s="179">
        <f ca="1">IF(OR($U$15,$D28&gt;Calc1!$B$14),"",MOD($E28-1,$U$11)+1)</f>
        <v>2</v>
      </c>
      <c r="H28" s="317" t="str">
        <f t="shared" ca="1" si="0"/>
        <v>B</v>
      </c>
      <c r="I28" s="340" t="str">
        <f ca="1"/>
        <v>B3</v>
      </c>
      <c r="J28" s="341" t="s">
        <v>5</v>
      </c>
      <c r="K28" s="342" t="str">
        <f ca="1"/>
        <v>B1</v>
      </c>
      <c r="L28" s="183" t="str">
        <f t="shared" ca="1" si="1"/>
        <v>SSV Wildbach</v>
      </c>
      <c r="M28" s="184" t="s">
        <v>5</v>
      </c>
      <c r="N28" s="185" t="str">
        <f t="shared" ca="1" si="2"/>
        <v>Mainz 05</v>
      </c>
      <c r="O28" s="349"/>
      <c r="P28" s="567"/>
      <c r="Q28" s="498"/>
      <c r="T28" s="568"/>
      <c r="V28" s="423">
        <v>6</v>
      </c>
      <c r="W28" s="518">
        <v>3</v>
      </c>
      <c r="X28" s="519">
        <v>3</v>
      </c>
      <c r="Y28" s="519">
        <v>2</v>
      </c>
      <c r="Z28" s="519">
        <v>3</v>
      </c>
      <c r="AA28" s="519">
        <v>3</v>
      </c>
      <c r="AB28" s="520">
        <v>4</v>
      </c>
      <c r="AC28" s="518">
        <v>3</v>
      </c>
      <c r="AD28" s="519">
        <v>3</v>
      </c>
      <c r="AE28" s="519">
        <v>2</v>
      </c>
      <c r="AF28" s="519">
        <v>4</v>
      </c>
      <c r="AG28" s="519">
        <v>5</v>
      </c>
      <c r="AH28" s="520">
        <v>4</v>
      </c>
      <c r="AI28" s="518">
        <v>2</v>
      </c>
      <c r="AJ28" s="519">
        <v>2</v>
      </c>
      <c r="AK28" s="519">
        <v>2</v>
      </c>
      <c r="AL28" s="519">
        <v>3</v>
      </c>
      <c r="AM28" s="519">
        <v>3</v>
      </c>
      <c r="AN28" s="520">
        <v>4</v>
      </c>
      <c r="AO28" s="518">
        <v>3</v>
      </c>
      <c r="AP28" s="519">
        <v>4</v>
      </c>
      <c r="AQ28" s="519">
        <v>3</v>
      </c>
      <c r="AR28" s="519">
        <v>3</v>
      </c>
      <c r="AS28" s="519">
        <v>3</v>
      </c>
      <c r="AT28" s="520">
        <v>5</v>
      </c>
      <c r="AU28" s="518">
        <v>3</v>
      </c>
      <c r="AV28" s="519">
        <v>3</v>
      </c>
      <c r="AW28" s="519">
        <v>4</v>
      </c>
      <c r="AX28" s="519">
        <v>4</v>
      </c>
      <c r="AY28" s="519">
        <v>4</v>
      </c>
      <c r="AZ28" s="520">
        <v>5</v>
      </c>
      <c r="BA28" s="518">
        <v>4</v>
      </c>
      <c r="BB28" s="519">
        <v>4</v>
      </c>
      <c r="BC28" s="519">
        <v>4</v>
      </c>
      <c r="BD28" s="519">
        <v>5</v>
      </c>
      <c r="BE28" s="519">
        <v>4</v>
      </c>
      <c r="BF28" s="520">
        <v>6</v>
      </c>
    </row>
    <row r="29" spans="1:58" ht="15.95" customHeight="1" thickTop="1" x14ac:dyDescent="0.25">
      <c r="B29" s="655"/>
      <c r="C29" s="657"/>
      <c r="D29" s="574">
        <v>24</v>
      </c>
      <c r="E29" s="528">
        <f t="array" aca="1" ref="E29" ca="1">IF($D29&gt;Calc1!$B$14,"",ROW(24:24)-SUM((($L$6:$L28="")+($N$6:$N28="")&gt;0)*1))</f>
        <v>24</v>
      </c>
      <c r="F29" s="177">
        <f ca="1">IF(OR($U$15,$D29&gt;Calc1!$B$14),"",$R$5+QUOTIENT(($E29-1),$U$11)*($R$7+$R$9)/1440+SUM($O$6:$O28)/1440)</f>
        <v>0.54513888888888884</v>
      </c>
      <c r="G29" s="179">
        <f ca="1">IF(OR($U$15,$D29&gt;Calc1!$B$14),"",MOD($E29-1,$U$11)+1)</f>
        <v>3</v>
      </c>
      <c r="H29" s="317" t="str">
        <f t="shared" ca="1" si="0"/>
        <v>C</v>
      </c>
      <c r="I29" s="340" t="str">
        <f ca="1"/>
        <v>C3</v>
      </c>
      <c r="J29" s="341" t="s">
        <v>5</v>
      </c>
      <c r="K29" s="342" t="str">
        <f ca="1"/>
        <v>C1</v>
      </c>
      <c r="L29" s="183" t="str">
        <f t="shared" ca="1" si="1"/>
        <v>Borussia Dortmund</v>
      </c>
      <c r="M29" s="184" t="s">
        <v>5</v>
      </c>
      <c r="N29" s="185" t="str">
        <f t="shared" ca="1" si="2"/>
        <v>Kickers Rodendorf</v>
      </c>
      <c r="O29" s="349"/>
      <c r="P29" s="567"/>
      <c r="Q29" s="498"/>
      <c r="T29" s="568"/>
      <c r="V29" s="417"/>
      <c r="W29" s="417"/>
      <c r="X29" s="417"/>
      <c r="Y29" s="417"/>
      <c r="Z29" s="417"/>
      <c r="AA29" s="417"/>
      <c r="AB29" s="417"/>
      <c r="AC29" s="417"/>
      <c r="AD29" s="417"/>
      <c r="AE29" s="417"/>
      <c r="AF29" s="417"/>
      <c r="AG29" s="417"/>
      <c r="AH29" s="417"/>
      <c r="AI29" s="417"/>
      <c r="AJ29" s="417"/>
      <c r="AK29" s="417"/>
      <c r="AL29" s="417"/>
      <c r="AM29" s="417"/>
      <c r="AN29" s="417"/>
      <c r="AO29" s="417"/>
      <c r="AP29" s="417"/>
      <c r="AQ29" s="417"/>
      <c r="AR29" s="417"/>
      <c r="AS29" s="417"/>
      <c r="AT29" s="417"/>
      <c r="AU29" s="417"/>
      <c r="AV29" s="417"/>
      <c r="AW29" s="417"/>
      <c r="AX29" s="417"/>
      <c r="AY29" s="417"/>
      <c r="AZ29" s="417"/>
      <c r="BA29" s="417"/>
      <c r="BB29" s="417"/>
      <c r="BC29" s="417"/>
      <c r="BD29" s="417"/>
      <c r="BE29" s="417"/>
      <c r="BF29" s="417"/>
    </row>
    <row r="30" spans="1:58" ht="15.95" customHeight="1" x14ac:dyDescent="0.25">
      <c r="B30" s="654" t="s">
        <v>213</v>
      </c>
      <c r="C30" s="656" t="s">
        <v>262</v>
      </c>
      <c r="D30" s="574">
        <v>25</v>
      </c>
      <c r="E30" s="528">
        <f t="array" aca="1" ref="E30" ca="1">IF($D30&gt;Calc1!$B$14,"",ROW(25:25)-SUM((($L$6:$L29="")+($N$6:$N29="")&gt;0)*1))</f>
        <v>25</v>
      </c>
      <c r="F30" s="177">
        <f ca="1">IF(OR($U$15,$D30&gt;Calc1!$B$14),"",$R$5+QUOTIENT(($E30-1),$U$11)*($R$7+$R$9)/1440+SUM($O$6:$O29)/1440)</f>
        <v>0.56944444444444442</v>
      </c>
      <c r="G30" s="179">
        <f ca="1">IF(OR($U$15,$D30&gt;Calc1!$B$14),"",MOD($E30-1,$U$11)+1)</f>
        <v>1</v>
      </c>
      <c r="H30" s="317" t="str">
        <f t="shared" ca="1" si="0"/>
        <v>A</v>
      </c>
      <c r="I30" s="340" t="str">
        <f ca="1"/>
        <v>A4</v>
      </c>
      <c r="J30" s="341" t="s">
        <v>5</v>
      </c>
      <c r="K30" s="342" t="str">
        <f ca="1"/>
        <v>A5</v>
      </c>
      <c r="L30" s="183" t="str">
        <f t="shared" ca="1" si="1"/>
        <v>Maibach 1822 eV</v>
      </c>
      <c r="M30" s="184" t="s">
        <v>5</v>
      </c>
      <c r="N30" s="185" t="str">
        <f t="shared" ca="1" si="2"/>
        <v>VFB Essenheim</v>
      </c>
      <c r="O30" s="349"/>
      <c r="P30" s="567"/>
      <c r="Q30" s="498"/>
      <c r="T30" s="568"/>
      <c r="V30" s="417"/>
      <c r="W30" s="417"/>
      <c r="X30" s="417"/>
      <c r="Y30" s="417"/>
      <c r="Z30" s="417"/>
      <c r="AA30" s="417"/>
      <c r="AB30" s="417"/>
      <c r="AC30" s="417"/>
      <c r="AD30" s="417"/>
      <c r="AE30" s="417"/>
      <c r="AF30" s="417"/>
      <c r="AG30" s="417"/>
      <c r="AH30" s="417"/>
      <c r="AI30" s="417"/>
      <c r="AJ30" s="417"/>
      <c r="AK30" s="417"/>
      <c r="AL30" s="417"/>
      <c r="AM30" s="417"/>
      <c r="AN30" s="417"/>
      <c r="AO30" s="417"/>
      <c r="AP30" s="417"/>
      <c r="AQ30" s="417"/>
      <c r="AR30" s="417"/>
      <c r="AS30" s="417"/>
      <c r="AT30" s="417"/>
      <c r="AU30" s="417"/>
      <c r="AV30" s="417"/>
      <c r="AW30" s="417"/>
      <c r="AX30" s="417"/>
      <c r="AY30" s="417"/>
      <c r="AZ30" s="417"/>
      <c r="BA30" s="417"/>
      <c r="BB30" s="417"/>
      <c r="BC30" s="417"/>
      <c r="BD30" s="417"/>
      <c r="BE30" s="417"/>
      <c r="BF30" s="417"/>
    </row>
    <row r="31" spans="1:58" ht="15.95" customHeight="1" x14ac:dyDescent="0.25">
      <c r="B31" s="655"/>
      <c r="C31" s="657"/>
      <c r="D31" s="574">
        <v>26</v>
      </c>
      <c r="E31" s="528">
        <f t="array" aca="1" ref="E31" ca="1">IF($D31&gt;Calc1!$B$14,"",ROW(26:26)-SUM((($L$6:$L30="")+($N$6:$N30="")&gt;0)*1))</f>
        <v>26</v>
      </c>
      <c r="F31" s="177">
        <f ca="1">IF(OR($U$15,$D31&gt;Calc1!$B$14),"",$R$5+QUOTIENT(($E31-1),$U$11)*($R$7+$R$9)/1440+SUM($O$6:$O30)/1440)</f>
        <v>0.56944444444444442</v>
      </c>
      <c r="G31" s="179">
        <f ca="1">IF(OR($U$15,$D31&gt;Calc1!$B$14),"",MOD($E31-1,$U$11)+1)</f>
        <v>2</v>
      </c>
      <c r="H31" s="317" t="str">
        <f t="shared" ca="1" si="0"/>
        <v>B</v>
      </c>
      <c r="I31" s="340" t="str">
        <f ca="1"/>
        <v>B4</v>
      </c>
      <c r="J31" s="341" t="s">
        <v>5</v>
      </c>
      <c r="K31" s="342" t="str">
        <f ca="1"/>
        <v>B5</v>
      </c>
      <c r="L31" s="183" t="str">
        <f t="shared" ca="1" si="1"/>
        <v>Manchester City</v>
      </c>
      <c r="M31" s="184" t="s">
        <v>5</v>
      </c>
      <c r="N31" s="185" t="str">
        <f t="shared" ca="1" si="2"/>
        <v>FC Grönlingen</v>
      </c>
      <c r="O31" s="349"/>
      <c r="P31" s="567"/>
      <c r="Q31" s="498"/>
      <c r="T31" s="568"/>
      <c r="V31" s="417"/>
      <c r="W31" s="417"/>
      <c r="X31" s="417"/>
      <c r="Y31" s="417"/>
      <c r="Z31" s="417"/>
      <c r="AA31" s="417"/>
      <c r="AB31" s="417"/>
      <c r="AC31" s="417"/>
      <c r="AD31" s="417"/>
      <c r="AE31" s="417"/>
      <c r="AF31" s="417"/>
      <c r="AG31" s="417"/>
      <c r="AH31" s="417"/>
      <c r="AI31" s="417"/>
      <c r="AJ31" s="417"/>
      <c r="AK31" s="417"/>
      <c r="AL31" s="417"/>
      <c r="AM31" s="417"/>
      <c r="AN31" s="417"/>
      <c r="AO31" s="417"/>
      <c r="AP31" s="417"/>
      <c r="AQ31" s="417"/>
      <c r="AR31" s="417"/>
      <c r="AS31" s="417"/>
      <c r="AT31" s="417"/>
      <c r="AU31" s="417"/>
      <c r="AV31" s="417"/>
      <c r="AW31" s="417"/>
      <c r="AX31" s="417"/>
      <c r="AY31" s="417"/>
      <c r="AZ31" s="417"/>
      <c r="BA31" s="417"/>
      <c r="BB31" s="417"/>
      <c r="BC31" s="417"/>
      <c r="BD31" s="417"/>
      <c r="BE31" s="417"/>
      <c r="BF31" s="417"/>
    </row>
    <row r="32" spans="1:58" ht="15.95" customHeight="1" x14ac:dyDescent="0.25">
      <c r="B32" s="654" t="s">
        <v>215</v>
      </c>
      <c r="C32" s="656" t="s">
        <v>264</v>
      </c>
      <c r="D32" s="574">
        <v>27</v>
      </c>
      <c r="E32" s="528">
        <f t="array" aca="1" ref="E32" ca="1">IF($D32&gt;Calc1!$B$14,"",ROW(27:27)-SUM((($L$6:$L31="")+($N$6:$N31="")&gt;0)*1))</f>
        <v>27</v>
      </c>
      <c r="F32" s="177">
        <f ca="1">IF(OR($U$15,$D32&gt;Calc1!$B$14),"",$R$5+QUOTIENT(($E32-1),$U$11)*($R$7+$R$9)/1440+SUM($O$6:$O31)/1440)</f>
        <v>0.56944444444444442</v>
      </c>
      <c r="G32" s="179">
        <f ca="1">IF(OR($U$15,$D32&gt;Calc1!$B$14),"",MOD($E32-1,$U$11)+1)</f>
        <v>3</v>
      </c>
      <c r="H32" s="317" t="str">
        <f t="shared" ca="1" si="0"/>
        <v>C</v>
      </c>
      <c r="I32" s="340" t="str">
        <f ca="1"/>
        <v>C4</v>
      </c>
      <c r="J32" s="341" t="s">
        <v>5</v>
      </c>
      <c r="K32" s="342" t="str">
        <f ca="1"/>
        <v>C5</v>
      </c>
      <c r="L32" s="183" t="str">
        <f t="shared" ca="1" si="1"/>
        <v>FSV Rauen</v>
      </c>
      <c r="M32" s="184" t="s">
        <v>5</v>
      </c>
      <c r="N32" s="185" t="str">
        <f t="shared" ca="1" si="2"/>
        <v>1. FC Nürnberg</v>
      </c>
      <c r="O32" s="349"/>
      <c r="P32" s="567"/>
      <c r="Q32" s="506"/>
      <c r="T32" s="568"/>
      <c r="V32" s="417"/>
      <c r="W32" s="417"/>
      <c r="X32" s="417"/>
      <c r="Y32" s="417"/>
      <c r="Z32" s="417"/>
      <c r="AA32" s="417"/>
      <c r="AB32" s="417"/>
      <c r="AC32" s="417"/>
      <c r="AD32" s="417"/>
      <c r="AE32" s="417"/>
      <c r="AF32" s="417"/>
      <c r="AG32" s="417"/>
      <c r="AH32" s="417"/>
      <c r="AI32" s="417"/>
      <c r="AJ32" s="417"/>
      <c r="AK32" s="417"/>
      <c r="AL32" s="417"/>
      <c r="AM32" s="417"/>
      <c r="AN32" s="417"/>
      <c r="AO32" s="417"/>
      <c r="AP32" s="417"/>
      <c r="AQ32" s="417"/>
      <c r="AR32" s="417"/>
      <c r="AS32" s="417"/>
      <c r="AT32" s="417"/>
      <c r="AU32" s="417"/>
      <c r="AV32" s="417"/>
      <c r="AW32" s="417"/>
      <c r="AX32" s="417"/>
      <c r="AY32" s="417"/>
      <c r="AZ32" s="417"/>
      <c r="BA32" s="417"/>
      <c r="BB32" s="417"/>
      <c r="BC32" s="417"/>
      <c r="BD32" s="417"/>
      <c r="BE32" s="417"/>
      <c r="BF32" s="417"/>
    </row>
    <row r="33" spans="2:58" ht="15.95" customHeight="1" x14ac:dyDescent="0.25">
      <c r="B33" s="655"/>
      <c r="C33" s="657"/>
      <c r="D33" s="574">
        <v>28</v>
      </c>
      <c r="E33" s="528">
        <f t="array" aca="1" ref="E33" ca="1">IF($D33&gt;Calc1!$B$14,"",ROW(28:28)-SUM((($L$6:$L32="")+($N$6:$N32="")&gt;0)*1))</f>
        <v>28</v>
      </c>
      <c r="F33" s="177">
        <f ca="1">IF(OR($U$15,$D33&gt;Calc1!$B$14),"",$R$5+QUOTIENT(($E33-1),$U$11)*($R$7+$R$9)/1440+SUM($O$6:$O32)/1440)</f>
        <v>0.59375</v>
      </c>
      <c r="G33" s="179">
        <f ca="1">IF(OR($U$15,$D33&gt;Calc1!$B$14),"",MOD($E33-1,$U$11)+1)</f>
        <v>1</v>
      </c>
      <c r="H33" s="317" t="str">
        <f t="shared" ca="1" si="0"/>
        <v>A</v>
      </c>
      <c r="I33" s="340" t="str">
        <f ca="1"/>
        <v>A1</v>
      </c>
      <c r="J33" s="341" t="s">
        <v>5</v>
      </c>
      <c r="K33" s="342" t="str">
        <f ca="1"/>
        <v>A2</v>
      </c>
      <c r="L33" s="183" t="str">
        <f t="shared" ca="1" si="1"/>
        <v>1. FC Riedwald</v>
      </c>
      <c r="M33" s="184" t="s">
        <v>5</v>
      </c>
      <c r="N33" s="185" t="str">
        <f t="shared" ca="1" si="2"/>
        <v>FC Barcelona</v>
      </c>
      <c r="O33" s="349"/>
      <c r="P33" s="567"/>
      <c r="Q33" s="498"/>
      <c r="T33" s="568"/>
      <c r="V33" s="522"/>
      <c r="W33" s="522"/>
      <c r="X33" s="522"/>
      <c r="Y33" s="522"/>
      <c r="Z33" s="522"/>
      <c r="AA33" s="522"/>
      <c r="AB33" s="522"/>
      <c r="AC33" s="417"/>
      <c r="AD33" s="417"/>
      <c r="AE33" s="417"/>
      <c r="AF33" s="417"/>
      <c r="AG33" s="417"/>
      <c r="AH33" s="417"/>
      <c r="AI33" s="417"/>
      <c r="AJ33" s="417"/>
      <c r="AK33" s="417"/>
      <c r="AL33" s="417"/>
      <c r="AM33" s="417"/>
      <c r="AN33" s="417"/>
      <c r="AO33" s="417"/>
      <c r="AP33" s="417"/>
      <c r="AQ33" s="417"/>
      <c r="AR33" s="417"/>
      <c r="AS33" s="417"/>
      <c r="AT33" s="417"/>
      <c r="AU33" s="417"/>
      <c r="AV33" s="417"/>
      <c r="AW33" s="417"/>
      <c r="AX33" s="417"/>
      <c r="AY33" s="417"/>
      <c r="AZ33" s="417"/>
      <c r="BA33" s="417"/>
      <c r="BB33" s="417"/>
      <c r="BC33" s="417"/>
      <c r="BD33" s="417"/>
      <c r="BE33" s="417"/>
      <c r="BF33" s="417"/>
    </row>
    <row r="34" spans="2:58" ht="15.95" customHeight="1" x14ac:dyDescent="0.25">
      <c r="B34" s="654" t="s">
        <v>217</v>
      </c>
      <c r="C34" s="656"/>
      <c r="D34" s="574">
        <v>29</v>
      </c>
      <c r="E34" s="528">
        <f t="array" aca="1" ref="E34" ca="1">IF($D34&gt;Calc1!$B$14,"",ROW(29:29)-SUM((($L$6:$L33="")+($N$6:$N33="")&gt;0)*1))</f>
        <v>29</v>
      </c>
      <c r="F34" s="177">
        <f ca="1">IF(OR($U$15,$D34&gt;Calc1!$B$14),"",$R$5+QUOTIENT(($E34-1),$U$11)*($R$7+$R$9)/1440+SUM($O$6:$O33)/1440)</f>
        <v>0.59375</v>
      </c>
      <c r="G34" s="179">
        <f ca="1">IF(OR($U$15,$D34&gt;Calc1!$B$14),"",MOD($E34-1,$U$11)+1)</f>
        <v>2</v>
      </c>
      <c r="H34" s="317" t="str">
        <f t="shared" ca="1" si="0"/>
        <v>B</v>
      </c>
      <c r="I34" s="340" t="str">
        <f ca="1"/>
        <v>B1</v>
      </c>
      <c r="J34" s="341" t="s">
        <v>5</v>
      </c>
      <c r="K34" s="342" t="str">
        <f ca="1"/>
        <v>B2</v>
      </c>
      <c r="L34" s="183" t="str">
        <f t="shared" ca="1" si="1"/>
        <v>Mainz 05</v>
      </c>
      <c r="M34" s="184" t="s">
        <v>5</v>
      </c>
      <c r="N34" s="185" t="str">
        <f t="shared" ca="1" si="2"/>
        <v>Inter Mailand</v>
      </c>
      <c r="O34" s="351"/>
      <c r="P34" s="567"/>
      <c r="Q34" s="498"/>
      <c r="T34" s="568"/>
      <c r="V34" s="522"/>
      <c r="W34" s="522"/>
      <c r="X34" s="522"/>
      <c r="Y34" s="522"/>
      <c r="Z34" s="522"/>
      <c r="AA34" s="522"/>
      <c r="AB34" s="522"/>
      <c r="AC34" s="417"/>
      <c r="AD34" s="417"/>
      <c r="AE34" s="417"/>
      <c r="AF34" s="417"/>
      <c r="AG34" s="417"/>
      <c r="AH34" s="417"/>
      <c r="AI34" s="417"/>
      <c r="AJ34" s="417"/>
      <c r="AK34" s="417"/>
      <c r="AL34" s="417"/>
      <c r="AM34" s="417"/>
      <c r="AN34" s="417"/>
      <c r="AO34" s="417"/>
      <c r="AP34" s="417"/>
      <c r="AQ34" s="417"/>
      <c r="AR34" s="417"/>
      <c r="AS34" s="417"/>
      <c r="AT34" s="417"/>
      <c r="AU34" s="417"/>
      <c r="AV34" s="417"/>
      <c r="AW34" s="417"/>
      <c r="AX34" s="417"/>
      <c r="AY34" s="417"/>
      <c r="AZ34" s="417"/>
      <c r="BA34" s="417"/>
      <c r="BB34" s="417"/>
      <c r="BC34" s="417"/>
      <c r="BD34" s="417"/>
      <c r="BE34" s="417"/>
      <c r="BF34" s="417"/>
    </row>
    <row r="35" spans="2:58" ht="15.95" customHeight="1" thickBot="1" x14ac:dyDescent="0.3">
      <c r="B35" s="676"/>
      <c r="C35" s="677"/>
      <c r="D35" s="574">
        <v>30</v>
      </c>
      <c r="E35" s="528">
        <f t="array" aca="1" ref="E35" ca="1">IF($D35&gt;Calc1!$B$14,"",ROW(30:30)-SUM((($L$6:$L34="")+($N$6:$N34="")&gt;0)*1))</f>
        <v>30</v>
      </c>
      <c r="F35" s="177">
        <f ca="1">IF(OR($U$15,$D35&gt;Calc1!$B$14),"",$R$5+QUOTIENT(($E35-1),$U$11)*($R$7+$R$9)/1440+SUM($O$6:$O34)/1440)</f>
        <v>0.59375</v>
      </c>
      <c r="G35" s="179">
        <f ca="1">IF(OR($U$15,$D35&gt;Calc1!$B$14),"",MOD($E35-1,$U$11)+1)</f>
        <v>3</v>
      </c>
      <c r="H35" s="317" t="str">
        <f t="shared" ca="1" si="0"/>
        <v>C</v>
      </c>
      <c r="I35" s="340" t="str">
        <f ca="1"/>
        <v>C1</v>
      </c>
      <c r="J35" s="341" t="s">
        <v>5</v>
      </c>
      <c r="K35" s="342" t="str">
        <f ca="1"/>
        <v>C2</v>
      </c>
      <c r="L35" s="183" t="str">
        <f t="shared" ca="1" si="1"/>
        <v>Kickers Rodendorf</v>
      </c>
      <c r="M35" s="184" t="s">
        <v>5</v>
      </c>
      <c r="N35" s="185" t="str">
        <f t="shared" ca="1" si="2"/>
        <v>Real Madrid</v>
      </c>
      <c r="O35" s="351"/>
      <c r="P35" s="567"/>
      <c r="Q35" s="498"/>
      <c r="T35" s="568"/>
      <c r="V35" s="522"/>
      <c r="W35" s="522"/>
      <c r="X35" s="522"/>
      <c r="Y35" s="522"/>
      <c r="Z35" s="522"/>
      <c r="AA35" s="522"/>
      <c r="AB35" s="522"/>
      <c r="AC35" s="417"/>
      <c r="AD35" s="417"/>
      <c r="AE35" s="417"/>
      <c r="AF35" s="417"/>
      <c r="AG35" s="417"/>
      <c r="AH35" s="417"/>
      <c r="AI35" s="417"/>
      <c r="AJ35" s="417"/>
      <c r="AK35" s="417"/>
      <c r="AL35" s="417"/>
      <c r="AM35" s="417"/>
      <c r="AN35" s="417"/>
      <c r="AO35" s="417"/>
      <c r="AP35" s="417"/>
      <c r="AQ35" s="417"/>
      <c r="AR35" s="417"/>
      <c r="AS35" s="417"/>
      <c r="AT35" s="417"/>
      <c r="AU35" s="417"/>
      <c r="AV35" s="417"/>
      <c r="AW35" s="417"/>
      <c r="AX35" s="417"/>
      <c r="AY35" s="417"/>
      <c r="AZ35" s="417"/>
      <c r="BA35" s="417"/>
      <c r="BB35" s="417"/>
      <c r="BC35" s="417"/>
      <c r="BD35" s="417"/>
      <c r="BE35" s="417"/>
      <c r="BF35" s="417"/>
    </row>
    <row r="36" spans="2:58" ht="18" customHeight="1" thickTop="1" x14ac:dyDescent="0.25">
      <c r="C36" s="499"/>
      <c r="D36" s="574">
        <v>31</v>
      </c>
      <c r="E36" s="528" t="str">
        <f t="array" ref="E36">IF($D36&gt;Calc1!$B$14,"",ROW(31:31)-SUM((($L$6:$L35="")+($N$6:$N35="")&gt;0)*1))</f>
        <v/>
      </c>
      <c r="F36" s="177" t="str">
        <f>IF(OR($U$15,$D36&gt;Calc1!$B$14),"",$R$5+QUOTIENT(($E36-1),$U$11)*($R$7+$R$9)/1440+SUM($O$6:$O35)/1440)</f>
        <v/>
      </c>
      <c r="G36" s="179" t="str">
        <f>IF(OR($U$15,$D36&gt;Calc1!$B$14),"",MOD($E36-1,$U$11)+1)</f>
        <v/>
      </c>
      <c r="H36" s="317" t="str">
        <f t="shared" ca="1" si="0"/>
        <v/>
      </c>
      <c r="I36" s="340" t="str">
        <f ca="1"/>
        <v/>
      </c>
      <c r="J36" s="341" t="s">
        <v>5</v>
      </c>
      <c r="K36" s="342" t="str">
        <f ca="1"/>
        <v/>
      </c>
      <c r="L36" s="183" t="str">
        <f t="shared" ca="1" si="1"/>
        <v/>
      </c>
      <c r="M36" s="184" t="s">
        <v>5</v>
      </c>
      <c r="N36" s="185" t="str">
        <f t="shared" ca="1" si="2"/>
        <v/>
      </c>
      <c r="O36" s="351"/>
      <c r="Q36" s="498"/>
      <c r="T36" s="336"/>
      <c r="V36" s="522"/>
      <c r="W36" s="522"/>
      <c r="X36" s="522"/>
      <c r="Y36" s="522"/>
      <c r="Z36" s="522"/>
      <c r="AA36" s="522"/>
      <c r="AB36" s="522"/>
      <c r="AC36" s="417"/>
      <c r="AD36" s="417"/>
      <c r="AE36" s="417"/>
      <c r="AF36" s="417"/>
      <c r="AG36" s="417"/>
      <c r="AH36" s="417"/>
      <c r="AI36" s="417"/>
      <c r="AJ36" s="417"/>
      <c r="AK36" s="417"/>
      <c r="AL36" s="417"/>
      <c r="AM36" s="417"/>
      <c r="AN36" s="417"/>
      <c r="AO36" s="417"/>
      <c r="AP36" s="417"/>
      <c r="AQ36" s="417"/>
      <c r="AR36" s="417"/>
      <c r="AS36" s="417"/>
      <c r="AT36" s="417"/>
      <c r="AU36" s="417"/>
      <c r="AV36" s="417"/>
      <c r="AW36" s="417"/>
      <c r="AX36" s="417"/>
      <c r="AY36" s="417"/>
      <c r="AZ36" s="417"/>
      <c r="BA36" s="417"/>
      <c r="BB36" s="417"/>
      <c r="BC36" s="417"/>
      <c r="BD36" s="417"/>
      <c r="BE36" s="417"/>
      <c r="BF36" s="417"/>
    </row>
    <row r="37" spans="2:58" ht="17.25" customHeight="1" x14ac:dyDescent="0.25">
      <c r="B37" s="688"/>
      <c r="C37" s="690" t="str">
        <f>Language!$E$16&amp;" C"</f>
        <v>Group C</v>
      </c>
      <c r="D37" s="574">
        <v>32</v>
      </c>
      <c r="E37" s="528" t="str">
        <f t="array" ref="E37">IF($D37&gt;Calc1!$B$14,"",ROW(32:32)-SUM((($L$6:$L36="")+($N$6:$N36="")&gt;0)*1))</f>
        <v/>
      </c>
      <c r="F37" s="177" t="str">
        <f>IF(OR($U$15,$D37&gt;Calc1!$B$14),"",$R$5+QUOTIENT(($E37-1),$U$11)*($R$7+$R$9)/1440+SUM($O$6:$O36)/1440)</f>
        <v/>
      </c>
      <c r="G37" s="179" t="str">
        <f>IF(OR($U$15,$D37&gt;Calc1!$B$14),"",MOD($E37-1,$U$11)+1)</f>
        <v/>
      </c>
      <c r="H37" s="317" t="str">
        <f t="shared" ca="1" si="0"/>
        <v/>
      </c>
      <c r="I37" s="340" t="str">
        <f ca="1"/>
        <v/>
      </c>
      <c r="J37" s="341" t="s">
        <v>5</v>
      </c>
      <c r="K37" s="342" t="str">
        <f ca="1"/>
        <v/>
      </c>
      <c r="L37" s="183" t="str">
        <f t="shared" ca="1" si="1"/>
        <v/>
      </c>
      <c r="M37" s="184" t="s">
        <v>5</v>
      </c>
      <c r="N37" s="185" t="str">
        <f t="shared" ca="1" si="2"/>
        <v/>
      </c>
      <c r="O37" s="351"/>
      <c r="Q37" s="498"/>
      <c r="T37" s="336"/>
      <c r="V37" s="522"/>
      <c r="W37" s="522"/>
      <c r="X37" s="522"/>
      <c r="Y37" s="522"/>
      <c r="Z37" s="522"/>
      <c r="AA37" s="522"/>
      <c r="AB37" s="522"/>
      <c r="AC37" s="417"/>
      <c r="AD37" s="417"/>
      <c r="AE37" s="417"/>
      <c r="AF37" s="417"/>
      <c r="AG37" s="417"/>
      <c r="AH37" s="417"/>
      <c r="AI37" s="417"/>
      <c r="AJ37" s="417"/>
      <c r="AK37" s="417"/>
      <c r="AL37" s="417"/>
      <c r="AM37" s="417"/>
      <c r="AN37" s="417"/>
      <c r="AO37" s="417"/>
      <c r="AP37" s="417"/>
      <c r="AQ37" s="417"/>
      <c r="AR37" s="417"/>
      <c r="AS37" s="417"/>
      <c r="AT37" s="417"/>
      <c r="AU37" s="417"/>
      <c r="AV37" s="417"/>
      <c r="AW37" s="417"/>
      <c r="AX37" s="417"/>
      <c r="AY37" s="417"/>
      <c r="AZ37" s="417"/>
      <c r="BA37" s="417"/>
      <c r="BB37" s="417"/>
      <c r="BC37" s="417"/>
      <c r="BD37" s="417"/>
      <c r="BE37" s="417"/>
      <c r="BF37" s="417"/>
    </row>
    <row r="38" spans="2:58" ht="18" customHeight="1" thickBot="1" x14ac:dyDescent="0.3">
      <c r="B38" s="689"/>
      <c r="C38" s="691"/>
      <c r="D38" s="574">
        <v>33</v>
      </c>
      <c r="E38" s="528" t="str">
        <f t="array" ref="E38">IF($D38&gt;Calc1!$B$14,"",ROW(33:33)-SUM((($L$6:$L37="")+($N$6:$N37="")&gt;0)*1))</f>
        <v/>
      </c>
      <c r="F38" s="177" t="str">
        <f>IF(OR($U$15,$D38&gt;Calc1!$B$14),"",$R$5+QUOTIENT(($E38-1),$U$11)*($R$7+$R$9)/1440+SUM($O$6:$O37)/1440)</f>
        <v/>
      </c>
      <c r="G38" s="179" t="str">
        <f>IF(OR($U$15,$D38&gt;Calc1!$B$14),"",MOD($E38-1,$U$11)+1)</f>
        <v/>
      </c>
      <c r="H38" s="317" t="str">
        <f t="shared" ca="1" si="0"/>
        <v/>
      </c>
      <c r="I38" s="340" t="str">
        <f ca="1"/>
        <v/>
      </c>
      <c r="J38" s="341" t="s">
        <v>5</v>
      </c>
      <c r="K38" s="342" t="str">
        <f ca="1"/>
        <v/>
      </c>
      <c r="L38" s="183" t="str">
        <f t="shared" ca="1" si="1"/>
        <v/>
      </c>
      <c r="M38" s="184" t="s">
        <v>5</v>
      </c>
      <c r="N38" s="185" t="str">
        <f t="shared" ca="1" si="2"/>
        <v/>
      </c>
      <c r="O38" s="351"/>
      <c r="Q38" s="498"/>
      <c r="V38" s="522"/>
      <c r="W38" s="522"/>
      <c r="X38" s="522"/>
      <c r="Y38" s="522"/>
      <c r="Z38" s="522"/>
      <c r="AA38" s="522"/>
      <c r="AB38" s="522"/>
      <c r="AC38" s="417"/>
      <c r="AD38" s="417"/>
      <c r="AE38" s="417"/>
      <c r="AF38" s="417"/>
      <c r="AG38" s="417"/>
      <c r="AH38" s="417"/>
      <c r="AI38" s="417"/>
      <c r="AJ38" s="417"/>
      <c r="AK38" s="417"/>
      <c r="AL38" s="417"/>
      <c r="AM38" s="417"/>
      <c r="AN38" s="417"/>
      <c r="AO38" s="417"/>
      <c r="AP38" s="417"/>
      <c r="AQ38" s="417"/>
      <c r="AR38" s="417"/>
      <c r="AS38" s="417"/>
      <c r="AT38" s="417"/>
      <c r="AU38" s="417"/>
      <c r="AV38" s="417"/>
      <c r="AW38" s="417"/>
      <c r="AX38" s="417"/>
      <c r="AY38" s="417"/>
      <c r="AZ38" s="417"/>
      <c r="BA38" s="417"/>
      <c r="BB38" s="417"/>
      <c r="BC38" s="417"/>
      <c r="BD38" s="417"/>
      <c r="BE38" s="417"/>
      <c r="BF38" s="417"/>
    </row>
    <row r="39" spans="2:58" ht="18" customHeight="1" thickTop="1" x14ac:dyDescent="0.25">
      <c r="B39" s="658"/>
      <c r="C39" s="660" t="str">
        <f>Language!$E$10</f>
        <v>Participant or team</v>
      </c>
      <c r="D39" s="574">
        <v>34</v>
      </c>
      <c r="E39" s="528" t="str">
        <f t="array" ref="E39">IF($D39&gt;Calc1!$B$14,"",ROW(34:34)-SUM((($L$6:$L38="")+($N$6:$N38="")&gt;0)*1))</f>
        <v/>
      </c>
      <c r="F39" s="177" t="str">
        <f>IF(OR($U$15,$D39&gt;Calc1!$B$14),"",$R$5+QUOTIENT(($E39-1),$U$11)*($R$7+$R$9)/1440+SUM($O$6:$O38)/1440)</f>
        <v/>
      </c>
      <c r="G39" s="179" t="str">
        <f>IF(OR($U$15,$D39&gt;Calc1!$B$14),"",MOD($E39-1,$U$11)+1)</f>
        <v/>
      </c>
      <c r="H39" s="317" t="str">
        <f t="shared" ca="1" si="0"/>
        <v/>
      </c>
      <c r="I39" s="340" t="str">
        <f ca="1"/>
        <v/>
      </c>
      <c r="J39" s="341" t="s">
        <v>5</v>
      </c>
      <c r="K39" s="342" t="str">
        <f ca="1"/>
        <v/>
      </c>
      <c r="L39" s="183" t="str">
        <f t="shared" ca="1" si="1"/>
        <v/>
      </c>
      <c r="M39" s="184" t="s">
        <v>5</v>
      </c>
      <c r="N39" s="185" t="str">
        <f t="shared" ca="1" si="2"/>
        <v/>
      </c>
      <c r="O39" s="351"/>
      <c r="Q39" s="498"/>
      <c r="V39" s="522"/>
      <c r="W39" s="522"/>
      <c r="X39" s="522"/>
      <c r="Y39" s="522"/>
      <c r="Z39" s="522"/>
      <c r="AA39" s="522"/>
      <c r="AB39" s="522"/>
      <c r="AC39" s="417"/>
      <c r="AD39" s="417"/>
      <c r="AE39" s="417"/>
      <c r="AF39" s="417"/>
      <c r="AG39" s="417"/>
      <c r="AH39" s="417"/>
      <c r="AI39" s="417"/>
      <c r="AJ39" s="417"/>
      <c r="AK39" s="417"/>
      <c r="AL39" s="417"/>
      <c r="AM39" s="417"/>
      <c r="AN39" s="417"/>
      <c r="AO39" s="417"/>
      <c r="AP39" s="417"/>
      <c r="AQ39" s="417"/>
      <c r="AR39" s="417"/>
      <c r="AS39" s="417"/>
      <c r="AT39" s="417"/>
      <c r="AU39" s="417"/>
      <c r="AV39" s="417"/>
      <c r="AW39" s="417"/>
      <c r="AX39" s="417"/>
      <c r="AY39" s="417"/>
      <c r="AZ39" s="417"/>
      <c r="BA39" s="417"/>
      <c r="BB39" s="417"/>
      <c r="BC39" s="417"/>
      <c r="BD39" s="417"/>
      <c r="BE39" s="417"/>
      <c r="BF39" s="417"/>
    </row>
    <row r="40" spans="2:58" ht="17.25" customHeight="1" x14ac:dyDescent="0.25">
      <c r="B40" s="659"/>
      <c r="C40" s="661"/>
      <c r="D40" s="574">
        <v>35</v>
      </c>
      <c r="E40" s="528" t="str">
        <f t="array" ref="E40">IF($D40&gt;Calc1!$B$14,"",ROW(35:35)-SUM((($L$6:$L39="")+($N$6:$N39="")&gt;0)*1))</f>
        <v/>
      </c>
      <c r="F40" s="177" t="str">
        <f>IF(OR($U$15,$D40&gt;Calc1!$B$14),"",$R$5+QUOTIENT(($E40-1),$U$11)*($R$7+$R$9)/1440+SUM($O$6:$O39)/1440)</f>
        <v/>
      </c>
      <c r="G40" s="179" t="str">
        <f>IF(OR($U$15,$D40&gt;Calc1!$B$14),"",MOD($E40-1,$U$11)+1)</f>
        <v/>
      </c>
      <c r="H40" s="317" t="str">
        <f t="shared" ca="1" si="0"/>
        <v/>
      </c>
      <c r="I40" s="340" t="str">
        <f ca="1"/>
        <v/>
      </c>
      <c r="J40" s="341" t="s">
        <v>5</v>
      </c>
      <c r="K40" s="342" t="str">
        <f ca="1"/>
        <v/>
      </c>
      <c r="L40" s="183" t="str">
        <f t="shared" ca="1" si="1"/>
        <v/>
      </c>
      <c r="M40" s="184" t="s">
        <v>5</v>
      </c>
      <c r="N40" s="185" t="str">
        <f t="shared" ca="1" si="2"/>
        <v/>
      </c>
      <c r="O40" s="351"/>
      <c r="Q40" s="498"/>
    </row>
    <row r="41" spans="2:58" ht="17.25" customHeight="1" x14ac:dyDescent="0.25">
      <c r="B41" s="662" t="s">
        <v>283</v>
      </c>
      <c r="C41" s="663" t="s">
        <v>276</v>
      </c>
      <c r="D41" s="574">
        <v>36</v>
      </c>
      <c r="E41" s="528" t="str">
        <f t="array" ref="E41">IF($D41&gt;Calc1!$B$14,"",ROW(36:36)-SUM((($L$6:$L40="")+($N$6:$N40="")&gt;0)*1))</f>
        <v/>
      </c>
      <c r="F41" s="177" t="str">
        <f>IF(OR($U$15,$D41&gt;Calc1!$B$14),"",$R$5+QUOTIENT(($E41-1),$U$11)*($R$7+$R$9)/1440+SUM($O$6:$O40)/1440)</f>
        <v/>
      </c>
      <c r="G41" s="179" t="str">
        <f>IF(OR($U$15,$D41&gt;Calc1!$B$14),"",MOD($E41-1,$U$11)+1)</f>
        <v/>
      </c>
      <c r="H41" s="317" t="str">
        <f t="shared" ca="1" si="0"/>
        <v/>
      </c>
      <c r="I41" s="340" t="str">
        <f ca="1"/>
        <v/>
      </c>
      <c r="J41" s="341" t="s">
        <v>5</v>
      </c>
      <c r="K41" s="342" t="str">
        <f ca="1"/>
        <v/>
      </c>
      <c r="L41" s="183" t="str">
        <f t="shared" ca="1" si="1"/>
        <v/>
      </c>
      <c r="M41" s="184" t="s">
        <v>5</v>
      </c>
      <c r="N41" s="185" t="str">
        <f t="shared" ca="1" si="2"/>
        <v/>
      </c>
      <c r="O41" s="351"/>
      <c r="Q41" s="498"/>
    </row>
    <row r="42" spans="2:58" ht="17.25" customHeight="1" x14ac:dyDescent="0.25">
      <c r="B42" s="655"/>
      <c r="C42" s="657"/>
      <c r="D42" s="574">
        <v>37</v>
      </c>
      <c r="E42" s="528" t="str">
        <f t="array" ref="E42">IF($D42&gt;Calc1!$B$14,"",ROW(37:37)-SUM((($L$6:$L41="")+($N$6:$N41="")&gt;0)*1))</f>
        <v/>
      </c>
      <c r="F42" s="177" t="str">
        <f>IF(OR($U$15,$D42&gt;Calc1!$B$14),"",$R$5+QUOTIENT(($E42-1),$U$11)*($R$7+$R$9)/1440+SUM($O$6:$O41)/1440)</f>
        <v/>
      </c>
      <c r="G42" s="179" t="str">
        <f>IF(OR($U$15,$D42&gt;Calc1!$B$14),"",MOD($E42-1,$U$11)+1)</f>
        <v/>
      </c>
      <c r="H42" s="317" t="str">
        <f t="shared" ca="1" si="0"/>
        <v/>
      </c>
      <c r="I42" s="340" t="str">
        <f ca="1"/>
        <v/>
      </c>
      <c r="J42" s="341" t="s">
        <v>5</v>
      </c>
      <c r="K42" s="342" t="str">
        <f ca="1"/>
        <v/>
      </c>
      <c r="L42" s="183" t="str">
        <f t="shared" ca="1" si="1"/>
        <v/>
      </c>
      <c r="M42" s="184" t="s">
        <v>5</v>
      </c>
      <c r="N42" s="185" t="str">
        <f t="shared" ca="1" si="2"/>
        <v/>
      </c>
      <c r="O42" s="351"/>
      <c r="Q42" s="498"/>
    </row>
    <row r="43" spans="2:58" ht="17.25" x14ac:dyDescent="0.25">
      <c r="B43" s="654" t="s">
        <v>282</v>
      </c>
      <c r="C43" s="656" t="s">
        <v>277</v>
      </c>
      <c r="D43" s="574">
        <v>38</v>
      </c>
      <c r="E43" s="528" t="str">
        <f t="array" ref="E43">IF($D43&gt;Calc1!$B$14,"",ROW(38:38)-SUM((($L$6:$L42="")+($N$6:$N42="")&gt;0)*1))</f>
        <v/>
      </c>
      <c r="F43" s="177" t="str">
        <f>IF(OR($U$15,$D43&gt;Calc1!$B$14),"",$R$5+QUOTIENT(($E43-1),$U$11)*($R$7+$R$9)/1440+SUM($O$6:$O42)/1440)</f>
        <v/>
      </c>
      <c r="G43" s="179" t="str">
        <f>IF(OR($U$15,$D43&gt;Calc1!$B$14),"",MOD($E43-1,$U$11)+1)</f>
        <v/>
      </c>
      <c r="H43" s="317" t="str">
        <f t="shared" ca="1" si="0"/>
        <v/>
      </c>
      <c r="I43" s="340" t="str">
        <f ca="1"/>
        <v/>
      </c>
      <c r="J43" s="341" t="s">
        <v>5</v>
      </c>
      <c r="K43" s="342" t="str">
        <f ca="1"/>
        <v/>
      </c>
      <c r="L43" s="183" t="str">
        <f t="shared" ca="1" si="1"/>
        <v/>
      </c>
      <c r="M43" s="184" t="s">
        <v>5</v>
      </c>
      <c r="N43" s="185" t="str">
        <f t="shared" ca="1" si="2"/>
        <v/>
      </c>
      <c r="O43" s="351"/>
      <c r="Q43" s="507"/>
    </row>
    <row r="44" spans="2:58" ht="17.25" customHeight="1" x14ac:dyDescent="0.25">
      <c r="B44" s="655"/>
      <c r="C44" s="657"/>
      <c r="D44" s="574">
        <v>39</v>
      </c>
      <c r="E44" s="528" t="str">
        <f t="array" ref="E44">IF($D44&gt;Calc1!$B$14,"",ROW(39:39)-SUM((($L$6:$L43="")+($N$6:$N43="")&gt;0)*1))</f>
        <v/>
      </c>
      <c r="F44" s="177" t="str">
        <f>IF(OR($U$15,$D44&gt;Calc1!$B$14),"",$R$5+QUOTIENT(($E44-1),$U$11)*($R$7+$R$9)/1440+SUM($O$6:$O43)/1440)</f>
        <v/>
      </c>
      <c r="G44" s="179" t="str">
        <f>IF(OR($U$15,$D44&gt;Calc1!$B$14),"",MOD($E44-1,$U$11)+1)</f>
        <v/>
      </c>
      <c r="H44" s="317" t="str">
        <f t="shared" ca="1" si="0"/>
        <v/>
      </c>
      <c r="I44" s="340" t="str">
        <f ca="1"/>
        <v/>
      </c>
      <c r="J44" s="341" t="s">
        <v>5</v>
      </c>
      <c r="K44" s="342" t="str">
        <f ca="1"/>
        <v/>
      </c>
      <c r="L44" s="183" t="str">
        <f t="shared" ca="1" si="1"/>
        <v/>
      </c>
      <c r="M44" s="184" t="s">
        <v>5</v>
      </c>
      <c r="N44" s="185" t="str">
        <f t="shared" ca="1" si="2"/>
        <v/>
      </c>
      <c r="O44" s="351"/>
      <c r="Q44" s="498"/>
    </row>
    <row r="45" spans="2:58" ht="17.25" customHeight="1" x14ac:dyDescent="0.25">
      <c r="B45" s="654" t="s">
        <v>281</v>
      </c>
      <c r="C45" s="656" t="s">
        <v>278</v>
      </c>
      <c r="D45" s="574">
        <v>40</v>
      </c>
      <c r="E45" s="528" t="str">
        <f t="array" ref="E45">IF($D45&gt;Calc1!$B$14,"",ROW(40:40)-SUM((($L$6:$L44="")+($N$6:$N44="")&gt;0)*1))</f>
        <v/>
      </c>
      <c r="F45" s="177" t="str">
        <f>IF(OR($U$15,$D45&gt;Calc1!$B$14),"",$R$5+QUOTIENT(($E45-1),$U$11)*($R$7+$R$9)/1440+SUM($O$6:$O44)/1440)</f>
        <v/>
      </c>
      <c r="G45" s="179" t="str">
        <f>IF(OR($U$15,$D45&gt;Calc1!$B$14),"",MOD($E45-1,$U$11)+1)</f>
        <v/>
      </c>
      <c r="H45" s="317" t="str">
        <f t="shared" ca="1" si="0"/>
        <v/>
      </c>
      <c r="I45" s="340" t="str">
        <f ca="1"/>
        <v/>
      </c>
      <c r="J45" s="341" t="s">
        <v>5</v>
      </c>
      <c r="K45" s="342" t="str">
        <f ca="1"/>
        <v/>
      </c>
      <c r="L45" s="52" t="str">
        <f t="shared" ca="1" si="1"/>
        <v/>
      </c>
      <c r="M45" s="50" t="s">
        <v>5</v>
      </c>
      <c r="N45" s="51" t="str">
        <f t="shared" ca="1" si="2"/>
        <v/>
      </c>
      <c r="O45" s="351"/>
      <c r="Q45" s="498"/>
    </row>
    <row r="46" spans="2:58" ht="17.25" customHeight="1" x14ac:dyDescent="0.25">
      <c r="B46" s="655"/>
      <c r="C46" s="657"/>
      <c r="D46" s="574">
        <v>41</v>
      </c>
      <c r="E46" s="528" t="str">
        <f t="array" ref="E46">IF($D46&gt;Calc1!$B$14,"",ROW(41:41)-SUM((($L$6:$L45="")+($N$6:$N45="")&gt;0)*1))</f>
        <v/>
      </c>
      <c r="F46" s="177" t="str">
        <f>IF(OR($U$15,$D46&gt;Calc1!$B$14),"",$R$5+QUOTIENT(($E46-1),$U$11)*($R$7+$R$9)/1440+SUM($O$6:$O45)/1440)</f>
        <v/>
      </c>
      <c r="G46" s="179" t="str">
        <f>IF(OR($U$15,$D46&gt;Calc1!$B$14),"",MOD($E46-1,$U$11)+1)</f>
        <v/>
      </c>
      <c r="H46" s="317" t="str">
        <f t="shared" ca="1" si="0"/>
        <v/>
      </c>
      <c r="I46" s="340" t="str">
        <f ca="1"/>
        <v/>
      </c>
      <c r="J46" s="341" t="s">
        <v>5</v>
      </c>
      <c r="K46" s="342" t="str">
        <f ca="1"/>
        <v/>
      </c>
      <c r="L46" s="183" t="str">
        <f t="shared" ca="1" si="1"/>
        <v/>
      </c>
      <c r="M46" s="184" t="s">
        <v>5</v>
      </c>
      <c r="N46" s="185" t="str">
        <f t="shared" ca="1" si="2"/>
        <v/>
      </c>
      <c r="O46" s="351"/>
      <c r="Q46" s="498"/>
    </row>
    <row r="47" spans="2:58" ht="17.25" customHeight="1" x14ac:dyDescent="0.25">
      <c r="B47" s="654" t="s">
        <v>284</v>
      </c>
      <c r="C47" s="656" t="s">
        <v>279</v>
      </c>
      <c r="D47" s="574">
        <v>42</v>
      </c>
      <c r="E47" s="528" t="str">
        <f t="array" ref="E47">IF($D47&gt;Calc1!$B$14,"",ROW(42:42)-SUM((($L$6:$L46="")+($N$6:$N46="")&gt;0)*1))</f>
        <v/>
      </c>
      <c r="F47" s="177" t="str">
        <f>IF(OR($U$15,$D47&gt;Calc1!$B$14),"",$R$5+QUOTIENT(($E47-1),$U$11)*($R$7+$R$9)/1440+SUM($O$6:$O46)/1440)</f>
        <v/>
      </c>
      <c r="G47" s="179" t="str">
        <f>IF(OR($U$15,$D47&gt;Calc1!$B$14),"",MOD($E47-1,$U$11)+1)</f>
        <v/>
      </c>
      <c r="H47" s="318" t="str">
        <f t="shared" ca="1" si="0"/>
        <v/>
      </c>
      <c r="I47" s="340" t="str">
        <f ca="1"/>
        <v/>
      </c>
      <c r="J47" s="341" t="s">
        <v>5</v>
      </c>
      <c r="K47" s="342" t="str">
        <f ca="1"/>
        <v/>
      </c>
      <c r="L47" s="52" t="str">
        <f t="shared" ca="1" si="1"/>
        <v/>
      </c>
      <c r="M47" s="50" t="s">
        <v>5</v>
      </c>
      <c r="N47" s="51" t="str">
        <f t="shared" ca="1" si="2"/>
        <v/>
      </c>
      <c r="O47" s="351"/>
      <c r="Q47" s="498"/>
    </row>
    <row r="48" spans="2:58" ht="17.25" customHeight="1" x14ac:dyDescent="0.25">
      <c r="B48" s="655"/>
      <c r="C48" s="657"/>
      <c r="D48" s="574">
        <v>43</v>
      </c>
      <c r="E48" s="528" t="str">
        <f t="array" ref="E48">IF($D48&gt;Calc1!$B$14,"",ROW(43:43)-SUM((($L$6:$L47="")+($N$6:$N47="")&gt;0)*1))</f>
        <v/>
      </c>
      <c r="F48" s="177" t="str">
        <f>IF(OR($U$15,$D48&gt;Calc1!$B$14),"",$R$5+QUOTIENT(($E48-1),$U$11)*($R$7+$R$9)/1440+SUM($O$6:$O47)/1440)</f>
        <v/>
      </c>
      <c r="G48" s="179" t="str">
        <f>IF(OR($U$15,$D48&gt;Calc1!$B$14),"",MOD($E48-1,$U$11)+1)</f>
        <v/>
      </c>
      <c r="H48" s="318" t="str">
        <f t="shared" ca="1" si="0"/>
        <v/>
      </c>
      <c r="I48" s="340" t="str">
        <f ca="1"/>
        <v/>
      </c>
      <c r="J48" s="341" t="s">
        <v>5</v>
      </c>
      <c r="K48" s="342" t="str">
        <f ca="1"/>
        <v/>
      </c>
      <c r="L48" s="52" t="str">
        <f t="shared" ca="1" si="1"/>
        <v/>
      </c>
      <c r="M48" s="50" t="s">
        <v>5</v>
      </c>
      <c r="N48" s="51" t="str">
        <f t="shared" ca="1" si="2"/>
        <v/>
      </c>
      <c r="O48" s="351"/>
      <c r="Q48" s="498"/>
    </row>
    <row r="49" spans="2:17" ht="17.25" customHeight="1" x14ac:dyDescent="0.25">
      <c r="B49" s="654" t="s">
        <v>285</v>
      </c>
      <c r="C49" s="656" t="s">
        <v>280</v>
      </c>
      <c r="D49" s="574">
        <v>44</v>
      </c>
      <c r="E49" s="528" t="str">
        <f t="array" ref="E49">IF($D49&gt;Calc1!$B$14,"",ROW(44:44)-SUM((($L$6:$L48="")+($N$6:$N48="")&gt;0)*1))</f>
        <v/>
      </c>
      <c r="F49" s="177" t="str">
        <f>IF(OR($U$15,$D49&gt;Calc1!$B$14),"",$R$5+QUOTIENT(($E49-1),$U$11)*($R$7+$R$9)/1440+SUM($O$6:$O48)/1440)</f>
        <v/>
      </c>
      <c r="G49" s="179" t="str">
        <f>IF(OR($U$15,$D49&gt;Calc1!$B$14),"",MOD($E49-1,$U$11)+1)</f>
        <v/>
      </c>
      <c r="H49" s="317" t="str">
        <f t="shared" ca="1" si="0"/>
        <v/>
      </c>
      <c r="I49" s="340" t="str">
        <f ca="1"/>
        <v/>
      </c>
      <c r="J49" s="341" t="s">
        <v>5</v>
      </c>
      <c r="K49" s="342" t="str">
        <f ca="1"/>
        <v/>
      </c>
      <c r="L49" s="183" t="str">
        <f t="shared" ca="1" si="1"/>
        <v/>
      </c>
      <c r="M49" s="184" t="s">
        <v>5</v>
      </c>
      <c r="N49" s="185" t="str">
        <f t="shared" ca="1" si="2"/>
        <v/>
      </c>
      <c r="O49" s="351"/>
      <c r="Q49" s="498"/>
    </row>
    <row r="50" spans="2:17" ht="18" customHeight="1" thickBot="1" x14ac:dyDescent="0.3">
      <c r="B50" s="655"/>
      <c r="C50" s="657"/>
      <c r="D50" s="574">
        <v>45</v>
      </c>
      <c r="E50" s="529" t="str">
        <f t="array" ref="E50">IF($D50&gt;Calc1!$B$14,"",ROW(45:45)-SUM((($L$6:$L49="")+($N$6:$N49="")&gt;0)*1))</f>
        <v/>
      </c>
      <c r="F50" s="180" t="str">
        <f>IF(OR($U$15,$D50&gt;Calc1!$B$14),"",$R$5+QUOTIENT(($E50-1),$U$11)*($R$7+$R$9)/1440+SUM($O$6:$O49)/1440)</f>
        <v/>
      </c>
      <c r="G50" s="181" t="str">
        <f>IF(OR($U$15,$D50&gt;Calc1!$B$14),"",MOD($E50-1,$U$11)+1)</f>
        <v/>
      </c>
      <c r="H50" s="323" t="str">
        <f t="shared" ca="1" si="0"/>
        <v/>
      </c>
      <c r="I50" s="343" t="str">
        <f ca="1"/>
        <v/>
      </c>
      <c r="J50" s="344" t="s">
        <v>5</v>
      </c>
      <c r="K50" s="345" t="str">
        <f ca="1"/>
        <v/>
      </c>
      <c r="L50" s="259" t="str">
        <f ca="1">IF($I50="","",IF(VLOOKUP($I50,$B$7:$C$52,2,0)="","",VLOOKUP($I50,$B$7:$C$52,2,0)))</f>
        <v/>
      </c>
      <c r="M50" s="182" t="s">
        <v>5</v>
      </c>
      <c r="N50" s="260" t="str">
        <f ca="1">IF($K50="","",IF(VLOOKUP($K50,$B$7:$C$52,2,0)="","",VLOOKUP($K50,$B$7:$C$52,2,0)))</f>
        <v/>
      </c>
      <c r="O50" s="535"/>
      <c r="P50" s="851">
        <f ca="1">OFFSET($O$6,Calc1!$B$14-1,0)</f>
        <v>0</v>
      </c>
      <c r="Q50" s="498"/>
    </row>
    <row r="51" spans="2:17" ht="16.5" customHeight="1" thickTop="1" x14ac:dyDescent="0.25">
      <c r="B51" s="654" t="s">
        <v>286</v>
      </c>
      <c r="C51" s="656"/>
      <c r="Q51" s="498"/>
    </row>
    <row r="52" spans="2:17" ht="16.5" customHeight="1" thickBot="1" x14ac:dyDescent="0.3">
      <c r="B52" s="676"/>
      <c r="C52" s="677"/>
      <c r="Q52" s="498"/>
    </row>
    <row r="53" spans="2:17" ht="16.5" customHeight="1" thickTop="1" x14ac:dyDescent="0.25">
      <c r="Q53" s="498"/>
    </row>
    <row r="54" spans="2:17" x14ac:dyDescent="0.25"/>
    <row r="55" spans="2:17" hidden="1" x14ac:dyDescent="0.25"/>
    <row r="56" spans="2:17" hidden="1" x14ac:dyDescent="0.25"/>
    <row r="57" spans="2:17" hidden="1" x14ac:dyDescent="0.25"/>
  </sheetData>
  <sheetProtection sheet="1" selectLockedCells="1"/>
  <mergeCells count="69">
    <mergeCell ref="Q26:S26"/>
    <mergeCell ref="Q27:S27"/>
    <mergeCell ref="B49:B50"/>
    <mergeCell ref="C49:C50"/>
    <mergeCell ref="B51:B52"/>
    <mergeCell ref="C51:C52"/>
    <mergeCell ref="B43:B44"/>
    <mergeCell ref="C43:C44"/>
    <mergeCell ref="B45:B46"/>
    <mergeCell ref="C45:C46"/>
    <mergeCell ref="B47:B48"/>
    <mergeCell ref="C47:C48"/>
    <mergeCell ref="B37:B38"/>
    <mergeCell ref="C37:C38"/>
    <mergeCell ref="B39:B40"/>
    <mergeCell ref="C39:C40"/>
    <mergeCell ref="B41:B42"/>
    <mergeCell ref="C41:C42"/>
    <mergeCell ref="E2:N2"/>
    <mergeCell ref="E4:F4"/>
    <mergeCell ref="O4:O5"/>
    <mergeCell ref="B5:B6"/>
    <mergeCell ref="C5:C6"/>
    <mergeCell ref="I5:K5"/>
    <mergeCell ref="L5:N5"/>
    <mergeCell ref="B13:B14"/>
    <mergeCell ref="C13:C14"/>
    <mergeCell ref="B20:B21"/>
    <mergeCell ref="C20:C21"/>
    <mergeCell ref="B34:B35"/>
    <mergeCell ref="C34:C35"/>
    <mergeCell ref="B28:B29"/>
    <mergeCell ref="Q5:Q6"/>
    <mergeCell ref="R5:R6"/>
    <mergeCell ref="S5:S6"/>
    <mergeCell ref="B7:B8"/>
    <mergeCell ref="C7:C8"/>
    <mergeCell ref="Q7:Q8"/>
    <mergeCell ref="R7:R8"/>
    <mergeCell ref="S7:S8"/>
    <mergeCell ref="Q23:S24"/>
    <mergeCell ref="R9:R10"/>
    <mergeCell ref="S9:S10"/>
    <mergeCell ref="B11:B12"/>
    <mergeCell ref="C11:C12"/>
    <mergeCell ref="Q11:Q12"/>
    <mergeCell ref="R11:R12"/>
    <mergeCell ref="S11:S12"/>
    <mergeCell ref="B9:B10"/>
    <mergeCell ref="C9:C10"/>
    <mergeCell ref="Q9:Q10"/>
    <mergeCell ref="Q13:Q14"/>
    <mergeCell ref="R13:R14"/>
    <mergeCell ref="S13:S14"/>
    <mergeCell ref="B17:B18"/>
    <mergeCell ref="C17:C18"/>
    <mergeCell ref="B15:B16"/>
    <mergeCell ref="C15:C16"/>
    <mergeCell ref="C28:C29"/>
    <mergeCell ref="B30:B31"/>
    <mergeCell ref="C30:C31"/>
    <mergeCell ref="B32:B33"/>
    <mergeCell ref="C32:C33"/>
    <mergeCell ref="B22:B23"/>
    <mergeCell ref="C22:C23"/>
    <mergeCell ref="B24:B25"/>
    <mergeCell ref="C24:C25"/>
    <mergeCell ref="B26:B27"/>
    <mergeCell ref="C26:C27"/>
  </mergeCells>
  <conditionalFormatting sqref="Q23:S24">
    <cfRule type="expression" dxfId="30" priority="42">
      <formula>$R$11&gt;$U$11</formula>
    </cfRule>
  </conditionalFormatting>
  <conditionalFormatting sqref="C7:C18 C24:C35 C41:C52">
    <cfRule type="duplicateValues" dxfId="29" priority="6"/>
  </conditionalFormatting>
  <conditionalFormatting sqref="H6:H50">
    <cfRule type="expression" dxfId="28" priority="3">
      <formula>$H6="??"</formula>
    </cfRule>
  </conditionalFormatting>
  <conditionalFormatting sqref="E6:N50">
    <cfRule type="expression" dxfId="27" priority="405">
      <formula>AND($L6&lt;&gt;"",$N6&lt;&gt;"",OR($E6=$R$25,$E6=$S$25),NOT($U$15))</formula>
    </cfRule>
    <cfRule type="expression" dxfId="26" priority="406">
      <formula>OR($L6="",$N6="")</formula>
    </cfRule>
  </conditionalFormatting>
  <dataValidations count="5">
    <dataValidation allowBlank="1" showInputMessage="1" showErrorMessage="1" errorTitle="Unzulässige Teilnehmernummer" error="Es müssen Zahlen von 1 bis 9 eingetragen werden!" sqref="I6:I35 K6:K35 I50 K50" xr:uid="{4EC0A2C7-0480-41C9-9861-54C76FB5C4C3}"/>
    <dataValidation type="time" allowBlank="1" showInputMessage="1" showErrorMessage="1" sqref="R5:R6" xr:uid="{ABADACB9-80D4-41E7-9EE7-5D7969913C18}">
      <formula1>0</formula1>
      <formula2>0.999305555555556</formula2>
    </dataValidation>
    <dataValidation type="whole" allowBlank="1" showInputMessage="1" showErrorMessage="1" sqref="R11:R12" xr:uid="{0240EE7E-BDB9-4DC0-97E3-48C8F4218C8A}">
      <formula1>1</formula1>
      <formula2>6</formula2>
    </dataValidation>
    <dataValidation type="whole" allowBlank="1" showInputMessage="1" showErrorMessage="1" sqref="R9:R10" xr:uid="{1488E6B3-9147-4B3B-A84A-C90AFC62EE8F}">
      <formula1>0</formula1>
      <formula2>120</formula2>
    </dataValidation>
    <dataValidation type="whole" allowBlank="1" showInputMessage="1" showErrorMessage="1" sqref="R7:R8" xr:uid="{04CFABFD-2F90-41EE-993D-C74B4F18493F}">
      <formula1>1</formula1>
      <formula2>300</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7" id="{76AE447E-04C3-42FA-B0E2-5024DDF3D5A0}">
            <xm:f>proof!$G$2="FEHLER"</xm:f>
            <x14:dxf>
              <numFmt numFmtId="30" formatCode="@"/>
            </x14:dxf>
          </x14:cfRule>
          <xm:sqref>Q22:S22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8958-7203-4469-9D5D-7E2CCF77846C}">
  <dimension ref="A1:AE31"/>
  <sheetViews>
    <sheetView showGridLines="0" showRowColHeaders="0" workbookViewId="0">
      <selection activeCell="L12" sqref="L12"/>
    </sheetView>
  </sheetViews>
  <sheetFormatPr baseColWidth="10" defaultColWidth="0" defaultRowHeight="12.75" customHeight="1" zeroHeight="1" x14ac:dyDescent="0.2"/>
  <cols>
    <col min="1" max="1" width="5" style="49" customWidth="1"/>
    <col min="2" max="2" width="6" style="49" customWidth="1"/>
    <col min="3" max="3" width="5.28515625" style="49" customWidth="1"/>
    <col min="4" max="4" width="11.42578125" style="49" customWidth="1"/>
    <col min="5" max="5" width="9.140625" style="49" customWidth="1"/>
    <col min="6" max="6" width="5.7109375" style="49" customWidth="1"/>
    <col min="7" max="7" width="2.28515625" style="49" customWidth="1"/>
    <col min="8" max="8" width="5.7109375" style="49" customWidth="1"/>
    <col min="9" max="9" width="28.7109375" style="49" customWidth="1"/>
    <col min="10" max="10" width="2.85546875" style="49" customWidth="1"/>
    <col min="11" max="11" width="28.7109375" style="49" customWidth="1"/>
    <col min="12" max="12" width="4.7109375" style="49" customWidth="1"/>
    <col min="13" max="13" width="2.28515625" style="49" customWidth="1"/>
    <col min="14" max="15" width="4.7109375" style="49" customWidth="1"/>
    <col min="16" max="16" width="2.28515625" style="49" customWidth="1"/>
    <col min="17" max="17" width="4.7109375" style="49" customWidth="1"/>
    <col min="18" max="18" width="8" style="49" customWidth="1"/>
    <col min="19" max="19" width="7.85546875" style="49" customWidth="1"/>
    <col min="20" max="20" width="6.7109375" customWidth="1"/>
    <col min="21" max="21" width="36.7109375" customWidth="1"/>
    <col min="22" max="25" width="6.7109375" customWidth="1"/>
    <col min="26" max="26" width="5.7109375" customWidth="1"/>
    <col min="27" max="27" width="2" customWidth="1"/>
    <col min="28" max="28" width="5.7109375" customWidth="1"/>
    <col min="29" max="30" width="6.7109375" customWidth="1"/>
    <col min="31" max="31" width="18" customWidth="1"/>
    <col min="32" max="16384" width="11.42578125" hidden="1"/>
  </cols>
  <sheetData>
    <row r="1" spans="1:31" ht="13.5" thickBot="1" x14ac:dyDescent="0.25"/>
    <row r="2" spans="1:31" ht="36.75" thickTop="1" x14ac:dyDescent="0.2">
      <c r="G2" s="734" t="str">
        <f>'Preliminary Round'!$G$2</f>
        <v>International tournament U10 on Jan. 26th, 2024</v>
      </c>
      <c r="H2" s="735"/>
      <c r="I2" s="735"/>
      <c r="J2" s="735"/>
      <c r="K2" s="735"/>
      <c r="L2" s="735"/>
      <c r="M2" s="735"/>
      <c r="N2" s="735"/>
      <c r="O2" s="735"/>
      <c r="P2" s="735"/>
      <c r="Q2" s="735"/>
      <c r="R2" s="735"/>
      <c r="S2" s="735"/>
      <c r="T2" s="735"/>
      <c r="U2" s="735"/>
      <c r="V2" s="736"/>
    </row>
    <row r="3" spans="1:31" ht="30" customHeight="1" x14ac:dyDescent="0.2">
      <c r="G3" s="737" t="str">
        <f>'Preliminary Round'!$G$3</f>
        <v>Organizer:  1. FC Riedwald</v>
      </c>
      <c r="H3" s="738"/>
      <c r="I3" s="738"/>
      <c r="J3" s="738"/>
      <c r="K3" s="738"/>
      <c r="L3" s="738"/>
      <c r="M3" s="738"/>
      <c r="N3" s="738"/>
      <c r="O3" s="738"/>
      <c r="P3" s="738"/>
      <c r="Q3" s="738"/>
      <c r="R3" s="738"/>
      <c r="S3" s="738"/>
      <c r="T3" s="738"/>
      <c r="U3" s="738"/>
      <c r="V3" s="739"/>
    </row>
    <row r="4" spans="1:31" ht="30" customHeight="1" x14ac:dyDescent="0.2">
      <c r="G4" s="740" t="str">
        <f>'Preliminary Round'!$G$4</f>
        <v>Sports hall Wiesengrund, Wendiger Str. 51, 65432 Riedwald</v>
      </c>
      <c r="H4" s="741"/>
      <c r="I4" s="741"/>
      <c r="J4" s="741"/>
      <c r="K4" s="741"/>
      <c r="L4" s="741"/>
      <c r="M4" s="741"/>
      <c r="N4" s="741"/>
      <c r="O4" s="741"/>
      <c r="P4" s="741"/>
      <c r="Q4" s="741"/>
      <c r="R4" s="741"/>
      <c r="S4" s="741"/>
      <c r="T4" s="741"/>
      <c r="U4" s="741"/>
      <c r="V4" s="742"/>
    </row>
    <row r="5" spans="1:31" ht="30" customHeight="1" thickBot="1" x14ac:dyDescent="0.25">
      <c r="G5" s="743" t="str">
        <f>'Preliminary Round'!$G$5</f>
        <v>Start: 9 a.m</v>
      </c>
      <c r="H5" s="744"/>
      <c r="I5" s="744"/>
      <c r="J5" s="744"/>
      <c r="K5" s="744"/>
      <c r="L5" s="744"/>
      <c r="M5" s="744"/>
      <c r="N5" s="744"/>
      <c r="O5" s="744"/>
      <c r="P5" s="744"/>
      <c r="Q5" s="744"/>
      <c r="R5" s="744"/>
      <c r="S5" s="744"/>
      <c r="T5" s="744"/>
      <c r="U5" s="744"/>
      <c r="V5" s="745"/>
    </row>
    <row r="6" spans="1:31" ht="18" customHeight="1" thickTop="1" thickBot="1" x14ac:dyDescent="0.25"/>
    <row r="7" spans="1:31" ht="30" customHeight="1" thickTop="1" x14ac:dyDescent="0.2">
      <c r="J7" s="793" t="str">
        <f>Language!$E$19</f>
        <v>Final round</v>
      </c>
      <c r="K7" s="794"/>
      <c r="L7" s="794"/>
      <c r="M7" s="794"/>
      <c r="N7" s="794"/>
      <c r="O7" s="794"/>
      <c r="P7" s="794"/>
      <c r="Q7" s="794"/>
      <c r="R7" s="794"/>
      <c r="S7" s="794"/>
      <c r="T7" s="795"/>
    </row>
    <row r="8" spans="1:31" ht="30" customHeight="1" thickBot="1" x14ac:dyDescent="0.25">
      <c r="J8" s="810"/>
      <c r="K8" s="811"/>
      <c r="L8" s="811"/>
      <c r="M8" s="811"/>
      <c r="N8" s="811"/>
      <c r="O8" s="811"/>
      <c r="P8" s="811"/>
      <c r="Q8" s="811"/>
      <c r="R8" s="811"/>
      <c r="S8" s="797"/>
      <c r="T8" s="798"/>
      <c r="W8" s="106"/>
      <c r="X8" s="106"/>
      <c r="Y8" s="106"/>
      <c r="Z8" s="106"/>
      <c r="AA8" s="106"/>
      <c r="AB8" s="106"/>
      <c r="AC8" s="106"/>
      <c r="AD8" s="106"/>
    </row>
    <row r="9" spans="1:31" ht="12.6" customHeight="1" thickTop="1" x14ac:dyDescent="0.2">
      <c r="B9" s="434"/>
      <c r="C9" s="434"/>
      <c r="D9" s="434"/>
      <c r="E9" s="434"/>
      <c r="F9" s="434"/>
      <c r="G9" s="434"/>
      <c r="H9" s="434"/>
      <c r="I9" s="434"/>
      <c r="J9" s="434"/>
      <c r="K9" s="434"/>
      <c r="L9" s="434"/>
      <c r="M9" s="434"/>
      <c r="N9" s="434"/>
      <c r="O9" s="434"/>
      <c r="P9" s="434"/>
      <c r="Q9" s="434"/>
      <c r="R9" s="594"/>
      <c r="W9" s="106"/>
      <c r="X9" s="627"/>
      <c r="Y9" s="627"/>
      <c r="Z9" s="627"/>
      <c r="AA9" s="627"/>
      <c r="AB9" s="627"/>
      <c r="AC9" s="627"/>
      <c r="AD9" s="627"/>
      <c r="AE9" s="600"/>
    </row>
    <row r="10" spans="1:31" ht="27.95" customHeight="1" thickBot="1" x14ac:dyDescent="0.45">
      <c r="B10" s="434"/>
      <c r="C10" s="782" t="str">
        <f>Language!$E$53</f>
        <v>Semi-finals</v>
      </c>
      <c r="D10" s="782"/>
      <c r="E10" s="782"/>
      <c r="R10" s="684" t="str">
        <f>Language!$E$20</f>
        <v>Addit. Pause (min)</v>
      </c>
      <c r="T10" s="746" t="str">
        <f>Language!$E$60</f>
        <v>Runners-up</v>
      </c>
      <c r="U10" s="746"/>
      <c r="V10" s="203"/>
      <c r="W10" s="203"/>
      <c r="X10" s="628"/>
      <c r="Y10" s="628"/>
      <c r="Z10" s="628"/>
      <c r="AA10" s="628"/>
      <c r="AB10" s="628"/>
      <c r="AC10" s="628"/>
      <c r="AD10" s="628"/>
      <c r="AE10" s="600"/>
    </row>
    <row r="11" spans="1:31" ht="24" customHeight="1" thickTop="1" thickBot="1" x14ac:dyDescent="0.25">
      <c r="B11" s="592"/>
      <c r="C11" s="416" t="str">
        <f>Language!$E$9</f>
        <v>No.</v>
      </c>
      <c r="D11" s="366" t="str">
        <f>Language!$E$39</f>
        <v>Start</v>
      </c>
      <c r="E11" s="358" t="str">
        <f>Language!$E$48</f>
        <v>Field</v>
      </c>
      <c r="F11" s="749" t="str">
        <f>Language!$E$34</f>
        <v>Pairings</v>
      </c>
      <c r="G11" s="750"/>
      <c r="H11" s="751"/>
      <c r="I11" s="696" t="str">
        <f>Language!$E$14</f>
        <v>Match pairing</v>
      </c>
      <c r="J11" s="697"/>
      <c r="K11" s="698"/>
      <c r="L11" s="699" t="str">
        <f>Language!$E$15</f>
        <v>Result</v>
      </c>
      <c r="M11" s="697"/>
      <c r="N11" s="698"/>
      <c r="O11" s="699" t="str">
        <f>Language!$E$74</f>
        <v>Penalty</v>
      </c>
      <c r="P11" s="697"/>
      <c r="Q11" s="700"/>
      <c r="R11" s="685"/>
      <c r="T11" s="569"/>
      <c r="U11" s="539" t="str">
        <f>Language!$E$10</f>
        <v>Participant or team</v>
      </c>
      <c r="V11" s="470" t="str">
        <f>Language!$E$21</f>
        <v>Pld</v>
      </c>
      <c r="W11" s="576" t="str">
        <f>Language!$E$22</f>
        <v>W</v>
      </c>
      <c r="X11" s="576" t="str">
        <f>Language!$E$23</f>
        <v>D</v>
      </c>
      <c r="Y11" s="576" t="str">
        <f>Language!$E$24</f>
        <v>L</v>
      </c>
      <c r="Z11" s="786" t="str">
        <f>Language!$E$25</f>
        <v>Goals</v>
      </c>
      <c r="AA11" s="786"/>
      <c r="AB11" s="786"/>
      <c r="AC11" s="576" t="str">
        <f>Language!$E$26</f>
        <v>GD</v>
      </c>
      <c r="AD11" s="472" t="str">
        <f>Language!$E$27</f>
        <v>Pts</v>
      </c>
      <c r="AE11" s="601"/>
    </row>
    <row r="12" spans="1:31" ht="24" customHeight="1" x14ac:dyDescent="0.2">
      <c r="A12" s="347"/>
      <c r="B12" s="593"/>
      <c r="C12" s="408">
        <f t="array" aca="1" ref="C12" ca="1">46-SUM(((Planning!$L$6:$L$50="")+(Planning!$N$6:$N$50="")&gt;0)*1)</f>
        <v>31</v>
      </c>
      <c r="D12" s="411">
        <f ca="1">IF(Planning!$U$15,"",Planning!$R$13+(Planning!$R$9+Planning!$P$50)/1440)</f>
        <v>0.61805555555555558</v>
      </c>
      <c r="E12" s="392">
        <f>IF(Planning!$U$15,"",1)</f>
        <v>1</v>
      </c>
      <c r="F12" s="603" t="s">
        <v>288</v>
      </c>
      <c r="G12" s="604" t="s">
        <v>5</v>
      </c>
      <c r="H12" s="605" t="s">
        <v>354</v>
      </c>
      <c r="I12" s="393" t="str">
        <f ca="1">VLOOKUP($F12,$T$12:$U$20,2,0)</f>
        <v>FC Barcelona</v>
      </c>
      <c r="J12" s="156" t="s">
        <v>5</v>
      </c>
      <c r="K12" s="394" t="str">
        <f ca="1">VLOOKUP($H12,$T$12:$U$20,2,0)</f>
        <v>Inter Mailand</v>
      </c>
      <c r="L12" s="395">
        <v>2</v>
      </c>
      <c r="M12" s="396" t="str">
        <f>Language!$E$84</f>
        <v>-</v>
      </c>
      <c r="N12" s="397">
        <v>1</v>
      </c>
      <c r="O12" s="398"/>
      <c r="P12" s="396" t="str">
        <f>Language!$E$84</f>
        <v>-</v>
      </c>
      <c r="Q12" s="399"/>
      <c r="R12" s="364"/>
      <c r="S12" s="347"/>
      <c r="T12" s="575" t="s">
        <v>354</v>
      </c>
      <c r="U12" s="543" t="str">
        <f ca="1">IF(Calc1!$F$14&lt;3,"",IF(CalcGR2!$K$13=0,CalcGR2!$Q$64,VLOOKUP(CalcGR2!$B$4,CalcGR2!$C$4:$N$12,4,0)))</f>
        <v>Inter Mailand</v>
      </c>
      <c r="V12" s="544">
        <f ca="1">IF(CalcGR2!$K$13=0,"",VLOOKUP(CalcGR2!$B$4,CalcGR2!$C$4:$N$12,9,0))</f>
        <v>4</v>
      </c>
      <c r="W12" s="545">
        <f ca="1">IF(CalcGR2!$K$13=0,"",VLOOKUP(CalcGR2!$B$4,CalcGR2!$C$4:$N$12,10,0))</f>
        <v>3</v>
      </c>
      <c r="X12" s="545">
        <f ca="1">IF(CalcGR2!$K$13=0,"",VLOOKUP(CalcGR2!$B$4,CalcGR2!$C$4:$N$12,11,0))</f>
        <v>0</v>
      </c>
      <c r="Y12" s="545">
        <f ca="1">IF(CalcGR2!$K$13=0,"",VLOOKUP(CalcGR2!$B$4,CalcGR2!$C$4:$N$12,12,0))</f>
        <v>1</v>
      </c>
      <c r="Z12" s="546">
        <f ca="1">IF(CalcGR2!$K$13=0,"",VLOOKUP(CalcGR2!$B$4,CalcGR2!$C$4:$N$12,5,0))</f>
        <v>13</v>
      </c>
      <c r="AA12" s="547" t="str">
        <f>Language!$E$84</f>
        <v>-</v>
      </c>
      <c r="AB12" s="548">
        <f ca="1">IF(CalcGR2!$K$13=0,"",VLOOKUP(CalcGR2!$B$4,CalcGR2!$C$4:$N$12,6,0))</f>
        <v>3</v>
      </c>
      <c r="AC12" s="545">
        <f ca="1">IF(CalcGR2!$K$13=0,"",VLOOKUP(CalcGR2!$B$4,CalcGR2!$C$4:$N$12,7,0))</f>
        <v>10</v>
      </c>
      <c r="AD12" s="501">
        <f ca="1">IF(CalcGR2!$K$13=0,"",VLOOKUP(CalcGR2!$B$4,CalcGR2!$C$4:$N$12,8,0))</f>
        <v>9</v>
      </c>
      <c r="AE12" s="602"/>
    </row>
    <row r="13" spans="1:31" ht="24" customHeight="1" thickBot="1" x14ac:dyDescent="0.25">
      <c r="A13" s="347"/>
      <c r="B13" s="593"/>
      <c r="C13" s="410">
        <f ca="1">$C$12+1</f>
        <v>32</v>
      </c>
      <c r="D13" s="413">
        <f ca="1">IF(Planning!$U$15,"",$D$12+($R$12+(Planning!$R$9+Planning!$R$7)*($E$12=$E$13))/1440)</f>
        <v>0.61805555555555558</v>
      </c>
      <c r="E13" s="389">
        <f>IF(Planning!$U$15,"",1+(Planning!$R$11&gt;1)*1)</f>
        <v>2</v>
      </c>
      <c r="F13" s="588" t="s">
        <v>289</v>
      </c>
      <c r="G13" s="589" t="s">
        <v>5</v>
      </c>
      <c r="H13" s="590" t="s">
        <v>290</v>
      </c>
      <c r="I13" s="554" t="str">
        <f ca="1">VLOOKUP($F13,$T$12:$U$20,2,0)</f>
        <v>Manchester City</v>
      </c>
      <c r="J13" s="158" t="s">
        <v>5</v>
      </c>
      <c r="K13" s="555" t="str">
        <f ca="1">VLOOKUP($H13,$T$12:$U$20,2,0)</f>
        <v>Real Madrid</v>
      </c>
      <c r="L13" s="360">
        <v>3</v>
      </c>
      <c r="M13" s="390" t="str">
        <f>Language!$E$84</f>
        <v>-</v>
      </c>
      <c r="N13" s="354">
        <v>2</v>
      </c>
      <c r="O13" s="371"/>
      <c r="P13" s="390" t="str">
        <f>Language!$E$84</f>
        <v>-</v>
      </c>
      <c r="Q13" s="355"/>
      <c r="R13" s="391"/>
      <c r="S13" s="347"/>
      <c r="T13" s="483" t="s">
        <v>355</v>
      </c>
      <c r="U13" s="587" t="str">
        <f ca="1">IF(Calc1!$F$14&lt;3,"",IF(CalcGR2!$K$13=0,CalcGR2!$Q$65,VLOOKUP(CalcGR2!$B$5,CalcGR2!$C$4:$N$12,4,0)))</f>
        <v>Borussia Dortmund</v>
      </c>
      <c r="V13" s="227">
        <f ca="1">IF(CalcGR2!$K$13=0,"",VLOOKUP(CalcGR2!$B$5,CalcGR2!$C$4:$N$12,9,0))</f>
        <v>4</v>
      </c>
      <c r="W13" s="202">
        <f ca="1">IF(CalcGR2!$K$13=0,"",VLOOKUP(CalcGR2!$B$5,CalcGR2!$C$4:$N$12,10,0))</f>
        <v>3</v>
      </c>
      <c r="X13" s="202">
        <f ca="1">IF(CalcGR2!$K$13=0,"",VLOOKUP(CalcGR2!$B$5,CalcGR2!$C$4:$N$12,11,0))</f>
        <v>0</v>
      </c>
      <c r="Y13" s="202">
        <f ca="1">IF(CalcGR2!$K$13=0,"",VLOOKUP(CalcGR2!$B$5,CalcGR2!$C$4:$N$12,12,0))</f>
        <v>1</v>
      </c>
      <c r="Z13" s="223">
        <f ca="1">IF(CalcGR2!$K$13=0,"",VLOOKUP(CalcGR2!$B$5,CalcGR2!$C$4:$N$12,5,0))</f>
        <v>15</v>
      </c>
      <c r="AA13" s="224" t="str">
        <f>Language!$E$84</f>
        <v>-</v>
      </c>
      <c r="AB13" s="225">
        <f ca="1">IF(CalcGR2!$K$13=0,"",VLOOKUP(CalcGR2!$B$5,CalcGR2!$C$4:$N$12,6,0))</f>
        <v>7</v>
      </c>
      <c r="AC13" s="202">
        <f ca="1">IF(CalcGR2!$K$13=0,"",VLOOKUP(CalcGR2!$B$5,CalcGR2!$C$4:$N$12,7,0))</f>
        <v>8</v>
      </c>
      <c r="AD13" s="501">
        <f ca="1">IF(CalcGR2!$K$13=0,"",VLOOKUP(CalcGR2!$B$5,CalcGR2!$C$4:$N$12,8,0))</f>
        <v>9</v>
      </c>
      <c r="AE13" s="602"/>
    </row>
    <row r="14" spans="1:31" ht="24" customHeight="1" thickTop="1" thickBot="1" x14ac:dyDescent="0.25">
      <c r="A14" s="347"/>
      <c r="B14" s="593"/>
      <c r="S14" s="347"/>
      <c r="T14" s="433" t="s">
        <v>356</v>
      </c>
      <c r="U14" s="504" t="str">
        <f ca="1">IF(Calc1!$F$14&lt;3,"",IF(CalcGR2!$K$13=0,CalcGR2!$Q$66,VLOOKUP(CalcGR2!$B$6,CalcGR2!$C$4:$N$12,4,0)))</f>
        <v>Eintracht Frankfurt</v>
      </c>
      <c r="V14" s="238">
        <f ca="1">IF(CalcGR2!$K$13=0,"",VLOOKUP(CalcGR2!$B$6,CalcGR2!$C$4:$N$12,9,0))</f>
        <v>4</v>
      </c>
      <c r="W14" s="232">
        <f ca="1">IF(CalcGR2!$K$13=0,"",VLOOKUP(CalcGR2!$B$6,CalcGR2!$C$4:$N$12,10,0))</f>
        <v>3</v>
      </c>
      <c r="X14" s="232">
        <f ca="1">IF(CalcGR2!$K$13=0,"",VLOOKUP(CalcGR2!$B$6,CalcGR2!$C$4:$N$12,11,0))</f>
        <v>0</v>
      </c>
      <c r="Y14" s="232">
        <f ca="1">IF(CalcGR2!$K$13=0,"",VLOOKUP(CalcGR2!$B$6,CalcGR2!$C$4:$N$12,12,0))</f>
        <v>1</v>
      </c>
      <c r="Z14" s="234">
        <f ca="1">IF(CalcGR2!$K$13=0,"",VLOOKUP(CalcGR2!$B$6,CalcGR2!$C$4:$N$12,5,0))</f>
        <v>12</v>
      </c>
      <c r="AA14" s="235" t="str">
        <f>Language!$E$84</f>
        <v>-</v>
      </c>
      <c r="AB14" s="236">
        <f ca="1">IF(CalcGR2!$K$13=0,"",VLOOKUP(CalcGR2!$B$6,CalcGR2!$C$4:$N$12,6,0))</f>
        <v>5</v>
      </c>
      <c r="AC14" s="232">
        <f ca="1">IF(CalcGR2!$K$13=0,"",VLOOKUP(CalcGR2!$B$6,CalcGR2!$C$4:$N$12,7,0))</f>
        <v>7</v>
      </c>
      <c r="AD14" s="502">
        <f ca="1">IF(CalcGR2!$K$13=0,"",VLOOKUP(CalcGR2!$B$6,CalcGR2!$C$4:$N$12,8,0))</f>
        <v>9</v>
      </c>
      <c r="AE14" s="602"/>
    </row>
    <row r="15" spans="1:31" ht="24" customHeight="1" thickTop="1" thickBot="1" x14ac:dyDescent="0.35">
      <c r="A15" s="347"/>
      <c r="B15" s="593"/>
      <c r="C15" s="782" t="str">
        <f>Language!$E$54</f>
        <v>Finals</v>
      </c>
      <c r="D15" s="782"/>
      <c r="E15" s="782"/>
      <c r="F15" s="577"/>
      <c r="G15" s="577"/>
      <c r="H15" s="577"/>
      <c r="I15" s="536"/>
      <c r="J15" s="124"/>
      <c r="K15" s="536"/>
      <c r="L15" s="377"/>
      <c r="M15" s="377"/>
      <c r="N15" s="377"/>
      <c r="O15" s="377"/>
      <c r="P15" s="377"/>
      <c r="Q15" s="377"/>
      <c r="R15" s="379"/>
      <c r="S15" s="347"/>
    </row>
    <row r="16" spans="1:31" ht="27.95" customHeight="1" thickTop="1" thickBot="1" x14ac:dyDescent="0.45">
      <c r="A16" s="347"/>
      <c r="B16" s="407"/>
      <c r="C16" s="414">
        <f ca="1">$C$12+2</f>
        <v>33</v>
      </c>
      <c r="D16" s="415">
        <f ca="1">IF(Planning!$U$15,"",$D$13+($R$13+Planning!$R$9+Planning!$R$7)/1440)</f>
        <v>0.64236111111111116</v>
      </c>
      <c r="E16" s="380">
        <f>IF(Planning!$U$15,"",1)</f>
        <v>1</v>
      </c>
      <c r="F16" s="787" t="str">
        <f>Language!$E$93</f>
        <v>3rd place</v>
      </c>
      <c r="G16" s="788"/>
      <c r="H16" s="789"/>
      <c r="I16" s="381" t="str">
        <f ca="1">IF(OR($I12="",$K12="",$L12="",$N12=""),"",IF($L12&lt;$N12,$I12,IF($L12&gt;$N12,$K12,IF($O12&lt;$Q12,$I12,IF($O12&gt;$Q12,$K12,"")))))</f>
        <v>Inter Mailand</v>
      </c>
      <c r="J16" s="382" t="s">
        <v>5</v>
      </c>
      <c r="K16" s="383" t="str">
        <f ca="1">IF(OR($I13="",$K13="",$L13="",$N13=""),"",IF($L13&lt;$N13,$I13,IF($L13&gt;$N13,$K13,IF($O13&lt;$Q13,$I13,IF($O13&gt;$Q13,$K13,"")))))</f>
        <v>Real Madrid</v>
      </c>
      <c r="L16" s="384">
        <v>2</v>
      </c>
      <c r="M16" s="385" t="str">
        <f>Language!$E$84</f>
        <v>-</v>
      </c>
      <c r="N16" s="386">
        <v>1</v>
      </c>
      <c r="O16" s="387"/>
      <c r="P16" s="385" t="str">
        <f>Language!$E$84</f>
        <v>-</v>
      </c>
      <c r="Q16" s="388"/>
      <c r="R16" s="364"/>
      <c r="S16" s="347"/>
      <c r="T16" s="746" t="str">
        <f>Language!$E$59</f>
        <v>Group winners</v>
      </c>
      <c r="U16" s="746"/>
      <c r="Y16" s="596"/>
      <c r="Z16" s="596"/>
      <c r="AA16" s="596"/>
      <c r="AB16" s="596"/>
      <c r="AC16" s="596"/>
      <c r="AD16" s="596"/>
      <c r="AE16" s="596"/>
    </row>
    <row r="17" spans="1:31" ht="24" customHeight="1" thickTop="1" thickBot="1" x14ac:dyDescent="0.25">
      <c r="A17" s="347"/>
      <c r="B17" s="407"/>
      <c r="C17" s="410">
        <f ca="1">$C$12+3</f>
        <v>34</v>
      </c>
      <c r="D17" s="413">
        <f ca="1">IF(Planning!$U$15,"",$D$16+($R$16+Planning!$R$9+Planning!$R$7)/1440)</f>
        <v>0.66666666666666674</v>
      </c>
      <c r="E17" s="389">
        <f>IF(Planning!$U$15,"",1)</f>
        <v>1</v>
      </c>
      <c r="F17" s="790" t="str">
        <f>Language!$E$94</f>
        <v>Final</v>
      </c>
      <c r="G17" s="791"/>
      <c r="H17" s="792"/>
      <c r="I17" s="356" t="str">
        <f ca="1">IF(OR($I12="",$K12="",$L12="",$N12=""),"",IF($L12&gt;$N12,$I12,IF($L12&lt;$N12,$K12,IF($O12&gt;$Q12,$I12,IF($O12&lt;$Q12,$K12,"")))))</f>
        <v>FC Barcelona</v>
      </c>
      <c r="J17" s="158" t="s">
        <v>5</v>
      </c>
      <c r="K17" s="357" t="str">
        <f ca="1">IF(OR($I13="",$K13="",$L13="",$N13=""),"",IF($L13&gt;$N13,$I13,IF($L13&lt;$N13,$K13,IF($O13&gt;$Q13,$I13,IF($O13&lt;$Q13,$K13,"")))))</f>
        <v>Manchester City</v>
      </c>
      <c r="L17" s="360">
        <v>1</v>
      </c>
      <c r="M17" s="390" t="str">
        <f>Language!$E$84</f>
        <v>-</v>
      </c>
      <c r="N17" s="354">
        <v>1</v>
      </c>
      <c r="O17" s="371">
        <v>4</v>
      </c>
      <c r="P17" s="390" t="str">
        <f>Language!$E$84</f>
        <v>-</v>
      </c>
      <c r="Q17" s="355">
        <v>5</v>
      </c>
      <c r="R17" s="376"/>
      <c r="S17" s="347"/>
      <c r="T17" s="484"/>
      <c r="U17" s="539" t="str">
        <f>Language!$E$10</f>
        <v>Participant or team</v>
      </c>
      <c r="Y17" s="557">
        <v>1</v>
      </c>
      <c r="Z17" s="595"/>
      <c r="AA17" s="595"/>
      <c r="AB17" s="595"/>
      <c r="AC17" s="595"/>
      <c r="AD17" s="595"/>
      <c r="AE17" s="595"/>
    </row>
    <row r="18" spans="1:31" ht="24" customHeight="1" thickTop="1" x14ac:dyDescent="0.2">
      <c r="A18" s="347"/>
      <c r="B18" s="407"/>
      <c r="S18" s="347"/>
      <c r="T18" s="575" t="s">
        <v>288</v>
      </c>
      <c r="U18" s="540" t="str">
        <f ca="1">IF('Preliminary Round'!$N$12="","",'Preliminary Round'!$N$12)</f>
        <v>FC Barcelona</v>
      </c>
      <c r="Y18" s="557">
        <v>2</v>
      </c>
      <c r="Z18" s="595"/>
      <c r="AA18" s="595"/>
      <c r="AB18" s="595"/>
      <c r="AC18" s="595"/>
      <c r="AD18" s="595"/>
      <c r="AE18" s="595"/>
    </row>
    <row r="19" spans="1:31" ht="27.95" customHeight="1" x14ac:dyDescent="0.2">
      <c r="A19" s="347"/>
      <c r="B19" s="407"/>
      <c r="C19" s="372"/>
      <c r="D19" s="372"/>
      <c r="E19" s="372"/>
      <c r="F19" s="372"/>
      <c r="G19" s="372"/>
      <c r="H19" s="372"/>
      <c r="I19" s="373" t="str">
        <f>Language!$E$29</f>
        <v>End of Tournament:</v>
      </c>
      <c r="J19" s="372"/>
      <c r="K19" s="374">
        <f ca="1">IF(Planning!$R$13="","",$D$17+Planning!$R$7/1440)</f>
        <v>0.68750000000000011</v>
      </c>
      <c r="L19" s="375"/>
      <c r="M19" s="375"/>
      <c r="N19" s="375"/>
      <c r="O19" s="375"/>
      <c r="P19" s="375"/>
      <c r="Q19" s="375"/>
      <c r="R19" s="375"/>
      <c r="S19" s="347"/>
      <c r="T19" s="483" t="s">
        <v>289</v>
      </c>
      <c r="U19" s="541" t="str">
        <f ca="1">IF('Preliminary Round'!$N$22="","",'Preliminary Round'!$N$22)</f>
        <v>Manchester City</v>
      </c>
      <c r="Y19" s="557">
        <v>3</v>
      </c>
      <c r="Z19" s="595"/>
      <c r="AA19" s="595"/>
      <c r="AB19" s="595"/>
      <c r="AC19" s="595"/>
      <c r="AD19" s="595"/>
      <c r="AE19" s="595"/>
    </row>
    <row r="20" spans="1:31" ht="24" customHeight="1" thickBot="1" x14ac:dyDescent="0.25">
      <c r="A20" s="347"/>
      <c r="B20" s="407"/>
      <c r="C20" s="591"/>
      <c r="D20" s="368"/>
      <c r="S20" s="347"/>
      <c r="T20" s="433" t="s">
        <v>290</v>
      </c>
      <c r="U20" s="542" t="str">
        <f ca="1">IF('Preliminary Round'!$N$32="","",'Preliminary Round'!$N$32)</f>
        <v>Real Madrid</v>
      </c>
      <c r="Y20" s="557">
        <v>4</v>
      </c>
      <c r="Z20" s="595"/>
      <c r="AA20" s="595"/>
      <c r="AB20" s="595"/>
      <c r="AC20" s="595"/>
      <c r="AD20" s="595"/>
      <c r="AE20" s="595"/>
    </row>
    <row r="21" spans="1:31" ht="24" customHeight="1" thickTop="1" thickBot="1" x14ac:dyDescent="0.25">
      <c r="A21" s="347"/>
      <c r="B21" s="407"/>
      <c r="C21" s="591"/>
      <c r="F21" s="804" t="str">
        <f>Language!$E$92</f>
        <v>Rank</v>
      </c>
      <c r="G21" s="805"/>
      <c r="H21" s="806"/>
      <c r="I21" s="807" t="str">
        <f>"  "&amp;Language!$E$10</f>
        <v xml:space="preserve">  Participant or team</v>
      </c>
      <c r="J21" s="808"/>
      <c r="K21" s="809"/>
      <c r="S21" s="347"/>
    </row>
    <row r="22" spans="1:31" ht="24" customHeight="1" thickTop="1" x14ac:dyDescent="0.2">
      <c r="C22" s="591"/>
      <c r="E22" s="369">
        <v>1</v>
      </c>
      <c r="F22" s="777">
        <v>1</v>
      </c>
      <c r="G22" s="778"/>
      <c r="H22" s="778"/>
      <c r="I22" s="761" t="str">
        <f ca="1">IF(OR($I17="",$K17="",$L17="",$N17=""),"",IF($L17&gt;$N17,$I17,IF($L17&lt;$N17,$K17,IF($O17&gt;$Q17,$I17,IF($O17&lt;$Q17,$K17,"")))))</f>
        <v>Manchester City</v>
      </c>
      <c r="J22" s="761"/>
      <c r="K22" s="762"/>
    </row>
    <row r="23" spans="1:31" ht="24" customHeight="1" x14ac:dyDescent="0.2">
      <c r="C23" s="591"/>
      <c r="E23" s="369">
        <v>2</v>
      </c>
      <c r="F23" s="779">
        <v>2</v>
      </c>
      <c r="G23" s="780"/>
      <c r="H23" s="780"/>
      <c r="I23" s="763" t="str">
        <f ca="1">IF(OR($I17="",$K17="",$L17="",$N17=""),"",IF($L17&lt;$N17,$I17,IF($L17&gt;$N17,$K17,IF($O17&lt;$Q17,$I17,IF($O17&gt;$Q17,$K17,"")))))</f>
        <v>FC Barcelona</v>
      </c>
      <c r="J23" s="763"/>
      <c r="K23" s="764"/>
    </row>
    <row r="24" spans="1:31" ht="24" customHeight="1" x14ac:dyDescent="0.2">
      <c r="E24" s="369">
        <v>3</v>
      </c>
      <c r="F24" s="767">
        <v>3</v>
      </c>
      <c r="G24" s="768"/>
      <c r="H24" s="768"/>
      <c r="I24" s="765" t="str">
        <f ca="1">IF(OR($I16="",$K16="",$L16="",$N16=""),"",IF($L16&gt;$N16,$I16,IF($L16&lt;$N16,$K16,IF($O16&gt;$Q16,$I16,IF($O16&lt;$Q16,$K16,"")))))</f>
        <v>Inter Mailand</v>
      </c>
      <c r="J24" s="765"/>
      <c r="K24" s="766"/>
    </row>
    <row r="25" spans="1:31" ht="24" customHeight="1" thickBot="1" x14ac:dyDescent="0.25">
      <c r="E25" s="369">
        <v>4</v>
      </c>
      <c r="F25" s="769">
        <v>4</v>
      </c>
      <c r="G25" s="770"/>
      <c r="H25" s="770"/>
      <c r="I25" s="773" t="str">
        <f ca="1">IF(OR($I16="",$K16="",$L16="",$N16=""),"",IF($L16&lt;$N16,$I16,IF($L16&gt;$N16,$K16,IF($O16&lt;$Q16,$I16,IF($O16&gt;$Q16,$K16,"")))))</f>
        <v>Real Madrid</v>
      </c>
      <c r="J25" s="773"/>
      <c r="K25" s="774"/>
    </row>
    <row r="26" spans="1:31" ht="24" customHeight="1" thickTop="1" x14ac:dyDescent="0.2"/>
    <row r="27" spans="1:31" ht="12.75" customHeight="1" x14ac:dyDescent="0.2"/>
    <row r="28" spans="1:31" ht="12.75" customHeight="1" x14ac:dyDescent="0.2"/>
    <row r="29" spans="1:31" ht="12.75" customHeight="1" x14ac:dyDescent="0.2"/>
    <row r="30" spans="1:31" ht="12.75" customHeight="1" x14ac:dyDescent="0.2"/>
    <row r="31" spans="1:31" ht="12.75" customHeight="1" x14ac:dyDescent="0.2"/>
  </sheetData>
  <sheetProtection sheet="1" selectLockedCells="1"/>
  <mergeCells count="27">
    <mergeCell ref="T16:U16"/>
    <mergeCell ref="T10:U10"/>
    <mergeCell ref="Z11:AB11"/>
    <mergeCell ref="G2:V2"/>
    <mergeCell ref="G3:V3"/>
    <mergeCell ref="G4:V4"/>
    <mergeCell ref="G5:V5"/>
    <mergeCell ref="J7:T8"/>
    <mergeCell ref="L11:N11"/>
    <mergeCell ref="O11:Q11"/>
    <mergeCell ref="R10:R11"/>
    <mergeCell ref="C10:E10"/>
    <mergeCell ref="I11:K11"/>
    <mergeCell ref="F25:H25"/>
    <mergeCell ref="I22:K22"/>
    <mergeCell ref="I23:K23"/>
    <mergeCell ref="I24:K24"/>
    <mergeCell ref="I25:K25"/>
    <mergeCell ref="C15:E15"/>
    <mergeCell ref="F21:H21"/>
    <mergeCell ref="F22:H22"/>
    <mergeCell ref="F23:H23"/>
    <mergeCell ref="F24:H24"/>
    <mergeCell ref="F11:H11"/>
    <mergeCell ref="I21:K21"/>
    <mergeCell ref="F16:H16"/>
    <mergeCell ref="F17:H17"/>
  </mergeCells>
  <pageMargins left="0.7" right="0.7" top="0.78740157499999996" bottom="0.78740157499999996"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B065-5788-4B63-9CB5-5D9412379C72}">
  <dimension ref="A1:AT60"/>
  <sheetViews>
    <sheetView showGridLines="0" showRowColHeaders="0" zoomScaleNormal="100" workbookViewId="0">
      <selection activeCell="L12" sqref="L12"/>
    </sheetView>
  </sheetViews>
  <sheetFormatPr baseColWidth="10" defaultColWidth="0" defaultRowHeight="12.75" zeroHeight="1" x14ac:dyDescent="0.2"/>
  <cols>
    <col min="1" max="1" width="2.85546875" style="49" customWidth="1"/>
    <col min="2" max="2" width="2.42578125" style="49" customWidth="1"/>
    <col min="3" max="3" width="6.5703125" style="49" customWidth="1"/>
    <col min="4" max="4" width="10.42578125" style="49" customWidth="1"/>
    <col min="5" max="5" width="7" style="49" customWidth="1"/>
    <col min="6" max="6" width="5.7109375" style="49" customWidth="1"/>
    <col min="7" max="7" width="2.7109375" style="49" customWidth="1"/>
    <col min="8" max="8" width="6.42578125" style="49" customWidth="1"/>
    <col min="9" max="9" width="24.7109375" style="49" customWidth="1"/>
    <col min="10" max="10" width="2.85546875" style="49" customWidth="1"/>
    <col min="11" max="11" width="24.7109375" style="49" customWidth="1"/>
    <col min="12" max="12" width="4.7109375" style="49" customWidth="1"/>
    <col min="13" max="13" width="2.42578125" style="49" customWidth="1"/>
    <col min="14" max="14" width="4.7109375" style="49" customWidth="1"/>
    <col min="15" max="15" width="8.140625" style="49" customWidth="1"/>
    <col min="16" max="16" width="5" style="49" customWidth="1"/>
    <col min="17" max="17" width="5.140625" style="49" customWidth="1"/>
    <col min="18" max="18" width="30.7109375" style="49" customWidth="1"/>
    <col min="19" max="22" width="6.7109375" style="49" customWidth="1"/>
    <col min="23" max="23" width="5.7109375" style="49" customWidth="1"/>
    <col min="24" max="24" width="2.140625" style="49" customWidth="1"/>
    <col min="25" max="25" width="5.7109375" style="49" customWidth="1"/>
    <col min="26" max="27" width="6.7109375" style="49" customWidth="1"/>
    <col min="28" max="28" width="3.5703125" style="49" customWidth="1"/>
    <col min="29" max="29" width="4" style="49" customWidth="1"/>
    <col min="30" max="30" width="8.28515625" style="49" customWidth="1"/>
    <col min="31" max="31" width="30.7109375" style="49" customWidth="1"/>
    <col min="32" max="32" width="8.7109375" style="49" customWidth="1"/>
    <col min="33" max="33" width="5.5703125" style="49" customWidth="1"/>
    <col min="34" max="34" width="11.42578125" style="49" customWidth="1"/>
    <col min="35" max="35" width="8.28515625" style="49" customWidth="1"/>
    <col min="36" max="36" width="30.7109375" style="49" customWidth="1"/>
    <col min="37" max="41" width="6.7109375" style="49" customWidth="1"/>
    <col min="42" max="42" width="2.140625" style="49" customWidth="1"/>
    <col min="43" max="45" width="6.7109375" style="49" customWidth="1"/>
    <col min="46" max="46" width="11.42578125" style="49" customWidth="1"/>
    <col min="47" max="16384" width="11.42578125" style="49" hidden="1"/>
  </cols>
  <sheetData>
    <row r="1" spans="3:45" ht="13.5" thickBot="1" x14ac:dyDescent="0.25"/>
    <row r="2" spans="3:45" ht="36" customHeight="1" thickTop="1" x14ac:dyDescent="0.2">
      <c r="G2" s="734" t="str">
        <f>'Preliminary Round'!$G$2</f>
        <v>International tournament U10 on Jan. 26th, 2024</v>
      </c>
      <c r="H2" s="735"/>
      <c r="I2" s="735"/>
      <c r="J2" s="735"/>
      <c r="K2" s="735"/>
      <c r="L2" s="735"/>
      <c r="M2" s="735"/>
      <c r="N2" s="735"/>
      <c r="O2" s="735"/>
      <c r="P2" s="735"/>
      <c r="Q2" s="735"/>
      <c r="R2" s="735"/>
      <c r="S2" s="735"/>
      <c r="T2" s="735"/>
      <c r="U2" s="735"/>
      <c r="V2" s="735"/>
      <c r="W2" s="735"/>
      <c r="X2" s="736"/>
    </row>
    <row r="3" spans="3:45" ht="30" customHeight="1" x14ac:dyDescent="0.2">
      <c r="G3" s="737" t="str">
        <f>'Preliminary Round'!$G$3</f>
        <v>Organizer:  1. FC Riedwald</v>
      </c>
      <c r="H3" s="738"/>
      <c r="I3" s="738"/>
      <c r="J3" s="738"/>
      <c r="K3" s="738"/>
      <c r="L3" s="738"/>
      <c r="M3" s="738"/>
      <c r="N3" s="738"/>
      <c r="O3" s="738"/>
      <c r="P3" s="738"/>
      <c r="Q3" s="738"/>
      <c r="R3" s="738"/>
      <c r="S3" s="738"/>
      <c r="T3" s="738"/>
      <c r="U3" s="738"/>
      <c r="V3" s="738"/>
      <c r="W3" s="738"/>
      <c r="X3" s="739"/>
    </row>
    <row r="4" spans="3:45" ht="30" customHeight="1" x14ac:dyDescent="0.2">
      <c r="G4" s="740" t="str">
        <f>'Preliminary Round'!$G$4</f>
        <v>Sports hall Wiesengrund, Wendiger Str. 51, 65432 Riedwald</v>
      </c>
      <c r="H4" s="741"/>
      <c r="I4" s="741"/>
      <c r="J4" s="741"/>
      <c r="K4" s="741"/>
      <c r="L4" s="741"/>
      <c r="M4" s="741"/>
      <c r="N4" s="741"/>
      <c r="O4" s="741"/>
      <c r="P4" s="741"/>
      <c r="Q4" s="741"/>
      <c r="R4" s="741"/>
      <c r="S4" s="741"/>
      <c r="T4" s="741"/>
      <c r="U4" s="741"/>
      <c r="V4" s="741"/>
      <c r="W4" s="741"/>
      <c r="X4" s="742"/>
    </row>
    <row r="5" spans="3:45" ht="30" customHeight="1" thickBot="1" x14ac:dyDescent="0.25">
      <c r="G5" s="743" t="str">
        <f>'Preliminary Round'!$G$5</f>
        <v>Start: 9 a.m</v>
      </c>
      <c r="H5" s="744"/>
      <c r="I5" s="744"/>
      <c r="J5" s="744"/>
      <c r="K5" s="744"/>
      <c r="L5" s="744"/>
      <c r="M5" s="744"/>
      <c r="N5" s="744"/>
      <c r="O5" s="744"/>
      <c r="P5" s="744"/>
      <c r="Q5" s="744"/>
      <c r="R5" s="744"/>
      <c r="S5" s="744"/>
      <c r="T5" s="744"/>
      <c r="U5" s="744"/>
      <c r="V5" s="744"/>
      <c r="W5" s="744"/>
      <c r="X5" s="745"/>
      <c r="AD5" s="816" t="str">
        <f>Language!$E$72</f>
        <v>Results from the preliminary round</v>
      </c>
      <c r="AE5" s="816"/>
      <c r="AF5" s="633" t="s">
        <v>385</v>
      </c>
    </row>
    <row r="6" spans="3:45" ht="18" customHeight="1" thickTop="1" thickBot="1" x14ac:dyDescent="0.25"/>
    <row r="7" spans="3:45" ht="30" customHeight="1" thickTop="1" thickBot="1" x14ac:dyDescent="0.25">
      <c r="K7" s="728" t="str">
        <f>Language!$E$19</f>
        <v>Final round</v>
      </c>
      <c r="L7" s="729"/>
      <c r="M7" s="729"/>
      <c r="N7" s="729"/>
      <c r="O7" s="729"/>
      <c r="P7" s="729"/>
      <c r="Q7" s="729"/>
      <c r="R7" s="730"/>
      <c r="AD7" s="695" t="str">
        <f>Language!$E$76</f>
        <v>If two or more teams cannot be distinguished and a decision is made, for example, through a penalty shootout or drawing lots, it is sufficient to enter a bonus point for the preferred team.</v>
      </c>
      <c r="AE7" s="695"/>
      <c r="AF7" s="695"/>
      <c r="AG7" s="500"/>
      <c r="AI7" s="813" t="str">
        <f>Language!$E$72</f>
        <v>Results from the preliminary round</v>
      </c>
      <c r="AJ7" s="814"/>
      <c r="AK7" s="814"/>
      <c r="AL7" s="814"/>
      <c r="AM7" s="814"/>
      <c r="AN7" s="814"/>
      <c r="AO7" s="814"/>
      <c r="AP7" s="814"/>
      <c r="AQ7" s="814"/>
      <c r="AR7" s="814"/>
      <c r="AS7" s="815"/>
    </row>
    <row r="8" spans="3:45" ht="30" customHeight="1" thickBot="1" x14ac:dyDescent="0.25">
      <c r="K8" s="731"/>
      <c r="L8" s="732"/>
      <c r="M8" s="732"/>
      <c r="N8" s="732"/>
      <c r="O8" s="732"/>
      <c r="P8" s="732"/>
      <c r="Q8" s="732"/>
      <c r="R8" s="733"/>
      <c r="AD8" s="695"/>
      <c r="AE8" s="695"/>
      <c r="AF8" s="695"/>
    </row>
    <row r="9" spans="3:45" ht="15.95" customHeight="1" thickTop="1" x14ac:dyDescent="0.2"/>
    <row r="10" spans="3:45" ht="24" customHeight="1" thickBot="1" x14ac:dyDescent="0.45">
      <c r="C10" s="683" t="str">
        <f>Language!$E$32</f>
        <v>Schedule</v>
      </c>
      <c r="D10" s="683"/>
      <c r="E10" s="334"/>
      <c r="F10" s="334"/>
      <c r="G10" s="334"/>
      <c r="H10" s="334"/>
      <c r="I10" s="334"/>
      <c r="J10" s="334"/>
      <c r="K10" s="334"/>
      <c r="L10" s="439"/>
      <c r="M10" s="439"/>
      <c r="N10" s="439"/>
      <c r="O10" s="747" t="str">
        <f>Language!$E$20</f>
        <v>Addit. Pause (min)</v>
      </c>
      <c r="Q10" s="746" t="str">
        <f>Language!$E$16&amp;" E1"</f>
        <v>Group E1</v>
      </c>
      <c r="R10" s="746"/>
      <c r="S10" s="746"/>
      <c r="T10" s="746"/>
      <c r="U10" s="746"/>
      <c r="V10" s="746"/>
      <c r="W10" s="203"/>
      <c r="X10" s="203"/>
      <c r="Y10" s="203"/>
      <c r="Z10" s="203"/>
      <c r="AA10" s="203"/>
      <c r="AD10" s="691" t="str">
        <f>$Q10</f>
        <v>Group E1</v>
      </c>
      <c r="AE10" s="691"/>
      <c r="AF10" s="691"/>
      <c r="AI10" s="812" t="str">
        <f>Language!$E$59</f>
        <v>Group winners</v>
      </c>
      <c r="AJ10" s="812"/>
      <c r="AK10" s="203"/>
      <c r="AL10" s="203"/>
      <c r="AM10" s="628"/>
      <c r="AN10" s="628"/>
      <c r="AO10" s="628"/>
      <c r="AP10" s="628"/>
      <c r="AQ10" s="628"/>
      <c r="AR10" s="628"/>
      <c r="AS10" s="628"/>
    </row>
    <row r="11" spans="3:45" ht="24" customHeight="1" thickTop="1" thickBot="1" x14ac:dyDescent="0.25">
      <c r="C11" s="441" t="str">
        <f>Language!$E$9</f>
        <v>No.</v>
      </c>
      <c r="D11" s="609" t="str">
        <f>Language!$E$39</f>
        <v>Start</v>
      </c>
      <c r="E11" s="609" t="str">
        <f>Language!$E$48</f>
        <v>Field</v>
      </c>
      <c r="F11" s="749" t="str">
        <f>Language!$E$34</f>
        <v>Pairings</v>
      </c>
      <c r="G11" s="750"/>
      <c r="H11" s="751"/>
      <c r="I11" s="749" t="str">
        <f>Language!$E$14</f>
        <v>Match pairing</v>
      </c>
      <c r="J11" s="750"/>
      <c r="K11" s="751"/>
      <c r="L11" s="752" t="str">
        <f>Language!$E$15</f>
        <v>Result</v>
      </c>
      <c r="M11" s="753"/>
      <c r="N11" s="754"/>
      <c r="O11" s="748"/>
      <c r="Q11" s="710"/>
      <c r="R11" s="711"/>
      <c r="S11" s="205" t="str">
        <f>Language!$E$21</f>
        <v>Pld</v>
      </c>
      <c r="T11" s="206" t="str">
        <f>Language!$E$22</f>
        <v>W</v>
      </c>
      <c r="U11" s="206" t="str">
        <f>Language!$E$23</f>
        <v>D</v>
      </c>
      <c r="V11" s="608" t="str">
        <f>Language!$E$24</f>
        <v>L</v>
      </c>
      <c r="W11" s="707" t="str">
        <f>Language!$E$25</f>
        <v>Goals</v>
      </c>
      <c r="X11" s="708"/>
      <c r="Y11" s="709"/>
      <c r="Z11" s="206" t="str">
        <f>Language!$E$26</f>
        <v>GD</v>
      </c>
      <c r="AA11" s="208" t="str">
        <f>Language!$E$27</f>
        <v>Pts</v>
      </c>
      <c r="AD11" s="484"/>
      <c r="AE11" s="485" t="str">
        <f>Language!$E$10</f>
        <v>Participant or team</v>
      </c>
      <c r="AF11" s="472" t="str">
        <f>Language!$E$49</f>
        <v>bonus</v>
      </c>
      <c r="AI11" s="569"/>
      <c r="AJ11" s="539" t="str">
        <f>Language!$E$10</f>
        <v>Participant or team</v>
      </c>
      <c r="AK11" s="470" t="str">
        <f>Language!$E$21</f>
        <v>Pld</v>
      </c>
      <c r="AL11" s="610" t="str">
        <f>Language!$E$22</f>
        <v>W</v>
      </c>
      <c r="AM11" s="610" t="str">
        <f>Language!$E$23</f>
        <v>D</v>
      </c>
      <c r="AN11" s="610" t="str">
        <f>Language!$E$24</f>
        <v>L</v>
      </c>
      <c r="AO11" s="786" t="str">
        <f>Language!$E$25</f>
        <v>Goals</v>
      </c>
      <c r="AP11" s="786"/>
      <c r="AQ11" s="786"/>
      <c r="AR11" s="610" t="str">
        <f>Language!$E$26</f>
        <v>GD</v>
      </c>
      <c r="AS11" s="472" t="str">
        <f>Language!$E$27</f>
        <v>Pts</v>
      </c>
    </row>
    <row r="12" spans="3:45" ht="24" customHeight="1" x14ac:dyDescent="0.25">
      <c r="C12" s="534">
        <f t="array" aca="1" ref="C12" ca="1">46-SUM(((Planning!$L$6:$L$50="")+(Planning!$N$6:$N$50="")&gt;0)*1)</f>
        <v>31</v>
      </c>
      <c r="D12" s="188">
        <f ca="1">IF(Planning!$U$15,"",Planning!$R$13+(Planning!$R$9+Planning!$P$50)/1440)</f>
        <v>0.61805555555555558</v>
      </c>
      <c r="E12" s="178" t="str">
        <f>IF(Planning!$U$15,"","1")</f>
        <v>1</v>
      </c>
      <c r="F12" s="603" t="s">
        <v>370</v>
      </c>
      <c r="G12" s="604" t="s">
        <v>5</v>
      </c>
      <c r="H12" s="605" t="s">
        <v>371</v>
      </c>
      <c r="I12" s="492" t="str">
        <f t="shared" ref="I12:I28" ca="1" si="0">IF($F12="","",IF(VLOOKUP($F12,$AD$12:$AE$45,2,0)="","",VLOOKUP($F12,$AD$12:$AE$45,2,0)))</f>
        <v/>
      </c>
      <c r="J12" s="493" t="s">
        <v>5</v>
      </c>
      <c r="K12" s="494" t="str">
        <f t="shared" ref="K12:K28" ca="1" si="1">IF($H12="","",IF(VLOOKUP($H12,$AD$12:$AE$45,2,0)="","",VLOOKUP($H12,$AD$12:$AE$45,2,0)))</f>
        <v/>
      </c>
      <c r="L12" s="452"/>
      <c r="M12" s="396" t="str">
        <f>Language!$E$84</f>
        <v>-</v>
      </c>
      <c r="N12" s="453"/>
      <c r="O12" s="348"/>
      <c r="Q12" s="400">
        <f ca="1">IF(CalcE41!$K$13=0,"",1)</f>
        <v>1</v>
      </c>
      <c r="R12" s="459" t="str">
        <f ca="1">IF(Calc1!$F$14&lt;3,"",IF(CalcE41!$K$13=0,CalcE41!$Q$64,VLOOKUP(CalcE41!$B$4,CalcE41!$C$4:$N$12,4,0)))</f>
        <v>Real Madrid</v>
      </c>
      <c r="S12" s="462">
        <f ca="1">IF(CalcE41!$K$13=0,"",VLOOKUP(CalcE41!$B$4,CalcE41!$C$4:$N$12,9,0))</f>
        <v>3</v>
      </c>
      <c r="T12" s="212">
        <f ca="1">IF(CalcE41!$K$13=0,"",VLOOKUP(CalcE41!$B$4,CalcE41!$C$4:$N$12,10,0))</f>
        <v>2</v>
      </c>
      <c r="U12" s="212">
        <f ca="1">IF(CalcE41!$K$13=0,"",VLOOKUP(CalcE41!$B$4,CalcE41!$C$4:$N$12,11,0))</f>
        <v>1</v>
      </c>
      <c r="V12" s="212">
        <f ca="1">IF(CalcE41!$K$13=0,"",VLOOKUP(CalcE41!$B$4,CalcE41!$C$4:$N$12,12,0))</f>
        <v>0</v>
      </c>
      <c r="W12" s="214">
        <f ca="1">IF(CalcE41!$K$13=0,"",VLOOKUP(CalcE41!$B$4,CalcE41!$C$4:$N$12,5,0))</f>
        <v>5</v>
      </c>
      <c r="X12" s="215" t="str">
        <f>Language!$E$84</f>
        <v>-</v>
      </c>
      <c r="Y12" s="216">
        <f ca="1">IF(CalcE41!$K$13=0,"",VLOOKUP(CalcE41!$B$4,CalcE41!$C$4:$N$12,6,0))</f>
        <v>3</v>
      </c>
      <c r="Z12" s="212">
        <f ca="1">IF(CalcE41!$K$13=0,"",VLOOKUP(CalcE41!$B$4,CalcE41!$C$4:$N$12,7,0))</f>
        <v>2</v>
      </c>
      <c r="AA12" s="217">
        <f ca="1">IF(CalcE41!$K$13=0,"",VLOOKUP(CalcE41!$B$4,CalcE41!$C$4:$N$12,8,0))</f>
        <v>7</v>
      </c>
      <c r="AD12" s="607" t="s">
        <v>372</v>
      </c>
      <c r="AE12" s="486" t="str">
        <f ca="1">IF(VLOOKUP(AD12,$AI$12:$AJ$44,2,0)="","",VLOOKUP(AD12,$AI$12:$AJ$44,2,0))</f>
        <v>Real Madrid</v>
      </c>
      <c r="AF12" s="475"/>
      <c r="AI12" s="607" t="s">
        <v>372</v>
      </c>
      <c r="AJ12" s="629" t="str">
        <f ca="1">IF(Calc1!$F$14&lt;3,"",IF(CalcGR1!$K$13=0,CalcGR1!$Q$64,VLOOKUP(CalcGR1!$B$4,CalcGR1!$C$4:$N$12,4,0)))</f>
        <v>Real Madrid</v>
      </c>
      <c r="AK12" s="544">
        <f ca="1">IF(CalcGR1!$K$13=0,"",VLOOKUP(CalcGR1!$B$4,CalcGR1!$C$4:$N$12,9,0))</f>
        <v>4</v>
      </c>
      <c r="AL12" s="545">
        <f ca="1">IF(CalcGR1!$K$13=0,"",VLOOKUP(CalcGR1!$B$4,CalcGR1!$C$4:$N$12,10,0))</f>
        <v>4</v>
      </c>
      <c r="AM12" s="545">
        <f ca="1">IF(CalcGR1!$K$13=0,"",VLOOKUP(CalcGR1!$B$4,CalcGR1!$C$4:$N$12,11,0))</f>
        <v>0</v>
      </c>
      <c r="AN12" s="545">
        <f ca="1">IF(CalcGR1!$K$13=0,"",VLOOKUP(CalcGR1!$B$4,CalcGR1!$C$4:$N$12,12,0))</f>
        <v>0</v>
      </c>
      <c r="AO12" s="546">
        <f ca="1">IF(CalcGR1!$K$13=0,"",VLOOKUP(CalcGR1!$B$4,CalcGR1!$C$4:$N$12,5,0))</f>
        <v>17</v>
      </c>
      <c r="AP12" s="547" t="str">
        <f>Language!$E$84</f>
        <v>-</v>
      </c>
      <c r="AQ12" s="548">
        <f ca="1">IF(CalcGR1!$K$13=0,"",VLOOKUP(CalcGR1!$B$4,CalcGR1!$C$4:$N$12,6,0))</f>
        <v>4</v>
      </c>
      <c r="AR12" s="545">
        <f ca="1">IF(CalcGR1!$K$13=0,"",VLOOKUP(CalcGR1!$B$4,CalcGR1!$C$4:$N$12,7,0))</f>
        <v>13</v>
      </c>
      <c r="AS12" s="501">
        <f ca="1">IF(CalcGR1!$K$13=0,"",VLOOKUP(CalcGR1!$B$4,CalcGR1!$C$4:$N$12,8,0))</f>
        <v>12</v>
      </c>
    </row>
    <row r="13" spans="3:45" ht="24" customHeight="1" x14ac:dyDescent="0.25">
      <c r="C13" s="528">
        <f t="array" aca="1" ref="C13" ca="1">ROW(47:47)-SUM(((Planning!$L$6:$L$50="")+(Planning!$N$6:$N$50="")&gt;0)*1)-SUM((($I$12:$I12="")+($K$12:$K12="")&gt;0)*1)</f>
        <v>31</v>
      </c>
      <c r="D13" s="177">
        <f t="array" aca="1" ref="D13" ca="1">IF(Planning!$U$15,"",$D$12+QUOTIENT(($C13-$C$12),Planning!$U$11)*(Planning!$R$7+Planning!$R$9)/1440+SUM($O$12:$O12)/1440)</f>
        <v>0.61805555555555558</v>
      </c>
      <c r="E13" s="179">
        <f ca="1">IF(Planning!$U$15,"",MOD($C13-$C$12,Planning!$U$11)+1)</f>
        <v>1</v>
      </c>
      <c r="F13" s="612" t="s">
        <v>366</v>
      </c>
      <c r="G13" s="613" t="s">
        <v>5</v>
      </c>
      <c r="H13" s="614" t="s">
        <v>369</v>
      </c>
      <c r="I13" s="492" t="str">
        <f t="shared" ca="1" si="0"/>
        <v>VFB Essenheim</v>
      </c>
      <c r="J13" s="493" t="s">
        <v>5</v>
      </c>
      <c r="K13" s="494" t="str">
        <f t="shared" ca="1" si="1"/>
        <v/>
      </c>
      <c r="L13" s="454"/>
      <c r="M13" s="455" t="str">
        <f>Language!$E$84</f>
        <v>-</v>
      </c>
      <c r="N13" s="456"/>
      <c r="O13" s="349"/>
      <c r="Q13" s="402">
        <f ca="1">IF(CalcE41!$K$13=0,"",IF(VLOOKUP(CalcE41!$B$5,CalcE41!$C$4:$E$12,3,0)=MAX($Q12:$Q12),VLOOKUP(CalcE41!$B$5,CalcE41!$C$4:$E$12,3,0),CalcE41!$B$5))</f>
        <v>2</v>
      </c>
      <c r="R13" s="460" t="str">
        <f ca="1">IF(Calc1!$F$14&lt;3,"",IF(CalcE41!$K$13=0,CalcE41!$Q$65,VLOOKUP(CalcE41!$B$5,CalcE41!$C$4:$N$12,4,0)))</f>
        <v>Manchester City</v>
      </c>
      <c r="S13" s="227">
        <f ca="1">IF(CalcE41!$K$13=0,"",VLOOKUP(CalcE41!$B$5,CalcE41!$C$4:$N$12,9,0))</f>
        <v>3</v>
      </c>
      <c r="T13" s="202">
        <f ca="1">IF(CalcE41!$K$13=0,"",VLOOKUP(CalcE41!$B$5,CalcE41!$C$4:$N$12,10,0))</f>
        <v>1</v>
      </c>
      <c r="U13" s="202">
        <f ca="1">IF(CalcE41!$K$13=0,"",VLOOKUP(CalcE41!$B$5,CalcE41!$C$4:$N$12,11,0))</f>
        <v>2</v>
      </c>
      <c r="V13" s="202">
        <f ca="1">IF(CalcE41!$K$13=0,"",VLOOKUP(CalcE41!$B$5,CalcE41!$C$4:$N$12,12,0))</f>
        <v>0</v>
      </c>
      <c r="W13" s="223">
        <f ca="1">IF(CalcE41!$K$13=0,"",VLOOKUP(CalcE41!$B$5,CalcE41!$C$4:$N$12,5,0))</f>
        <v>4</v>
      </c>
      <c r="X13" s="224" t="str">
        <f>Language!$E$84</f>
        <v>-</v>
      </c>
      <c r="Y13" s="225">
        <f ca="1">IF(CalcE41!$K$13=0,"",VLOOKUP(CalcE41!$B$5,CalcE41!$C$4:$N$12,6,0))</f>
        <v>3</v>
      </c>
      <c r="Z13" s="202">
        <f ca="1">IF(CalcE41!$K$13=0,"",VLOOKUP(CalcE41!$B$5,CalcE41!$C$4:$N$12,7,0))</f>
        <v>1</v>
      </c>
      <c r="AA13" s="226">
        <f ca="1">IF(CalcE41!$K$13=0,"",VLOOKUP(CalcE41!$B$5,CalcE41!$C$4:$N$12,8,0))</f>
        <v>5</v>
      </c>
      <c r="AD13" s="483" t="s">
        <v>373</v>
      </c>
      <c r="AE13" s="486" t="str">
        <f t="shared" ref="AE13:AE15" ca="1" si="2">IF(VLOOKUP(AD13,$AI$12:$AJ$44,2,0)="","",VLOOKUP(AD13,$AI$12:$AJ$44,2,0))</f>
        <v>Manchester City</v>
      </c>
      <c r="AF13" s="478"/>
      <c r="AI13" s="483" t="s">
        <v>373</v>
      </c>
      <c r="AJ13" s="630" t="str">
        <f ca="1">IF(Calc1!$F$14&lt;3,"",IF(CalcGR1!$K$13=0,CalcGR1!$Q$65,VLOOKUP(CalcGR1!$B$5,CalcGR1!$C$4:$N$12,4,0)))</f>
        <v>Manchester City</v>
      </c>
      <c r="AK13" s="227">
        <f ca="1">IF(CalcGR1!$K$13=0,"",VLOOKUP(CalcGR1!$B$5,CalcGR1!$C$4:$N$12,9,0))</f>
        <v>4</v>
      </c>
      <c r="AL13" s="202">
        <f ca="1">IF(CalcGR1!$K$13=0,"",VLOOKUP(CalcGR1!$B$5,CalcGR1!$C$4:$N$12,10,0))</f>
        <v>4</v>
      </c>
      <c r="AM13" s="202">
        <f ca="1">IF(CalcGR1!$K$13=0,"",VLOOKUP(CalcGR1!$B$5,CalcGR1!$C$4:$N$12,11,0))</f>
        <v>0</v>
      </c>
      <c r="AN13" s="202">
        <f ca="1">IF(CalcGR1!$K$13=0,"",VLOOKUP(CalcGR1!$B$5,CalcGR1!$C$4:$N$12,12,0))</f>
        <v>0</v>
      </c>
      <c r="AO13" s="223">
        <f ca="1">IF(CalcGR1!$K$13=0,"",VLOOKUP(CalcGR1!$B$5,CalcGR1!$C$4:$N$12,5,0))</f>
        <v>15</v>
      </c>
      <c r="AP13" s="224" t="str">
        <f>Language!$E$84</f>
        <v>-</v>
      </c>
      <c r="AQ13" s="225">
        <f ca="1">IF(CalcGR1!$K$13=0,"",VLOOKUP(CalcGR1!$B$5,CalcGR1!$C$4:$N$12,6,0))</f>
        <v>2</v>
      </c>
      <c r="AR13" s="202">
        <f ca="1">IF(CalcGR1!$K$13=0,"",VLOOKUP(CalcGR1!$B$5,CalcGR1!$C$4:$N$12,7,0))</f>
        <v>13</v>
      </c>
      <c r="AS13" s="501">
        <f ca="1">IF(CalcGR1!$K$13=0,"",VLOOKUP(CalcGR1!$B$5,CalcGR1!$C$4:$N$12,8,0))</f>
        <v>12</v>
      </c>
    </row>
    <row r="14" spans="3:45" ht="24" customHeight="1" thickBot="1" x14ac:dyDescent="0.3">
      <c r="C14" s="528">
        <f t="array" aca="1" ref="C14" ca="1">ROW(48:48)-SUM(((Planning!$L$6:$L$50="")+(Planning!$N$6:$N$50="")&gt;0)*1)-SUM((($I$12:$I13="")+($K$12:$K13="")&gt;0)*1)</f>
        <v>31</v>
      </c>
      <c r="D14" s="177">
        <f t="array" aca="1" ref="D14" ca="1">IF(Planning!$U$15,"",$D$12+QUOTIENT(($C14-$C$12),Planning!$U$11)*(Planning!$R$7+Planning!$R$9)/1440+SUM($O$12:$O13)/1440)</f>
        <v>0.61805555555555558</v>
      </c>
      <c r="E14" s="179">
        <f ca="1">IF(Planning!$U$15,"",MOD($C14-$C$12,Planning!$U$11)+1)</f>
        <v>1</v>
      </c>
      <c r="F14" s="612" t="s">
        <v>333</v>
      </c>
      <c r="G14" s="613" t="s">
        <v>5</v>
      </c>
      <c r="H14" s="614" t="s">
        <v>365</v>
      </c>
      <c r="I14" s="492" t="str">
        <f t="shared" ca="1" si="0"/>
        <v>1. FC Riedwald</v>
      </c>
      <c r="J14" s="493" t="s">
        <v>5</v>
      </c>
      <c r="K14" s="494" t="str">
        <f t="shared" ca="1" si="1"/>
        <v>FC Grönlingen</v>
      </c>
      <c r="L14" s="454">
        <v>1</v>
      </c>
      <c r="M14" s="455" t="str">
        <f>Language!$E$84</f>
        <v>-</v>
      </c>
      <c r="N14" s="456">
        <v>0</v>
      </c>
      <c r="O14" s="349"/>
      <c r="Q14" s="402">
        <f ca="1">IF(CalcE41!$K$13=0,"",IF(VLOOKUP(CalcE41!$B$6,CalcE41!$C$4:$E$12,3,0)=MAX($Q12:$Q13),VLOOKUP(CalcE41!$B$6,CalcE41!$C$4:$E$12,3,0),CalcE41!$B$6))</f>
        <v>3</v>
      </c>
      <c r="R14" s="460" t="str">
        <f ca="1">IF(Calc1!$F$14&lt;3,"",IF(CalcE41!$K$13=0,CalcE41!$Q$66,VLOOKUP(CalcE41!$B$6,CalcE41!$C$4:$N$12,4,0)))</f>
        <v>FC Barcelona</v>
      </c>
      <c r="S14" s="227">
        <f ca="1">IF(CalcE41!$K$13=0,"",VLOOKUP(CalcE41!$B$6,CalcE41!$C$4:$N$12,9,0))</f>
        <v>3</v>
      </c>
      <c r="T14" s="202">
        <f ca="1">IF(CalcE41!$K$13=0,"",VLOOKUP(CalcE41!$B$6,CalcE41!$C$4:$N$12,10,0))</f>
        <v>1</v>
      </c>
      <c r="U14" s="202">
        <f ca="1">IF(CalcE41!$K$13=0,"",VLOOKUP(CalcE41!$B$6,CalcE41!$C$4:$N$12,11,0))</f>
        <v>1</v>
      </c>
      <c r="V14" s="202">
        <f ca="1">IF(CalcE41!$K$13=0,"",VLOOKUP(CalcE41!$B$6,CalcE41!$C$4:$N$12,12,0))</f>
        <v>1</v>
      </c>
      <c r="W14" s="223">
        <f ca="1">IF(CalcE41!$K$13=0,"",VLOOKUP(CalcE41!$B$6,CalcE41!$C$4:$N$12,5,0))</f>
        <v>3</v>
      </c>
      <c r="X14" s="224" t="str">
        <f>Language!$E$84</f>
        <v>-</v>
      </c>
      <c r="Y14" s="225">
        <f ca="1">IF(CalcE41!$K$13=0,"",VLOOKUP(CalcE41!$B$6,CalcE41!$C$4:$N$12,6,0))</f>
        <v>3</v>
      </c>
      <c r="Z14" s="202">
        <f ca="1">IF(CalcE41!$K$13=0,"",VLOOKUP(CalcE41!$B$6,CalcE41!$C$4:$N$12,7,0))</f>
        <v>0</v>
      </c>
      <c r="AA14" s="226">
        <f ca="1">IF(CalcE41!$K$13=0,"",VLOOKUP(CalcE41!$B$6,CalcE41!$C$4:$N$12,8,0))</f>
        <v>4</v>
      </c>
      <c r="AD14" s="483" t="s">
        <v>374</v>
      </c>
      <c r="AE14" s="486" t="str">
        <f t="shared" ca="1" si="2"/>
        <v>FC Barcelona</v>
      </c>
      <c r="AF14" s="478"/>
      <c r="AI14" s="433" t="s">
        <v>374</v>
      </c>
      <c r="AJ14" s="631" t="str">
        <f ca="1">IF(Calc1!$F$14&lt;3,"",IF(CalcGR1!$K$13=0,CalcGR1!$Q$66,VLOOKUP(CalcGR1!$B$6,CalcGR1!$C$4:$N$12,4,0)))</f>
        <v>FC Barcelona</v>
      </c>
      <c r="AK14" s="238">
        <f ca="1">IF(CalcGR1!$K$13=0,"",VLOOKUP(CalcGR1!$B$6,CalcGR1!$C$4:$N$12,9,0))</f>
        <v>4</v>
      </c>
      <c r="AL14" s="232">
        <f ca="1">IF(CalcGR1!$K$13=0,"",VLOOKUP(CalcGR1!$B$6,CalcGR1!$C$4:$N$12,10,0))</f>
        <v>4</v>
      </c>
      <c r="AM14" s="232">
        <f ca="1">IF(CalcGR1!$K$13=0,"",VLOOKUP(CalcGR1!$B$6,CalcGR1!$C$4:$N$12,11,0))</f>
        <v>0</v>
      </c>
      <c r="AN14" s="232">
        <f ca="1">IF(CalcGR1!$K$13=0,"",VLOOKUP(CalcGR1!$B$6,CalcGR1!$C$4:$N$12,12,0))</f>
        <v>0</v>
      </c>
      <c r="AO14" s="234">
        <f ca="1">IF(CalcGR1!$K$13=0,"",VLOOKUP(CalcGR1!$B$6,CalcGR1!$C$4:$N$12,5,0))</f>
        <v>14</v>
      </c>
      <c r="AP14" s="235" t="str">
        <f>Language!$E$84</f>
        <v>-</v>
      </c>
      <c r="AQ14" s="236">
        <f ca="1">IF(CalcGR1!$K$13=0,"",VLOOKUP(CalcGR1!$B$6,CalcGR1!$C$4:$N$12,6,0))</f>
        <v>3</v>
      </c>
      <c r="AR14" s="232">
        <f ca="1">IF(CalcGR1!$K$13=0,"",VLOOKUP(CalcGR1!$B$6,CalcGR1!$C$4:$N$12,7,0))</f>
        <v>11</v>
      </c>
      <c r="AS14" s="502">
        <f ca="1">IF(CalcGR1!$K$13=0,"",VLOOKUP(CalcGR1!$B$6,CalcGR1!$C$4:$N$12,8,0))</f>
        <v>12</v>
      </c>
    </row>
    <row r="15" spans="3:45" ht="24" customHeight="1" thickTop="1" thickBot="1" x14ac:dyDescent="0.3">
      <c r="C15" s="528">
        <f t="array" aca="1" ref="C15" ca="1">ROW(49:49)-SUM(((Planning!$L$6:$L$50="")+(Planning!$N$6:$N$50="")&gt;0)*1)-SUM((($I$12:$I14="")+($K$12:$K14="")&gt;0)*1)</f>
        <v>32</v>
      </c>
      <c r="D15" s="177">
        <f t="array" aca="1" ref="D15" ca="1">IF(Planning!$U$15,"",$D$12+QUOTIENT(($C15-$C$12),Planning!$U$11)*(Planning!$R$7+Planning!$R$9)/1440+SUM($O$12:$O14)/1440)</f>
        <v>0.61805555555555558</v>
      </c>
      <c r="E15" s="179">
        <f ca="1">IF(Planning!$U$15,"",MOD($C15-$C$12,Planning!$U$11)+1)</f>
        <v>2</v>
      </c>
      <c r="F15" s="612" t="s">
        <v>355</v>
      </c>
      <c r="G15" s="613" t="s">
        <v>5</v>
      </c>
      <c r="H15" s="614" t="s">
        <v>332</v>
      </c>
      <c r="I15" s="492" t="str">
        <f t="shared" ca="1" si="0"/>
        <v>Borussia Dortmund</v>
      </c>
      <c r="J15" s="493" t="s">
        <v>5</v>
      </c>
      <c r="K15" s="494" t="str">
        <f t="shared" ca="1" si="1"/>
        <v>Mainz 05</v>
      </c>
      <c r="L15" s="454">
        <v>4</v>
      </c>
      <c r="M15" s="455" t="str">
        <f>Language!$E$84</f>
        <v>-</v>
      </c>
      <c r="N15" s="456">
        <v>3</v>
      </c>
      <c r="O15" s="349"/>
      <c r="Q15" s="404">
        <f ca="1">IF(CalcE41!$K$13=0,"",IF(VLOOKUP(CalcE41!$B$7,CalcE41!$C$4:$E$12,3,0)=MAX($Q12:$Q14),VLOOKUP(CalcE41!$B$7,CalcE41!$C$4:$E$12,3,0),CalcE41!$B$7))</f>
        <v>4</v>
      </c>
      <c r="R15" s="461" t="str">
        <f ca="1">IF(Calc1!$F$14&lt;3,"",IF(CalcE41!$K$13=0,CalcE41!$Q$67,VLOOKUP(CalcE41!$B$7,CalcE41!$C$4:$N$12,4,0)))</f>
        <v>Inter Mailand</v>
      </c>
      <c r="S15" s="238">
        <f ca="1">IF(CalcE41!$K$13=0,"",VLOOKUP(CalcE41!$B$7,CalcE41!$C$4:$N$12,9,0))</f>
        <v>3</v>
      </c>
      <c r="T15" s="232">
        <f ca="1">IF(CalcE41!$K$13=0,"",VLOOKUP(CalcE41!$B$7,CalcE41!$C$4:$N$12,10,0))</f>
        <v>0</v>
      </c>
      <c r="U15" s="232">
        <f ca="1">IF(CalcE41!$K$13=0,"",VLOOKUP(CalcE41!$B$7,CalcE41!$C$4:$N$12,11,0))</f>
        <v>0</v>
      </c>
      <c r="V15" s="232">
        <f ca="1">IF(CalcE41!$K$13=0,"",VLOOKUP(CalcE41!$B$7,CalcE41!$C$4:$N$12,12,0))</f>
        <v>3</v>
      </c>
      <c r="W15" s="234">
        <f ca="1">IF(CalcE41!$K$13=0,"",VLOOKUP(CalcE41!$B$7,CalcE41!$C$4:$N$12,5,0))</f>
        <v>4</v>
      </c>
      <c r="X15" s="235" t="str">
        <f>Language!$E$84</f>
        <v>-</v>
      </c>
      <c r="Y15" s="236">
        <f ca="1">IF(CalcE41!$K$13=0,"",VLOOKUP(CalcE41!$B$7,CalcE41!$C$4:$N$12,6,0))</f>
        <v>7</v>
      </c>
      <c r="Z15" s="232">
        <f ca="1">IF(CalcE41!$K$13=0,"",VLOOKUP(CalcE41!$B$7,CalcE41!$C$4:$N$12,7,0))</f>
        <v>-3</v>
      </c>
      <c r="AA15" s="237">
        <f ca="1">IF(CalcE41!$K$13=0,"",VLOOKUP(CalcE41!$B$7,CalcE41!$C$4:$N$12,8,0))</f>
        <v>0</v>
      </c>
      <c r="AD15" s="433" t="s">
        <v>354</v>
      </c>
      <c r="AE15" s="632" t="str">
        <f t="shared" ca="1" si="2"/>
        <v>Inter Mailand</v>
      </c>
      <c r="AF15" s="481"/>
    </row>
    <row r="16" spans="3:45" ht="24" customHeight="1" thickTop="1" thickBot="1" x14ac:dyDescent="0.35">
      <c r="C16" s="528">
        <f t="array" aca="1" ref="C16" ca="1">ROW(50:50)-SUM(((Planning!$L$6:$L$50="")+(Planning!$N$6:$N$50="")&gt;0)*1)-SUM((($I$12:$I15="")+($K$12:$K15="")&gt;0)*1)</f>
        <v>33</v>
      </c>
      <c r="D16" s="177">
        <f t="array" aca="1" ref="D16" ca="1">IF(Planning!$U$15,"",$D$12+QUOTIENT(($C16-$C$12),Planning!$U$11)*(Planning!$R$7+Planning!$R$9)/1440+SUM($O$12:$O15)/1440)</f>
        <v>0.61805555555555558</v>
      </c>
      <c r="E16" s="179">
        <f ca="1">IF(Planning!$U$15,"",MOD($C16-$C$12,Planning!$U$11)+1)</f>
        <v>3</v>
      </c>
      <c r="F16" s="612" t="s">
        <v>372</v>
      </c>
      <c r="G16" s="613" t="s">
        <v>5</v>
      </c>
      <c r="H16" s="614" t="s">
        <v>354</v>
      </c>
      <c r="I16" s="492" t="str">
        <f t="shared" ca="1" si="0"/>
        <v>Real Madrid</v>
      </c>
      <c r="J16" s="493" t="s">
        <v>5</v>
      </c>
      <c r="K16" s="494" t="str">
        <f t="shared" ca="1" si="1"/>
        <v>Inter Mailand</v>
      </c>
      <c r="L16" s="454">
        <v>3</v>
      </c>
      <c r="M16" s="455" t="str">
        <f>Language!$E$84</f>
        <v>-</v>
      </c>
      <c r="N16" s="456">
        <v>2</v>
      </c>
      <c r="O16" s="349"/>
      <c r="Q16" s="324"/>
      <c r="R16" s="299"/>
      <c r="S16" s="300"/>
      <c r="T16" s="300"/>
      <c r="U16" s="300"/>
      <c r="V16" s="300"/>
      <c r="W16" s="301"/>
      <c r="X16" s="440"/>
      <c r="Y16" s="299"/>
      <c r="Z16" s="300"/>
      <c r="AA16" s="302"/>
      <c r="AD16" s="435"/>
      <c r="AE16" s="489"/>
      <c r="AI16" s="812" t="str">
        <f>Language!$E$60</f>
        <v>Runners-up</v>
      </c>
      <c r="AJ16" s="812"/>
      <c r="AK16" s="203"/>
      <c r="AL16" s="203"/>
      <c r="AM16" s="628"/>
      <c r="AN16" s="628"/>
      <c r="AO16" s="628"/>
      <c r="AP16" s="628"/>
      <c r="AQ16" s="628"/>
      <c r="AR16" s="628"/>
      <c r="AS16" s="628"/>
    </row>
    <row r="17" spans="3:45" ht="24" customHeight="1" thickTop="1" x14ac:dyDescent="0.25">
      <c r="C17" s="528">
        <f t="array" aca="1" ref="C17" ca="1">ROW(51:51)-SUM(((Planning!$L$6:$L$50="")+(Planning!$N$6:$N$50="")&gt;0)*1)-SUM((($I$12:$I16="")+($K$12:$K16="")&gt;0)*1)</f>
        <v>34</v>
      </c>
      <c r="D17" s="177">
        <f t="array" aca="1" ref="D17" ca="1">IF(Planning!$U$15,"",$D$12+QUOTIENT(($C17-$C$12),Planning!$U$11)*(Planning!$R$7+Planning!$R$9)/1440+SUM($O$12:$O16)/1440)</f>
        <v>0.64236111111111116</v>
      </c>
      <c r="E17" s="179">
        <f ca="1">IF(Planning!$U$15,"",MOD($C17-$C$12,Planning!$U$11)+1)</f>
        <v>1</v>
      </c>
      <c r="F17" s="612" t="s">
        <v>367</v>
      </c>
      <c r="G17" s="613" t="s">
        <v>5</v>
      </c>
      <c r="H17" s="614" t="s">
        <v>368</v>
      </c>
      <c r="I17" s="492" t="str">
        <f t="shared" ca="1" si="0"/>
        <v>SSV Wildbach</v>
      </c>
      <c r="J17" s="493" t="s">
        <v>5</v>
      </c>
      <c r="K17" s="494" t="str">
        <f t="shared" ca="1" si="1"/>
        <v>Kickers Rodendorf</v>
      </c>
      <c r="L17" s="454">
        <v>4</v>
      </c>
      <c r="M17" s="455" t="str">
        <f>Language!$E$84</f>
        <v>-</v>
      </c>
      <c r="N17" s="456">
        <v>4</v>
      </c>
      <c r="O17" s="349"/>
      <c r="AI17" s="569"/>
      <c r="AJ17" s="539" t="str">
        <f>Language!$E$10</f>
        <v>Participant or team</v>
      </c>
      <c r="AK17" s="470" t="str">
        <f>Language!$E$21</f>
        <v>Pld</v>
      </c>
      <c r="AL17" s="610" t="str">
        <f>Language!$E$22</f>
        <v>W</v>
      </c>
      <c r="AM17" s="610" t="str">
        <f>Language!$E$23</f>
        <v>D</v>
      </c>
      <c r="AN17" s="610" t="str">
        <f>Language!$E$24</f>
        <v>L</v>
      </c>
      <c r="AO17" s="786" t="str">
        <f>Language!$E$25</f>
        <v>Goals</v>
      </c>
      <c r="AP17" s="786"/>
      <c r="AQ17" s="786"/>
      <c r="AR17" s="610" t="str">
        <f>Language!$E$26</f>
        <v>GD</v>
      </c>
      <c r="AS17" s="472" t="str">
        <f>Language!$E$27</f>
        <v>Pts</v>
      </c>
    </row>
    <row r="18" spans="3:45" ht="24" customHeight="1" thickBot="1" x14ac:dyDescent="0.45">
      <c r="C18" s="528">
        <f t="array" aca="1" ref="C18" ca="1">ROW(52:52)-SUM(((Planning!$L$6:$L$50="")+(Planning!$N$6:$N$50="")&gt;0)*1)-SUM((($I$12:$I17="")+($K$12:$K17="")&gt;0)*1)</f>
        <v>35</v>
      </c>
      <c r="D18" s="177">
        <f t="array" aca="1" ref="D18" ca="1">IF(Planning!$U$15,"",$D$12+QUOTIENT(($C18-$C$12),Planning!$U$11)*(Planning!$R$7+Planning!$R$9)/1440+SUM($O$12:$O17)/1440)</f>
        <v>0.64236111111111116</v>
      </c>
      <c r="E18" s="179">
        <f ca="1">IF(Planning!$U$15,"",MOD($C18-$C$12,Planning!$U$11)+1)</f>
        <v>2</v>
      </c>
      <c r="F18" s="612" t="s">
        <v>363</v>
      </c>
      <c r="G18" s="613" t="s">
        <v>5</v>
      </c>
      <c r="H18" s="614" t="s">
        <v>364</v>
      </c>
      <c r="I18" s="492" t="str">
        <f t="shared" ca="1" si="0"/>
        <v>Maibach 1822 eV</v>
      </c>
      <c r="J18" s="493" t="s">
        <v>5</v>
      </c>
      <c r="K18" s="494" t="str">
        <f t="shared" ca="1" si="1"/>
        <v>FSV Rauen</v>
      </c>
      <c r="L18" s="454">
        <v>2</v>
      </c>
      <c r="M18" s="455" t="str">
        <f>Language!$E$84</f>
        <v>-</v>
      </c>
      <c r="N18" s="456">
        <v>1</v>
      </c>
      <c r="O18" s="349"/>
      <c r="Q18" s="746" t="str">
        <f>Language!$E$16&amp;" E2"</f>
        <v>Group E2</v>
      </c>
      <c r="R18" s="746"/>
      <c r="S18" s="203"/>
      <c r="T18" s="203"/>
      <c r="U18" s="203"/>
      <c r="V18" s="203"/>
      <c r="W18" s="203"/>
      <c r="X18" s="203"/>
      <c r="Y18" s="203"/>
      <c r="Z18" s="203"/>
      <c r="AA18" s="203"/>
      <c r="AD18" s="691" t="str">
        <f>$Q18</f>
        <v>Group E2</v>
      </c>
      <c r="AE18" s="691"/>
      <c r="AF18" s="691"/>
      <c r="AI18" s="607" t="s">
        <v>354</v>
      </c>
      <c r="AJ18" s="629" t="str">
        <f ca="1">IF(Calc1!$F$14&lt;3,"",IF(CalcGR2!$K$13=0,CalcGR2!$Q$64,VLOOKUP(CalcGR2!$B$4,CalcGR2!$C$4:$N$12,4,0)))</f>
        <v>Inter Mailand</v>
      </c>
      <c r="AK18" s="544">
        <f ca="1">IF(CalcGR2!$K$13=0,"",VLOOKUP(CalcGR2!$B$4,CalcGR2!$C$4:$N$12,9,0))</f>
        <v>4</v>
      </c>
      <c r="AL18" s="545">
        <f ca="1">IF(CalcGR2!$K$13=0,"",VLOOKUP(CalcGR2!$B$4,CalcGR2!$C$4:$N$12,10,0))</f>
        <v>3</v>
      </c>
      <c r="AM18" s="545">
        <f ca="1">IF(CalcGR2!$K$13=0,"",VLOOKUP(CalcGR2!$B$4,CalcGR2!$C$4:$N$12,11,0))</f>
        <v>0</v>
      </c>
      <c r="AN18" s="545">
        <f ca="1">IF(CalcGR2!$K$13=0,"",VLOOKUP(CalcGR2!$B$4,CalcGR2!$C$4:$N$12,12,0))</f>
        <v>1</v>
      </c>
      <c r="AO18" s="546">
        <f ca="1">IF(CalcGR2!$K$13=0,"",VLOOKUP(CalcGR2!$B$4,CalcGR2!$C$4:$N$12,5,0))</f>
        <v>13</v>
      </c>
      <c r="AP18" s="547" t="str">
        <f>Language!$E$84</f>
        <v>-</v>
      </c>
      <c r="AQ18" s="548">
        <f ca="1">IF(CalcGR2!$K$13=0,"",VLOOKUP(CalcGR2!$B$4,CalcGR2!$C$4:$N$12,6,0))</f>
        <v>3</v>
      </c>
      <c r="AR18" s="545">
        <f ca="1">IF(CalcGR2!$K$13=0,"",VLOOKUP(CalcGR2!$B$4,CalcGR2!$C$4:$N$12,7,0))</f>
        <v>10</v>
      </c>
      <c r="AS18" s="501">
        <f ca="1">IF(CalcGR2!$K$13=0,"",VLOOKUP(CalcGR2!$B$4,CalcGR2!$C$4:$N$12,8,0))</f>
        <v>9</v>
      </c>
    </row>
    <row r="19" spans="3:45" ht="24" customHeight="1" thickTop="1" thickBot="1" x14ac:dyDescent="0.3">
      <c r="C19" s="528">
        <f t="array" aca="1" ref="C19" ca="1">ROW(53:53)-SUM(((Planning!$L$6:$L$50="")+(Planning!$N$6:$N$50="")&gt;0)*1)-SUM((($I$12:$I18="")+($K$12:$K18="")&gt;0)*1)</f>
        <v>36</v>
      </c>
      <c r="D19" s="177">
        <f t="array" aca="1" ref="D19" ca="1">IF(Planning!$U$15,"",$D$12+QUOTIENT(($C19-$C$12),Planning!$U$11)*(Planning!$R$7+Planning!$R$9)/1440+SUM($O$12:$O18)/1440)</f>
        <v>0.64236111111111116</v>
      </c>
      <c r="E19" s="179">
        <f ca="1">IF(Planning!$U$15,"",MOD($C19-$C$12,Planning!$U$11)+1)</f>
        <v>3</v>
      </c>
      <c r="F19" s="612" t="s">
        <v>356</v>
      </c>
      <c r="G19" s="613" t="s">
        <v>5</v>
      </c>
      <c r="H19" s="614" t="s">
        <v>331</v>
      </c>
      <c r="I19" s="492" t="str">
        <f t="shared" ca="1" si="0"/>
        <v>Eintracht Frankfurt</v>
      </c>
      <c r="J19" s="493" t="s">
        <v>5</v>
      </c>
      <c r="K19" s="494" t="str">
        <f t="shared" ca="1" si="1"/>
        <v>1. FC Nürnberg</v>
      </c>
      <c r="L19" s="454">
        <v>2</v>
      </c>
      <c r="M19" s="455" t="str">
        <f>Language!$E$84</f>
        <v>-</v>
      </c>
      <c r="N19" s="456">
        <v>1</v>
      </c>
      <c r="O19" s="349"/>
      <c r="Q19" s="710"/>
      <c r="R19" s="711"/>
      <c r="S19" s="205" t="str">
        <f>Language!$E$21</f>
        <v>Pld</v>
      </c>
      <c r="T19" s="206" t="str">
        <f>Language!$E$22</f>
        <v>W</v>
      </c>
      <c r="U19" s="206" t="str">
        <f>Language!$E$23</f>
        <v>D</v>
      </c>
      <c r="V19" s="608" t="str">
        <f>Language!$E$24</f>
        <v>L</v>
      </c>
      <c r="W19" s="707" t="str">
        <f>Language!$E$25</f>
        <v>Goals</v>
      </c>
      <c r="X19" s="708"/>
      <c r="Y19" s="709"/>
      <c r="Z19" s="206" t="str">
        <f>Language!$E$26</f>
        <v>GD</v>
      </c>
      <c r="AA19" s="208" t="str">
        <f>Language!$E$27</f>
        <v>Pts</v>
      </c>
      <c r="AD19" s="484"/>
      <c r="AE19" s="485" t="str">
        <f>Language!$E$10</f>
        <v>Participant or team</v>
      </c>
      <c r="AF19" s="472" t="str">
        <f>Language!$E$49</f>
        <v>bonus</v>
      </c>
      <c r="AI19" s="483" t="s">
        <v>355</v>
      </c>
      <c r="AJ19" s="630" t="str">
        <f ca="1">IF(Calc1!$F$14&lt;3,"",IF(CalcGR2!$K$13=0,CalcGR2!$Q$65,VLOOKUP(CalcGR2!$B$5,CalcGR2!$C$4:$N$12,4,0)))</f>
        <v>Borussia Dortmund</v>
      </c>
      <c r="AK19" s="227">
        <f ca="1">IF(CalcGR2!$K$13=0,"",VLOOKUP(CalcGR2!$B$5,CalcGR2!$C$4:$N$12,9,0))</f>
        <v>4</v>
      </c>
      <c r="AL19" s="202">
        <f ca="1">IF(CalcGR2!$K$13=0,"",VLOOKUP(CalcGR2!$B$5,CalcGR2!$C$4:$N$12,10,0))</f>
        <v>3</v>
      </c>
      <c r="AM19" s="202">
        <f ca="1">IF(CalcGR2!$K$13=0,"",VLOOKUP(CalcGR2!$B$5,CalcGR2!$C$4:$N$12,11,0))</f>
        <v>0</v>
      </c>
      <c r="AN19" s="202">
        <f ca="1">IF(CalcGR2!$K$13=0,"",VLOOKUP(CalcGR2!$B$5,CalcGR2!$C$4:$N$12,12,0))</f>
        <v>1</v>
      </c>
      <c r="AO19" s="223">
        <f ca="1">IF(CalcGR2!$K$13=0,"",VLOOKUP(CalcGR2!$B$5,CalcGR2!$C$4:$N$12,5,0))</f>
        <v>15</v>
      </c>
      <c r="AP19" s="224" t="str">
        <f>Language!$E$84</f>
        <v>-</v>
      </c>
      <c r="AQ19" s="225">
        <f ca="1">IF(CalcGR2!$K$13=0,"",VLOOKUP(CalcGR2!$B$5,CalcGR2!$C$4:$N$12,6,0))</f>
        <v>7</v>
      </c>
      <c r="AR19" s="202">
        <f ca="1">IF(CalcGR2!$K$13=0,"",VLOOKUP(CalcGR2!$B$5,CalcGR2!$C$4:$N$12,7,0))</f>
        <v>8</v>
      </c>
      <c r="AS19" s="501">
        <f ca="1">IF(CalcGR2!$K$13=0,"",VLOOKUP(CalcGR2!$B$5,CalcGR2!$C$4:$N$12,8,0))</f>
        <v>9</v>
      </c>
    </row>
    <row r="20" spans="3:45" ht="24" customHeight="1" thickBot="1" x14ac:dyDescent="0.3">
      <c r="C20" s="528">
        <f t="array" aca="1" ref="C20" ca="1">ROW(54:54)-SUM(((Planning!$L$6:$L$50="")+(Planning!$N$6:$N$50="")&gt;0)*1)-SUM((($I$12:$I19="")+($K$12:$K19="")&gt;0)*1)</f>
        <v>37</v>
      </c>
      <c r="D20" s="177">
        <f t="array" aca="1" ref="D20" ca="1">IF(Planning!$U$15,"",$D$12+QUOTIENT(($C20-$C$12),Planning!$U$11)*(Planning!$R$7+Planning!$R$9)/1440+SUM($O$12:$O19)/1440)</f>
        <v>0.66666666666666674</v>
      </c>
      <c r="E20" s="179">
        <f ca="1">IF(Planning!$U$15,"",MOD($C20-$C$12,Planning!$U$11)+1)</f>
        <v>1</v>
      </c>
      <c r="F20" s="612" t="s">
        <v>373</v>
      </c>
      <c r="G20" s="613" t="s">
        <v>5</v>
      </c>
      <c r="H20" s="614" t="s">
        <v>374</v>
      </c>
      <c r="I20" s="492" t="str">
        <f t="shared" ca="1" si="0"/>
        <v>Manchester City</v>
      </c>
      <c r="J20" s="493" t="s">
        <v>5</v>
      </c>
      <c r="K20" s="494" t="str">
        <f t="shared" ca="1" si="1"/>
        <v>FC Barcelona</v>
      </c>
      <c r="L20" s="454">
        <v>1</v>
      </c>
      <c r="M20" s="455" t="str">
        <f>Language!$E$84</f>
        <v>-</v>
      </c>
      <c r="N20" s="456">
        <v>1</v>
      </c>
      <c r="O20" s="349"/>
      <c r="Q20" s="400">
        <f ca="1">IF(CalcE42!$K$13=0,"",1)</f>
        <v>1</v>
      </c>
      <c r="R20" s="459" t="str">
        <f ca="1">IF(Calc1!$F$14&lt;3,"",IF(AND(CalcE42!$K$13=0,$AE$24&lt;&gt;1),CalcE42!$Q$64,VLOOKUP(CalcE42!$B$4,CalcE42!$C$4:$N$12,4,0)))</f>
        <v>Borussia Dortmund</v>
      </c>
      <c r="S20" s="462">
        <f ca="1">IF(CalcE42!$K$13=0,"",VLOOKUP(CalcE42!$B$4,CalcE42!$C$4:$N$12,9,0))</f>
        <v>3</v>
      </c>
      <c r="T20" s="212">
        <f ca="1">IF(CalcE42!$K$13=0,"",VLOOKUP(CalcE42!$B$4,CalcE42!$C$4:$N$12,10,0))</f>
        <v>2</v>
      </c>
      <c r="U20" s="212">
        <f ca="1">IF(CalcE42!$K$13=0,"",VLOOKUP(CalcE42!$B$4,CalcE42!$C$4:$N$12,11,0))</f>
        <v>1</v>
      </c>
      <c r="V20" s="212">
        <f ca="1">IF(CalcE42!$K$13=0,"",VLOOKUP(CalcE42!$B$4,CalcE42!$C$4:$N$12,12,0))</f>
        <v>0</v>
      </c>
      <c r="W20" s="214">
        <f ca="1">IF(CalcE42!$K$13=0,"",VLOOKUP(CalcE42!$B$4,CalcE42!$C$4:$N$12,5,0))</f>
        <v>7</v>
      </c>
      <c r="X20" s="215" t="str">
        <f>Language!$E$84</f>
        <v>-</v>
      </c>
      <c r="Y20" s="216">
        <f ca="1">IF(CalcE42!$K$13=0,"",VLOOKUP(CalcE42!$B$4,CalcE42!$C$4:$N$12,6,0))</f>
        <v>4</v>
      </c>
      <c r="Z20" s="212">
        <f ca="1">IF(CalcE42!$K$13=0,"",VLOOKUP(CalcE42!$B$4,CalcE42!$C$4:$N$12,7,0))</f>
        <v>3</v>
      </c>
      <c r="AA20" s="217">
        <f ca="1">IF(CalcE42!$K$13=0,"",VLOOKUP(CalcE42!$B$4,CalcE42!$C$4:$N$12,8,0))</f>
        <v>7</v>
      </c>
      <c r="AD20" s="606" t="s">
        <v>355</v>
      </c>
      <c r="AE20" s="486" t="str">
        <f ca="1">IF(VLOOKUP(AD20,$AI$12:$AJ$44,2,0)="","",VLOOKUP(AD20,$AI$12:$AJ$44,2,0))</f>
        <v>Borussia Dortmund</v>
      </c>
      <c r="AF20" s="475"/>
      <c r="AI20" s="433" t="s">
        <v>356</v>
      </c>
      <c r="AJ20" s="631" t="str">
        <f ca="1">IF(Calc1!$F$14&lt;3,"",IF(CalcGR2!$K$13=0,CalcGR2!$Q$66,VLOOKUP(CalcGR2!$B$6,CalcGR2!$C$4:$N$12,4,0)))</f>
        <v>Eintracht Frankfurt</v>
      </c>
      <c r="AK20" s="238">
        <f ca="1">IF(CalcGR2!$K$13=0,"",VLOOKUP(CalcGR2!$B$6,CalcGR2!$C$4:$N$12,9,0))</f>
        <v>4</v>
      </c>
      <c r="AL20" s="232">
        <f ca="1">IF(CalcGR2!$K$13=0,"",VLOOKUP(CalcGR2!$B$6,CalcGR2!$C$4:$N$12,10,0))</f>
        <v>3</v>
      </c>
      <c r="AM20" s="232">
        <f ca="1">IF(CalcGR2!$K$13=0,"",VLOOKUP(CalcGR2!$B$6,CalcGR2!$C$4:$N$12,11,0))</f>
        <v>0</v>
      </c>
      <c r="AN20" s="232">
        <f ca="1">IF(CalcGR2!$K$13=0,"",VLOOKUP(CalcGR2!$B$6,CalcGR2!$C$4:$N$12,12,0))</f>
        <v>1</v>
      </c>
      <c r="AO20" s="234">
        <f ca="1">IF(CalcGR2!$K$13=0,"",VLOOKUP(CalcGR2!$B$6,CalcGR2!$C$4:$N$12,5,0))</f>
        <v>12</v>
      </c>
      <c r="AP20" s="235" t="str">
        <f>Language!$E$84</f>
        <v>-</v>
      </c>
      <c r="AQ20" s="236">
        <f ca="1">IF(CalcGR2!$K$13=0,"",VLOOKUP(CalcGR2!$B$6,CalcGR2!$C$4:$N$12,6,0))</f>
        <v>5</v>
      </c>
      <c r="AR20" s="232">
        <f ca="1">IF(CalcGR2!$K$13=0,"",VLOOKUP(CalcGR2!$B$6,CalcGR2!$C$4:$N$12,7,0))</f>
        <v>7</v>
      </c>
      <c r="AS20" s="502">
        <f ca="1">IF(CalcGR2!$K$13=0,"",VLOOKUP(CalcGR2!$B$6,CalcGR2!$C$4:$N$12,8,0))</f>
        <v>9</v>
      </c>
    </row>
    <row r="21" spans="3:45" ht="24" customHeight="1" thickTop="1" x14ac:dyDescent="0.25">
      <c r="C21" s="528">
        <f t="array" aca="1" ref="C21" ca="1">ROW(55:55)-SUM(((Planning!$L$6:$L$50="")+(Planning!$N$6:$N$50="")&gt;0)*1)-SUM((($I$12:$I20="")+($K$12:$K20="")&gt;0)*1)</f>
        <v>38</v>
      </c>
      <c r="D21" s="177">
        <f t="array" aca="1" ref="D21" ca="1">IF(Planning!$U$15,"",$D$12+QUOTIENT(($C21-$C$12),Planning!$U$11)*(Planning!$R$7+Planning!$R$9)/1440+SUM($O$12:$O20)/1440)</f>
        <v>0.66666666666666674</v>
      </c>
      <c r="E21" s="179">
        <f ca="1">IF(Planning!$U$15,"",MOD($C21-$C$12,Planning!$U$11)+1)</f>
        <v>2</v>
      </c>
      <c r="F21" s="612" t="s">
        <v>369</v>
      </c>
      <c r="G21" s="613" t="s">
        <v>5</v>
      </c>
      <c r="H21" s="614" t="s">
        <v>367</v>
      </c>
      <c r="I21" s="492" t="str">
        <f t="shared" ca="1" si="0"/>
        <v/>
      </c>
      <c r="J21" s="493" t="s">
        <v>5</v>
      </c>
      <c r="K21" s="494" t="str">
        <f t="shared" ca="1" si="1"/>
        <v>SSV Wildbach</v>
      </c>
      <c r="L21" s="454"/>
      <c r="M21" s="455" t="str">
        <f>Language!$E$84</f>
        <v>-</v>
      </c>
      <c r="N21" s="456"/>
      <c r="O21" s="349"/>
      <c r="Q21" s="402">
        <f ca="1">IF(CalcE42!$K$13=0,"",IF(VLOOKUP(CalcE42!$B$5,CalcE42!$C$4:$E$12,3,0)=MAX($Q20:$Q20),VLOOKUP(CalcE42!$B$5,CalcE42!$C$4:$E$12,3,0),CalcE42!$B$5))</f>
        <v>2</v>
      </c>
      <c r="R21" s="460" t="str">
        <f ca="1">IF(OR(Calc1!$F$14&lt;3,$AE$24=1),"",IF(CalcE42!$K$13=0,CalcE42!$Q$65,VLOOKUP(CalcE42!$B$5,CalcE42!$C$4:$N$12,4,0)))</f>
        <v>Eintracht Frankfurt</v>
      </c>
      <c r="S21" s="227">
        <f ca="1">IF(CalcE42!$K$13=0,"",VLOOKUP(CalcE42!$B$5,CalcE42!$C$4:$N$12,9,0))</f>
        <v>3</v>
      </c>
      <c r="T21" s="202">
        <f ca="1">IF(CalcE42!$K$13=0,"",VLOOKUP(CalcE42!$B$5,CalcE42!$C$4:$N$12,10,0))</f>
        <v>1</v>
      </c>
      <c r="U21" s="202">
        <f ca="1">IF(CalcE42!$K$13=0,"",VLOOKUP(CalcE42!$B$5,CalcE42!$C$4:$N$12,11,0))</f>
        <v>2</v>
      </c>
      <c r="V21" s="202">
        <f ca="1">IF(CalcE42!$K$13=0,"",VLOOKUP(CalcE42!$B$5,CalcE42!$C$4:$N$12,12,0))</f>
        <v>0</v>
      </c>
      <c r="W21" s="223">
        <f ca="1">IF(CalcE42!$K$13=0,"",VLOOKUP(CalcE42!$B$5,CalcE42!$C$4:$N$12,5,0))</f>
        <v>4</v>
      </c>
      <c r="X21" s="224" t="str">
        <f>Language!$E$84</f>
        <v>-</v>
      </c>
      <c r="Y21" s="225">
        <f ca="1">IF(CalcE42!$K$13=0,"",VLOOKUP(CalcE42!$B$5,CalcE42!$C$4:$N$12,6,0))</f>
        <v>3</v>
      </c>
      <c r="Z21" s="202">
        <f ca="1">IF(CalcE42!$K$13=0,"",VLOOKUP(CalcE42!$B$5,CalcE42!$C$4:$N$12,7,0))</f>
        <v>1</v>
      </c>
      <c r="AA21" s="226">
        <f ca="1">IF(CalcE42!$K$13=0,"",VLOOKUP(CalcE42!$B$5,CalcE42!$C$4:$N$12,8,0))</f>
        <v>5</v>
      </c>
      <c r="AD21" s="483" t="s">
        <v>356</v>
      </c>
      <c r="AE21" s="486" t="str">
        <f t="shared" ref="AE21:AE23" ca="1" si="3">IF(VLOOKUP(AD21,$AI$12:$AJ$44,2,0)="","",VLOOKUP(AD21,$AI$12:$AJ$44,2,0))</f>
        <v>Eintracht Frankfurt</v>
      </c>
      <c r="AF21" s="478"/>
    </row>
    <row r="22" spans="3:45" ht="24" customHeight="1" thickBot="1" x14ac:dyDescent="0.35">
      <c r="C22" s="528">
        <f t="array" aca="1" ref="C22" ca="1">ROW(56:56)-SUM(((Planning!$L$6:$L$50="")+(Planning!$N$6:$N$50="")&gt;0)*1)-SUM((($I$12:$I21="")+($K$12:$K21="")&gt;0)*1)</f>
        <v>38</v>
      </c>
      <c r="D22" s="177">
        <f t="array" aca="1" ref="D22" ca="1">IF(Planning!$U$15,"",$D$12+QUOTIENT(($C22-$C$12),Planning!$U$11)*(Planning!$R$7+Planning!$R$9)/1440+SUM($O$12:$O21)/1440)</f>
        <v>0.66666666666666674</v>
      </c>
      <c r="E22" s="179">
        <f ca="1">IF(Planning!$U$15,"",MOD($C22-$C$12,Planning!$U$11)+1)</f>
        <v>2</v>
      </c>
      <c r="F22" s="612" t="s">
        <v>365</v>
      </c>
      <c r="G22" s="613" t="s">
        <v>5</v>
      </c>
      <c r="H22" s="614" t="s">
        <v>363</v>
      </c>
      <c r="I22" s="492" t="str">
        <f t="shared" ca="1" si="0"/>
        <v>FC Grönlingen</v>
      </c>
      <c r="J22" s="493" t="s">
        <v>5</v>
      </c>
      <c r="K22" s="494" t="str">
        <f t="shared" ca="1" si="1"/>
        <v>Maibach 1822 eV</v>
      </c>
      <c r="L22" s="454">
        <v>1</v>
      </c>
      <c r="M22" s="455" t="str">
        <f>Language!$E$84</f>
        <v>-</v>
      </c>
      <c r="N22" s="456">
        <v>1</v>
      </c>
      <c r="O22" s="349"/>
      <c r="Q22" s="402">
        <f ca="1">IF(CalcE42!$K$13=0,"",IF(VLOOKUP(CalcE42!$B$6,CalcE42!$C$4:$E$12,3,0)=MAX($Q20:$Q21),VLOOKUP(CalcE42!$B$6,CalcE42!$C$4:$E$12,3,0),CalcE42!$B$6))</f>
        <v>3</v>
      </c>
      <c r="R22" s="460" t="str">
        <f ca="1">IF(OR(Calc1!$F$14&lt;3,$AE$24=1),"",IF(CalcE42!$K$13=0,CalcE42!$Q$66,VLOOKUP(CalcE42!$B$6,CalcE42!$C$4:$N$12,4,0)))</f>
        <v>Mainz 05</v>
      </c>
      <c r="S22" s="227">
        <f ca="1">IF(CalcE42!$K$13=0,"",VLOOKUP(CalcE42!$B$6,CalcE42!$C$4:$N$12,9,0))</f>
        <v>3</v>
      </c>
      <c r="T22" s="202">
        <f ca="1">IF(CalcE42!$K$13=0,"",VLOOKUP(CalcE42!$B$6,CalcE42!$C$4:$N$12,10,0))</f>
        <v>0</v>
      </c>
      <c r="U22" s="202">
        <f ca="1">IF(CalcE42!$K$13=0,"",VLOOKUP(CalcE42!$B$6,CalcE42!$C$4:$N$12,11,0))</f>
        <v>2</v>
      </c>
      <c r="V22" s="202">
        <f ca="1">IF(CalcE42!$K$13=0,"",VLOOKUP(CalcE42!$B$6,CalcE42!$C$4:$N$12,12,0))</f>
        <v>1</v>
      </c>
      <c r="W22" s="223">
        <f ca="1">IF(CalcE42!$K$13=0,"",VLOOKUP(CalcE42!$B$6,CalcE42!$C$4:$N$12,5,0))</f>
        <v>8</v>
      </c>
      <c r="X22" s="224" t="str">
        <f>Language!$E$84</f>
        <v>-</v>
      </c>
      <c r="Y22" s="225">
        <f ca="1">IF(CalcE42!$K$13=0,"",VLOOKUP(CalcE42!$B$6,CalcE42!$C$4:$N$12,6,0))</f>
        <v>9</v>
      </c>
      <c r="Z22" s="202">
        <f ca="1">IF(CalcE42!$K$13=0,"",VLOOKUP(CalcE42!$B$6,CalcE42!$C$4:$N$12,7,0))</f>
        <v>-1</v>
      </c>
      <c r="AA22" s="226">
        <f ca="1">IF(CalcE42!$K$13=0,"",VLOOKUP(CalcE42!$B$6,CalcE42!$C$4:$N$12,8,0))</f>
        <v>2</v>
      </c>
      <c r="AD22" s="483" t="s">
        <v>331</v>
      </c>
      <c r="AE22" s="486" t="str">
        <f t="shared" ca="1" si="3"/>
        <v>1. FC Nürnberg</v>
      </c>
      <c r="AF22" s="478"/>
      <c r="AI22" s="812" t="str">
        <f>Language!$E$61</f>
        <v>Third-placed</v>
      </c>
      <c r="AJ22" s="812"/>
      <c r="AK22" s="203"/>
      <c r="AL22" s="203"/>
      <c r="AM22" s="628"/>
      <c r="AN22" s="628"/>
      <c r="AO22" s="628"/>
      <c r="AP22" s="628"/>
      <c r="AQ22" s="628"/>
      <c r="AR22" s="628"/>
      <c r="AS22" s="628"/>
    </row>
    <row r="23" spans="3:45" ht="24" customHeight="1" thickTop="1" thickBot="1" x14ac:dyDescent="0.3">
      <c r="C23" s="528">
        <f t="array" aca="1" ref="C23" ca="1">ROW(57:57)-SUM(((Planning!$L$6:$L$50="")+(Planning!$N$6:$N$50="")&gt;0)*1)-SUM((($I$12:$I22="")+($K$12:$K22="")&gt;0)*1)</f>
        <v>39</v>
      </c>
      <c r="D23" s="177">
        <f t="array" aca="1" ref="D23" ca="1">IF(Planning!$U$15,"",$D$12+QUOTIENT(($C23-$C$12),Planning!$U$11)*(Planning!$R$7+Planning!$R$9)/1440+SUM($O$12:$O22)/1440)</f>
        <v>0.66666666666666674</v>
      </c>
      <c r="E23" s="179">
        <f ca="1">IF(Planning!$U$15,"",MOD($C23-$C$12,Planning!$U$11)+1)</f>
        <v>3</v>
      </c>
      <c r="F23" s="612" t="s">
        <v>332</v>
      </c>
      <c r="G23" s="613" t="s">
        <v>5</v>
      </c>
      <c r="H23" s="614" t="s">
        <v>356</v>
      </c>
      <c r="I23" s="492" t="str">
        <f t="shared" ca="1" si="0"/>
        <v>Mainz 05</v>
      </c>
      <c r="J23" s="493" t="s">
        <v>5</v>
      </c>
      <c r="K23" s="494" t="str">
        <f t="shared" ca="1" si="1"/>
        <v>Eintracht Frankfurt</v>
      </c>
      <c r="L23" s="454">
        <v>2</v>
      </c>
      <c r="M23" s="455" t="str">
        <f>Language!$E$84</f>
        <v>-</v>
      </c>
      <c r="N23" s="456">
        <v>2</v>
      </c>
      <c r="O23" s="349"/>
      <c r="Q23" s="404">
        <f ca="1">IF(CalcE42!$K$13=0,"",IF(VLOOKUP(CalcE42!$B$7,CalcE42!$C$4:$E$12,3,0)=MAX($Q20:$Q22),VLOOKUP(CalcE42!$B$7,CalcE42!$C$4:$E$12,3,0),CalcE42!$B$7))</f>
        <v>4</v>
      </c>
      <c r="R23" s="461" t="str">
        <f ca="1">IF(OR(Calc1!$F$14&lt;3,$AE$24=1),"",IF(CalcE42!$K$13=0,CalcE42!$Q$67,VLOOKUP(CalcE42!$B$7,CalcE42!$C$4:$N$12,4,0)))</f>
        <v>1. FC Nürnberg</v>
      </c>
      <c r="S23" s="238">
        <f ca="1">IF(CalcE42!$K$13=0,"",VLOOKUP(CalcE42!$B$7,CalcE42!$C$4:$N$12,9,0))</f>
        <v>3</v>
      </c>
      <c r="T23" s="232">
        <f ca="1">IF(CalcE42!$K$13=0,"",VLOOKUP(CalcE42!$B$7,CalcE42!$C$4:$N$12,10,0))</f>
        <v>0</v>
      </c>
      <c r="U23" s="232">
        <f ca="1">IF(CalcE42!$K$13=0,"",VLOOKUP(CalcE42!$B$7,CalcE42!$C$4:$N$12,11,0))</f>
        <v>1</v>
      </c>
      <c r="V23" s="232">
        <f ca="1">IF(CalcE42!$K$13=0,"",VLOOKUP(CalcE42!$B$7,CalcE42!$C$4:$N$12,12,0))</f>
        <v>2</v>
      </c>
      <c r="W23" s="234">
        <f ca="1">IF(CalcE42!$K$13=0,"",VLOOKUP(CalcE42!$B$7,CalcE42!$C$4:$N$12,5,0))</f>
        <v>5</v>
      </c>
      <c r="X23" s="235" t="str">
        <f>Language!$E$84</f>
        <v>-</v>
      </c>
      <c r="Y23" s="236">
        <f ca="1">IF(CalcE42!$K$13=0,"",VLOOKUP(CalcE42!$B$7,CalcE42!$C$4:$N$12,6,0))</f>
        <v>8</v>
      </c>
      <c r="Z23" s="232">
        <f ca="1">IF(CalcE42!$K$13=0,"",VLOOKUP(CalcE42!$B$7,CalcE42!$C$4:$N$12,7,0))</f>
        <v>-3</v>
      </c>
      <c r="AA23" s="237">
        <f ca="1">IF(CalcE42!$K$13=0,"",VLOOKUP(CalcE42!$B$7,CalcE42!$C$4:$N$12,8,0))</f>
        <v>1</v>
      </c>
      <c r="AD23" s="433" t="s">
        <v>332</v>
      </c>
      <c r="AE23" s="632" t="str">
        <f t="shared" ca="1" si="3"/>
        <v>Mainz 05</v>
      </c>
      <c r="AF23" s="481"/>
      <c r="AI23" s="569"/>
      <c r="AJ23" s="539" t="str">
        <f>Language!$E$10</f>
        <v>Participant or team</v>
      </c>
      <c r="AK23" s="470" t="str">
        <f>Language!$E$21</f>
        <v>Pld</v>
      </c>
      <c r="AL23" s="610" t="str">
        <f>Language!$E$22</f>
        <v>W</v>
      </c>
      <c r="AM23" s="610" t="str">
        <f>Language!$E$23</f>
        <v>D</v>
      </c>
      <c r="AN23" s="610" t="str">
        <f>Language!$E$24</f>
        <v>L</v>
      </c>
      <c r="AO23" s="786" t="str">
        <f>Language!$E$25</f>
        <v>Goals</v>
      </c>
      <c r="AP23" s="786"/>
      <c r="AQ23" s="786"/>
      <c r="AR23" s="610" t="str">
        <f>Language!$E$26</f>
        <v>GD</v>
      </c>
      <c r="AS23" s="472" t="str">
        <f>Language!$E$27</f>
        <v>Pts</v>
      </c>
    </row>
    <row r="24" spans="3:45" ht="24" customHeight="1" thickTop="1" x14ac:dyDescent="0.25">
      <c r="C24" s="528">
        <f t="array" aca="1" ref="C24" ca="1">ROW(58:58)-SUM(((Planning!$L$6:$L$50="")+(Planning!$N$6:$N$50="")&gt;0)*1)-SUM((($I$12:$I23="")+($K$12:$K23="")&gt;0)*1)</f>
        <v>40</v>
      </c>
      <c r="D24" s="177">
        <f t="array" aca="1" ref="D24" ca="1">IF(Planning!$U$15,"",$D$12+QUOTIENT(($C24-$C$12),Planning!$U$11)*(Planning!$R$7+Planning!$R$9)/1440+SUM($O$12:$O23)/1440)</f>
        <v>0.69097222222222221</v>
      </c>
      <c r="E24" s="179">
        <f ca="1">IF(Planning!$U$15,"",MOD($C24-$C$12,Planning!$U$11)+1)</f>
        <v>1</v>
      </c>
      <c r="F24" s="612" t="s">
        <v>354</v>
      </c>
      <c r="G24" s="613" t="s">
        <v>5</v>
      </c>
      <c r="H24" s="614" t="s">
        <v>373</v>
      </c>
      <c r="I24" s="492" t="str">
        <f t="shared" ca="1" si="0"/>
        <v>Inter Mailand</v>
      </c>
      <c r="J24" s="493" t="s">
        <v>5</v>
      </c>
      <c r="K24" s="494" t="str">
        <f t="shared" ca="1" si="1"/>
        <v>Manchester City</v>
      </c>
      <c r="L24" s="454">
        <v>1</v>
      </c>
      <c r="M24" s="455" t="str">
        <f>Language!$E$84</f>
        <v>-</v>
      </c>
      <c r="N24" s="456">
        <v>2</v>
      </c>
      <c r="O24" s="349"/>
      <c r="AE24" s="638">
        <f t="array" aca="1" ref="AE24" ca="1">SUM((AE20:AE23&lt;&gt;"")*1)</f>
        <v>4</v>
      </c>
      <c r="AI24" s="607" t="s">
        <v>331</v>
      </c>
      <c r="AJ24" s="629" t="str">
        <f ca="1">IF(Calc1!$F$14&lt;3,"",IF(CalcGR3!$K$13=0,CalcGR3!$Q$64,VLOOKUP(CalcGR3!$B$4,CalcGR3!$C$4:$N$12,4,0)))</f>
        <v>1. FC Nürnberg</v>
      </c>
      <c r="AK24" s="544">
        <f ca="1">IF(CalcGR3!$K$13=0,"",VLOOKUP(CalcGR3!$B$4,CalcGR3!$C$4:$N$12,9,0))</f>
        <v>4</v>
      </c>
      <c r="AL24" s="545">
        <f ca="1">IF(CalcGR3!$K$13=0,"",VLOOKUP(CalcGR3!$B$4,CalcGR3!$C$4:$N$12,10,0))</f>
        <v>2</v>
      </c>
      <c r="AM24" s="545">
        <f ca="1">IF(CalcGR3!$K$13=0,"",VLOOKUP(CalcGR3!$B$4,CalcGR3!$C$4:$N$12,11,0))</f>
        <v>0</v>
      </c>
      <c r="AN24" s="545">
        <f ca="1">IF(CalcGR3!$K$13=0,"",VLOOKUP(CalcGR3!$B$4,CalcGR3!$C$4:$N$12,12,0))</f>
        <v>2</v>
      </c>
      <c r="AO24" s="546">
        <f ca="1">IF(CalcGR3!$K$13=0,"",VLOOKUP(CalcGR3!$B$4,CalcGR3!$C$4:$N$12,5,0))</f>
        <v>9</v>
      </c>
      <c r="AP24" s="547" t="str">
        <f>Language!$E$84</f>
        <v>-</v>
      </c>
      <c r="AQ24" s="548">
        <f ca="1">IF(CalcGR3!$K$13=0,"",VLOOKUP(CalcGR3!$B$4,CalcGR3!$C$4:$N$12,6,0))</f>
        <v>9</v>
      </c>
      <c r="AR24" s="545">
        <f ca="1">IF(CalcGR3!$K$13=0,"",VLOOKUP(CalcGR3!$B$4,CalcGR3!$C$4:$N$12,7,0))</f>
        <v>0</v>
      </c>
      <c r="AS24" s="501">
        <f ca="1">IF(CalcGR3!$K$13=0,"",VLOOKUP(CalcGR3!$B$4,CalcGR3!$C$4:$N$12,8,0))</f>
        <v>6</v>
      </c>
    </row>
    <row r="25" spans="3:45" ht="24" customHeight="1" x14ac:dyDescent="0.25">
      <c r="C25" s="528">
        <f t="array" aca="1" ref="C25" ca="1">ROW(59:59)-SUM(((Planning!$L$6:$L$50="")+(Planning!$N$6:$N$50="")&gt;0)*1)-SUM((($I$12:$I24="")+($K$12:$K24="")&gt;0)*1)</f>
        <v>41</v>
      </c>
      <c r="D25" s="177">
        <f t="array" aca="1" ref="D25" ca="1">IF(Planning!$U$15,"",$D$12+QUOTIENT(($C25-$C$12),Planning!$U$11)*(Planning!$R$7+Planning!$R$9)/1440+SUM($O$12:$O24)/1440)</f>
        <v>0.69097222222222221</v>
      </c>
      <c r="E25" s="179">
        <f ca="1">IF(Planning!$U$15,"",MOD($C25-$C$12,Planning!$U$11)+1)</f>
        <v>2</v>
      </c>
      <c r="F25" s="612" t="s">
        <v>368</v>
      </c>
      <c r="G25" s="613" t="s">
        <v>5</v>
      </c>
      <c r="H25" s="614" t="s">
        <v>366</v>
      </c>
      <c r="I25" s="492" t="str">
        <f t="shared" ca="1" si="0"/>
        <v>Kickers Rodendorf</v>
      </c>
      <c r="J25" s="493" t="s">
        <v>5</v>
      </c>
      <c r="K25" s="494" t="str">
        <f t="shared" ca="1" si="1"/>
        <v>VFB Essenheim</v>
      </c>
      <c r="L25" s="454">
        <v>4</v>
      </c>
      <c r="M25" s="455" t="str">
        <f>Language!$E$84</f>
        <v>-</v>
      </c>
      <c r="N25" s="456">
        <v>2</v>
      </c>
      <c r="O25" s="349"/>
      <c r="AI25" s="483" t="s">
        <v>332</v>
      </c>
      <c r="AJ25" s="630" t="str">
        <f ca="1">IF(Calc1!$F$14&lt;3,"",IF(CalcGR3!$K$13=0,CalcGR3!$Q$65,VLOOKUP(CalcGR3!$B$5,CalcGR3!$C$4:$N$12,4,0)))</f>
        <v>Mainz 05</v>
      </c>
      <c r="AK25" s="227">
        <f ca="1">IF(CalcGR3!$K$13=0,"",VLOOKUP(CalcGR3!$B$5,CalcGR3!$C$4:$N$12,9,0))</f>
        <v>4</v>
      </c>
      <c r="AL25" s="202">
        <f ca="1">IF(CalcGR3!$K$13=0,"",VLOOKUP(CalcGR3!$B$5,CalcGR3!$C$4:$N$12,10,0))</f>
        <v>2</v>
      </c>
      <c r="AM25" s="202">
        <f ca="1">IF(CalcGR3!$K$13=0,"",VLOOKUP(CalcGR3!$B$5,CalcGR3!$C$4:$N$12,11,0))</f>
        <v>0</v>
      </c>
      <c r="AN25" s="202">
        <f ca="1">IF(CalcGR3!$K$13=0,"",VLOOKUP(CalcGR3!$B$5,CalcGR3!$C$4:$N$12,12,0))</f>
        <v>2</v>
      </c>
      <c r="AO25" s="223">
        <f ca="1">IF(CalcGR3!$K$13=0,"",VLOOKUP(CalcGR3!$B$5,CalcGR3!$C$4:$N$12,5,0))</f>
        <v>5</v>
      </c>
      <c r="AP25" s="224" t="str">
        <f>Language!$E$84</f>
        <v>-</v>
      </c>
      <c r="AQ25" s="225">
        <f ca="1">IF(CalcGR3!$K$13=0,"",VLOOKUP(CalcGR3!$B$5,CalcGR3!$C$4:$N$12,6,0))</f>
        <v>8</v>
      </c>
      <c r="AR25" s="202">
        <f ca="1">IF(CalcGR3!$K$13=0,"",VLOOKUP(CalcGR3!$B$5,CalcGR3!$C$4:$N$12,7,0))</f>
        <v>-3</v>
      </c>
      <c r="AS25" s="501">
        <f ca="1">IF(CalcGR3!$K$13=0,"",VLOOKUP(CalcGR3!$B$5,CalcGR3!$C$4:$N$12,8,0))</f>
        <v>6</v>
      </c>
    </row>
    <row r="26" spans="3:45" ht="24" customHeight="1" thickBot="1" x14ac:dyDescent="0.45">
      <c r="C26" s="528">
        <f t="array" aca="1" ref="C26" ca="1">ROW(60:60)-SUM(((Planning!$L$6:$L$50="")+(Planning!$N$6:$N$50="")&gt;0)*1)-SUM((($I$12:$I25="")+($K$12:$K25="")&gt;0)*1)</f>
        <v>42</v>
      </c>
      <c r="D26" s="177">
        <f t="array" aca="1" ref="D26" ca="1">IF(Planning!$U$15,"",$D$12+QUOTIENT(($C26-$C$12),Planning!$U$11)*(Planning!$R$7+Planning!$R$9)/1440+SUM($O$12:$O25)/1440)</f>
        <v>0.69097222222222221</v>
      </c>
      <c r="E26" s="179">
        <f ca="1">IF(Planning!$U$15,"",MOD($C26-$C$12,Planning!$U$11)+1)</f>
        <v>3</v>
      </c>
      <c r="F26" s="612" t="s">
        <v>364</v>
      </c>
      <c r="G26" s="613" t="s">
        <v>5</v>
      </c>
      <c r="H26" s="614" t="s">
        <v>333</v>
      </c>
      <c r="I26" s="492" t="str">
        <f t="shared" ca="1" si="0"/>
        <v>FSV Rauen</v>
      </c>
      <c r="J26" s="493" t="s">
        <v>5</v>
      </c>
      <c r="K26" s="494" t="str">
        <f t="shared" ca="1" si="1"/>
        <v>1. FC Riedwald</v>
      </c>
      <c r="L26" s="454">
        <v>3</v>
      </c>
      <c r="M26" s="455" t="str">
        <f>Language!$E$84</f>
        <v>-</v>
      </c>
      <c r="N26" s="456">
        <v>1</v>
      </c>
      <c r="O26" s="349"/>
      <c r="Q26" s="746" t="str">
        <f>Language!$E$16&amp;" E3"</f>
        <v>Group E3</v>
      </c>
      <c r="R26" s="746"/>
      <c r="S26" s="203"/>
      <c r="T26" s="203"/>
      <c r="U26" s="203"/>
      <c r="V26" s="203"/>
      <c r="W26" s="203"/>
      <c r="X26" s="203"/>
      <c r="Y26" s="203"/>
      <c r="Z26" s="203"/>
      <c r="AA26" s="203"/>
      <c r="AD26" s="691" t="str">
        <f>$Q26</f>
        <v>Group E3</v>
      </c>
      <c r="AE26" s="691"/>
      <c r="AF26" s="691"/>
      <c r="AI26" s="433" t="s">
        <v>333</v>
      </c>
      <c r="AJ26" s="631" t="str">
        <f ca="1">IF(Calc1!$F$14&lt;3,"",IF(CalcGR3!$K$13=0,CalcGR3!$Q$66,VLOOKUP(CalcGR3!$B$6,CalcGR3!$C$4:$N$12,4,0)))</f>
        <v>1. FC Riedwald</v>
      </c>
      <c r="AK26" s="238">
        <f ca="1">IF(CalcGR3!$K$13=0,"",VLOOKUP(CalcGR3!$B$6,CalcGR3!$C$4:$N$12,9,0))</f>
        <v>4</v>
      </c>
      <c r="AL26" s="232">
        <f ca="1">IF(CalcGR3!$K$13=0,"",VLOOKUP(CalcGR3!$B$6,CalcGR3!$C$4:$N$12,10,0))</f>
        <v>1</v>
      </c>
      <c r="AM26" s="232">
        <f ca="1">IF(CalcGR3!$K$13=0,"",VLOOKUP(CalcGR3!$B$6,CalcGR3!$C$4:$N$12,11,0))</f>
        <v>1</v>
      </c>
      <c r="AN26" s="232">
        <f ca="1">IF(CalcGR3!$K$13=0,"",VLOOKUP(CalcGR3!$B$6,CalcGR3!$C$4:$N$12,12,0))</f>
        <v>2</v>
      </c>
      <c r="AO26" s="234">
        <f ca="1">IF(CalcGR3!$K$13=0,"",VLOOKUP(CalcGR3!$B$6,CalcGR3!$C$4:$N$12,5,0))</f>
        <v>10</v>
      </c>
      <c r="AP26" s="235" t="str">
        <f>Language!$E$84</f>
        <v>-</v>
      </c>
      <c r="AQ26" s="236">
        <f ca="1">IF(CalcGR3!$K$13=0,"",VLOOKUP(CalcGR3!$B$6,CalcGR3!$C$4:$N$12,6,0))</f>
        <v>13</v>
      </c>
      <c r="AR26" s="232">
        <f ca="1">IF(CalcGR3!$K$13=0,"",VLOOKUP(CalcGR3!$B$6,CalcGR3!$C$4:$N$12,7,0))</f>
        <v>-3</v>
      </c>
      <c r="AS26" s="502">
        <f ca="1">IF(CalcGR3!$K$13=0,"",VLOOKUP(CalcGR3!$B$6,CalcGR3!$C$4:$N$12,8,0))</f>
        <v>4</v>
      </c>
    </row>
    <row r="27" spans="3:45" ht="24" customHeight="1" thickTop="1" thickBot="1" x14ac:dyDescent="0.3">
      <c r="C27" s="528">
        <f t="array" aca="1" ref="C27" ca="1">ROW(61:61)-SUM(((Planning!$L$6:$L$50="")+(Planning!$N$6:$N$50="")&gt;0)*1)-SUM((($I$12:$I26="")+($K$12:$K26="")&gt;0)*1)</f>
        <v>43</v>
      </c>
      <c r="D27" s="177">
        <f t="array" aca="1" ref="D27" ca="1">IF(Planning!$U$15,"",$D$12+QUOTIENT(($C27-$C$12),Planning!$U$11)*(Planning!$R$7+Planning!$R$9)/1440+SUM($O$12:$O26)/1440)</f>
        <v>0.71527777777777779</v>
      </c>
      <c r="E27" s="179">
        <f ca="1">IF(Planning!$U$15,"",MOD($C27-$C$12,Planning!$U$11)+1)</f>
        <v>1</v>
      </c>
      <c r="F27" s="612" t="s">
        <v>331</v>
      </c>
      <c r="G27" s="613" t="s">
        <v>5</v>
      </c>
      <c r="H27" s="614" t="s">
        <v>355</v>
      </c>
      <c r="I27" s="492" t="str">
        <f t="shared" ca="1" si="0"/>
        <v>1. FC Nürnberg</v>
      </c>
      <c r="J27" s="493" t="s">
        <v>5</v>
      </c>
      <c r="K27" s="494" t="str">
        <f t="shared" ca="1" si="1"/>
        <v>Borussia Dortmund</v>
      </c>
      <c r="L27" s="454">
        <v>1</v>
      </c>
      <c r="M27" s="455" t="str">
        <f>Language!$E$84</f>
        <v>-</v>
      </c>
      <c r="N27" s="456">
        <v>3</v>
      </c>
      <c r="O27" s="349"/>
      <c r="Q27" s="710"/>
      <c r="R27" s="711"/>
      <c r="S27" s="205" t="str">
        <f>Language!$E$21</f>
        <v>Pld</v>
      </c>
      <c r="T27" s="206" t="str">
        <f>Language!$E$22</f>
        <v>W</v>
      </c>
      <c r="U27" s="206" t="str">
        <f>Language!$E$23</f>
        <v>D</v>
      </c>
      <c r="V27" s="608" t="str">
        <f>Language!$E$24</f>
        <v>L</v>
      </c>
      <c r="W27" s="707" t="str">
        <f>Language!$E$25</f>
        <v>Goals</v>
      </c>
      <c r="X27" s="708"/>
      <c r="Y27" s="709"/>
      <c r="Z27" s="206" t="str">
        <f>Language!$E$26</f>
        <v>GD</v>
      </c>
      <c r="AA27" s="208" t="str">
        <f>Language!$E$27</f>
        <v>Pts</v>
      </c>
      <c r="AD27" s="484"/>
      <c r="AE27" s="485" t="str">
        <f>Language!$E$10</f>
        <v>Participant or team</v>
      </c>
      <c r="AF27" s="472" t="str">
        <f>Language!$E$49</f>
        <v>bonus</v>
      </c>
    </row>
    <row r="28" spans="3:45" ht="24" customHeight="1" thickBot="1" x14ac:dyDescent="0.35">
      <c r="C28" s="528">
        <f t="array" aca="1" ref="C28" ca="1">ROW(62:62)-SUM(((Planning!$L$6:$L$50="")+(Planning!$N$6:$N$50="")&gt;0)*1)-SUM((($I$12:$I27="")+($K$12:$K27="")&gt;0)*1)</f>
        <v>44</v>
      </c>
      <c r="D28" s="177">
        <f t="array" aca="1" ref="D28" ca="1">IF(Planning!$U$15,"",$D$12+QUOTIENT(($C28-$C$12),Planning!$U$11)*(Planning!$R$7+Planning!$R$9)/1440+SUM($O$12:$O27)/1440)</f>
        <v>0.71527777777777779</v>
      </c>
      <c r="E28" s="179">
        <f ca="1">IF(Planning!$U$15,"",MOD($C28-$C$12,Planning!$U$11)+1)</f>
        <v>2</v>
      </c>
      <c r="F28" s="612" t="s">
        <v>374</v>
      </c>
      <c r="G28" s="613" t="s">
        <v>5</v>
      </c>
      <c r="H28" s="614" t="s">
        <v>372</v>
      </c>
      <c r="I28" s="492" t="str">
        <f t="shared" ca="1" si="0"/>
        <v>FC Barcelona</v>
      </c>
      <c r="J28" s="493" t="s">
        <v>5</v>
      </c>
      <c r="K28" s="494" t="str">
        <f t="shared" ca="1" si="1"/>
        <v>Real Madrid</v>
      </c>
      <c r="L28" s="454">
        <v>0</v>
      </c>
      <c r="M28" s="455" t="str">
        <f>Language!$E$84</f>
        <v>-</v>
      </c>
      <c r="N28" s="456">
        <v>1</v>
      </c>
      <c r="O28" s="349"/>
      <c r="Q28" s="400">
        <f ca="1">IF(CalcE43!$K$13=0,"",1)</f>
        <v>1</v>
      </c>
      <c r="R28" s="459" t="str">
        <f ca="1">IF(Calc1!$F$14&lt;3,"",IF(AND(CalcE43!$K$13=0,$AE$32&lt;&gt;1),CalcE43!$Q$64,VLOOKUP(CalcE43!$B$4,CalcE43!$C$4:$N$12,4,0)))</f>
        <v>FSV Rauen</v>
      </c>
      <c r="S28" s="462">
        <f ca="1">IF(CalcE43!$K$13=0,"",VLOOKUP(CalcE43!$B$4,CalcE43!$C$4:$N$12,9,0))</f>
        <v>3</v>
      </c>
      <c r="T28" s="212">
        <f ca="1">IF(CalcE43!$K$13=0,"",VLOOKUP(CalcE43!$B$4,CalcE43!$C$4:$N$12,10,0))</f>
        <v>2</v>
      </c>
      <c r="U28" s="212">
        <f ca="1">IF(CalcE43!$K$13=0,"",VLOOKUP(CalcE43!$B$4,CalcE43!$C$4:$N$12,11,0))</f>
        <v>0</v>
      </c>
      <c r="V28" s="212">
        <f ca="1">IF(CalcE43!$K$13=0,"",VLOOKUP(CalcE43!$B$4,CalcE43!$C$4:$N$12,12,0))</f>
        <v>1</v>
      </c>
      <c r="W28" s="214">
        <f ca="1">IF(CalcE43!$K$13=0,"",VLOOKUP(CalcE43!$B$4,CalcE43!$C$4:$N$12,5,0))</f>
        <v>7</v>
      </c>
      <c r="X28" s="215" t="str">
        <f>Language!$E$84</f>
        <v>-</v>
      </c>
      <c r="Y28" s="216">
        <f ca="1">IF(CalcE43!$K$13=0,"",VLOOKUP(CalcE43!$B$4,CalcE43!$C$4:$N$12,6,0))</f>
        <v>5</v>
      </c>
      <c r="Z28" s="212">
        <f ca="1">IF(CalcE43!$K$13=0,"",VLOOKUP(CalcE43!$B$4,CalcE43!$C$4:$N$12,7,0))</f>
        <v>2</v>
      </c>
      <c r="AA28" s="217">
        <f ca="1">IF(CalcE43!$K$13=0,"",VLOOKUP(CalcE43!$B$4,CalcE43!$C$4:$N$12,8,0))</f>
        <v>6</v>
      </c>
      <c r="AD28" s="606" t="s">
        <v>333</v>
      </c>
      <c r="AE28" s="486" t="str">
        <f ca="1">IF(VLOOKUP(AD28,$AI$12:$AJ$44,2,0)="","",VLOOKUP(AD28,$AI$12:$AJ$44,2,0))</f>
        <v>1. FC Riedwald</v>
      </c>
      <c r="AF28" s="475"/>
      <c r="AI28" s="812" t="str">
        <f>Language!$E$62</f>
        <v>Fourth-placed</v>
      </c>
      <c r="AJ28" s="812"/>
      <c r="AK28" s="203"/>
      <c r="AL28" s="203"/>
      <c r="AM28" s="628"/>
      <c r="AN28" s="628"/>
      <c r="AO28" s="628"/>
      <c r="AP28" s="628"/>
      <c r="AQ28" s="628"/>
      <c r="AR28" s="628"/>
      <c r="AS28" s="628"/>
    </row>
    <row r="29" spans="3:45" ht="24" customHeight="1" thickTop="1" x14ac:dyDescent="0.25">
      <c r="C29" s="528">
        <f t="array" aca="1" ref="C29" ca="1">ROW(63:63)-SUM(((Planning!$L$6:$L$50="")+(Planning!$N$6:$N$50="")&gt;0)*1)-SUM((($I$12:$I28="")+($K$12:$K28="")&gt;0)*1)</f>
        <v>45</v>
      </c>
      <c r="D29" s="177">
        <f t="array" aca="1" ref="D29" ca="1">IF(Planning!$U$15,"",$D$12+QUOTIENT(($C29-$C$12),Planning!$U$11)*(Planning!$R$7+Planning!$R$9)/1440+SUM($O$12:$O28)/1440)</f>
        <v>0.71527777777777779</v>
      </c>
      <c r="E29" s="179">
        <f ca="1">IF(Planning!$U$15,"",MOD($C29-$C$12,Planning!$U$11)+1)</f>
        <v>3</v>
      </c>
      <c r="F29" s="612" t="s">
        <v>369</v>
      </c>
      <c r="G29" s="613" t="s">
        <v>5</v>
      </c>
      <c r="H29" s="614" t="s">
        <v>368</v>
      </c>
      <c r="I29" s="492" t="str">
        <f t="shared" ref="I29:I36" ca="1" si="4">IF($F29="","",IF(VLOOKUP($F29,$AD$12:$AE$45,2,0)="","",VLOOKUP($F29,$AD$12:$AE$45,2,0)))</f>
        <v/>
      </c>
      <c r="J29" s="493" t="s">
        <v>5</v>
      </c>
      <c r="K29" s="494" t="str">
        <f t="shared" ref="K29:K36" ca="1" si="5">IF($H29="","",IF(VLOOKUP($H29,$AD$12:$AE$45,2,0)="","",VLOOKUP($H29,$AD$12:$AE$45,2,0)))</f>
        <v>Kickers Rodendorf</v>
      </c>
      <c r="L29" s="454"/>
      <c r="M29" s="455" t="str">
        <f>Language!$E$84</f>
        <v>-</v>
      </c>
      <c r="N29" s="456"/>
      <c r="O29" s="349"/>
      <c r="Q29" s="402">
        <f ca="1">IF(CalcE43!$K$13=0,"",IF(VLOOKUP(CalcE43!$B$5,CalcE43!$C$4:$E$12,3,0)=MAX($Q28:$Q28),VLOOKUP(CalcE43!$B$5,CalcE43!$C$4:$E$12,3,0),CalcE43!$B$5))</f>
        <v>2</v>
      </c>
      <c r="R29" s="460" t="str">
        <f ca="1">IF(OR(Calc1!$F$14&lt;3,$AE$32=1),"",IF(CalcE43!$K$13=0,CalcE43!$Q$65,VLOOKUP(CalcE43!$B$5,CalcE43!$C$4:$N$12,4,0)))</f>
        <v>1. FC Riedwald</v>
      </c>
      <c r="S29" s="227">
        <f ca="1">IF(CalcE43!$K$13=0,"",VLOOKUP(CalcE43!$B$5,CalcE43!$C$4:$N$12,9,0))</f>
        <v>3</v>
      </c>
      <c r="T29" s="202">
        <f ca="1">IF(CalcE43!$K$13=0,"",VLOOKUP(CalcE43!$B$5,CalcE43!$C$4:$N$12,10,0))</f>
        <v>2</v>
      </c>
      <c r="U29" s="202">
        <f ca="1">IF(CalcE43!$K$13=0,"",VLOOKUP(CalcE43!$B$5,CalcE43!$C$4:$N$12,11,0))</f>
        <v>0</v>
      </c>
      <c r="V29" s="202">
        <f ca="1">IF(CalcE43!$K$13=0,"",VLOOKUP(CalcE43!$B$5,CalcE43!$C$4:$N$12,12,0))</f>
        <v>1</v>
      </c>
      <c r="W29" s="223">
        <f ca="1">IF(CalcE43!$K$13=0,"",VLOOKUP(CalcE43!$B$5,CalcE43!$C$4:$N$12,5,0))</f>
        <v>4</v>
      </c>
      <c r="X29" s="224" t="str">
        <f>Language!$E$84</f>
        <v>-</v>
      </c>
      <c r="Y29" s="225">
        <f ca="1">IF(CalcE43!$K$13=0,"",VLOOKUP(CalcE43!$B$5,CalcE43!$C$4:$N$12,6,0))</f>
        <v>3</v>
      </c>
      <c r="Z29" s="202">
        <f ca="1">IF(CalcE43!$K$13=0,"",VLOOKUP(CalcE43!$B$5,CalcE43!$C$4:$N$12,7,0))</f>
        <v>1</v>
      </c>
      <c r="AA29" s="226">
        <f ca="1">IF(CalcE43!$K$13=0,"",VLOOKUP(CalcE43!$B$5,CalcE43!$C$4:$N$12,8,0))</f>
        <v>6</v>
      </c>
      <c r="AD29" s="483" t="s">
        <v>363</v>
      </c>
      <c r="AE29" s="486" t="str">
        <f t="shared" ref="AE29:AE31" ca="1" si="6">IF(VLOOKUP(AD29,$AI$12:$AJ$44,2,0)="","",VLOOKUP(AD29,$AI$12:$AJ$44,2,0))</f>
        <v>Maibach 1822 eV</v>
      </c>
      <c r="AF29" s="478"/>
      <c r="AI29" s="569"/>
      <c r="AJ29" s="539" t="str">
        <f>Language!$E$10</f>
        <v>Participant or team</v>
      </c>
      <c r="AK29" s="470" t="str">
        <f>Language!$E$21</f>
        <v>Pld</v>
      </c>
      <c r="AL29" s="610" t="str">
        <f>Language!$E$22</f>
        <v>W</v>
      </c>
      <c r="AM29" s="610" t="str">
        <f>Language!$E$23</f>
        <v>D</v>
      </c>
      <c r="AN29" s="610" t="str">
        <f>Language!$E$24</f>
        <v>L</v>
      </c>
      <c r="AO29" s="786" t="str">
        <f>Language!$E$25</f>
        <v>Goals</v>
      </c>
      <c r="AP29" s="786"/>
      <c r="AQ29" s="786"/>
      <c r="AR29" s="610" t="str">
        <f>Language!$E$26</f>
        <v>GD</v>
      </c>
      <c r="AS29" s="472" t="str">
        <f>Language!$E$27</f>
        <v>Pts</v>
      </c>
    </row>
    <row r="30" spans="3:45" ht="24" customHeight="1" x14ac:dyDescent="0.25">
      <c r="C30" s="528">
        <f t="array" aca="1" ref="C30" ca="1">ROW(64:64)-SUM(((Planning!$L$6:$L$50="")+(Planning!$N$6:$N$50="")&gt;0)*1)-SUM((($I$12:$I29="")+($K$12:$K29="")&gt;0)*1)</f>
        <v>45</v>
      </c>
      <c r="D30" s="177">
        <f t="array" aca="1" ref="D30" ca="1">IF(Planning!$U$15,"",$D$12+QUOTIENT(($C30-$C$12),Planning!$U$11)*(Planning!$R$7+Planning!$R$9)/1440+SUM($O$12:$O29)/1440)</f>
        <v>0.71527777777777779</v>
      </c>
      <c r="E30" s="179">
        <f ca="1">IF(Planning!$U$15,"",MOD($C30-$C$12,Planning!$U$11)+1)</f>
        <v>3</v>
      </c>
      <c r="F30" s="612" t="s">
        <v>365</v>
      </c>
      <c r="G30" s="613" t="s">
        <v>5</v>
      </c>
      <c r="H30" s="614" t="s">
        <v>364</v>
      </c>
      <c r="I30" s="492" t="str">
        <f t="shared" ca="1" si="4"/>
        <v>FC Grönlingen</v>
      </c>
      <c r="J30" s="493" t="s">
        <v>5</v>
      </c>
      <c r="K30" s="494" t="str">
        <f t="shared" ca="1" si="5"/>
        <v>FSV Rauen</v>
      </c>
      <c r="L30" s="454">
        <v>2</v>
      </c>
      <c r="M30" s="455" t="str">
        <f>Language!$E$84</f>
        <v>-</v>
      </c>
      <c r="N30" s="456">
        <v>3</v>
      </c>
      <c r="O30" s="349"/>
      <c r="Q30" s="402">
        <f ca="1">IF(CalcE43!$K$13=0,"",IF(VLOOKUP(CalcE43!$B$6,CalcE43!$C$4:$E$12,3,0)=MAX($Q28:$Q29),VLOOKUP(CalcE43!$B$6,CalcE43!$C$4:$E$12,3,0),CalcE43!$B$6))</f>
        <v>3</v>
      </c>
      <c r="R30" s="460" t="str">
        <f ca="1">IF(OR(Calc1!$F$14&lt;3,$AE$32=1),"",IF(CalcE43!$K$13=0,CalcE43!$Q$66,VLOOKUP(CalcE43!$B$6,CalcE43!$C$4:$N$12,4,0)))</f>
        <v>Maibach 1822 eV</v>
      </c>
      <c r="S30" s="227">
        <f ca="1">IF(CalcE43!$K$13=0,"",VLOOKUP(CalcE43!$B$6,CalcE43!$C$4:$N$12,9,0))</f>
        <v>3</v>
      </c>
      <c r="T30" s="202">
        <f ca="1">IF(CalcE43!$K$13=0,"",VLOOKUP(CalcE43!$B$6,CalcE43!$C$4:$N$12,10,0))</f>
        <v>1</v>
      </c>
      <c r="U30" s="202">
        <f ca="1">IF(CalcE43!$K$13=0,"",VLOOKUP(CalcE43!$B$6,CalcE43!$C$4:$N$12,11,0))</f>
        <v>1</v>
      </c>
      <c r="V30" s="202">
        <f ca="1">IF(CalcE43!$K$13=0,"",VLOOKUP(CalcE43!$B$6,CalcE43!$C$4:$N$12,12,0))</f>
        <v>1</v>
      </c>
      <c r="W30" s="223">
        <f ca="1">IF(CalcE43!$K$13=0,"",VLOOKUP(CalcE43!$B$6,CalcE43!$C$4:$N$12,5,0))</f>
        <v>3</v>
      </c>
      <c r="X30" s="224" t="str">
        <f>Language!$E$84</f>
        <v>-</v>
      </c>
      <c r="Y30" s="225">
        <f ca="1">IF(CalcE43!$K$13=0,"",VLOOKUP(CalcE43!$B$6,CalcE43!$C$4:$N$12,6,0))</f>
        <v>4</v>
      </c>
      <c r="Z30" s="202">
        <f ca="1">IF(CalcE43!$K$13=0,"",VLOOKUP(CalcE43!$B$6,CalcE43!$C$4:$N$12,7,0))</f>
        <v>-1</v>
      </c>
      <c r="AA30" s="226">
        <f ca="1">IF(CalcE43!$K$13=0,"",VLOOKUP(CalcE43!$B$6,CalcE43!$C$4:$N$12,8,0))</f>
        <v>4</v>
      </c>
      <c r="AD30" s="483" t="s">
        <v>364</v>
      </c>
      <c r="AE30" s="486" t="str">
        <f t="shared" ca="1" si="6"/>
        <v>FSV Rauen</v>
      </c>
      <c r="AF30" s="478"/>
      <c r="AI30" s="607" t="s">
        <v>363</v>
      </c>
      <c r="AJ30" s="629" t="str">
        <f ca="1">IF(Calc1!$F$14&lt;3,"",IF(CalcGR4!$K$13=0,CalcGR4!$Q$64,VLOOKUP(CalcGR4!$B$4,CalcGR4!$C$4:$N$12,4,0)))</f>
        <v>Maibach 1822 eV</v>
      </c>
      <c r="AK30" s="544">
        <f ca="1">IF(CalcGR4!$K$13=0,"",VLOOKUP(CalcGR4!$B$4,CalcGR4!$C$4:$N$12,9,0))</f>
        <v>4</v>
      </c>
      <c r="AL30" s="545">
        <f ca="1">IF(CalcGR4!$K$13=0,"",VLOOKUP(CalcGR4!$B$4,CalcGR4!$C$4:$N$12,10,0))</f>
        <v>1</v>
      </c>
      <c r="AM30" s="545">
        <f ca="1">IF(CalcGR4!$K$13=0,"",VLOOKUP(CalcGR4!$B$4,CalcGR4!$C$4:$N$12,11,0))</f>
        <v>0</v>
      </c>
      <c r="AN30" s="545">
        <f ca="1">IF(CalcGR4!$K$13=0,"",VLOOKUP(CalcGR4!$B$4,CalcGR4!$C$4:$N$12,12,0))</f>
        <v>3</v>
      </c>
      <c r="AO30" s="546">
        <f ca="1">IF(CalcGR4!$K$13=0,"",VLOOKUP(CalcGR4!$B$4,CalcGR4!$C$4:$N$12,5,0))</f>
        <v>9</v>
      </c>
      <c r="AP30" s="547" t="str">
        <f>Language!$E$84</f>
        <v>-</v>
      </c>
      <c r="AQ30" s="548">
        <f ca="1">IF(CalcGR4!$K$13=0,"",VLOOKUP(CalcGR4!$B$4,CalcGR4!$C$4:$N$12,6,0))</f>
        <v>16</v>
      </c>
      <c r="AR30" s="545">
        <f ca="1">IF(CalcGR4!$K$13=0,"",VLOOKUP(CalcGR4!$B$4,CalcGR4!$C$4:$N$12,7,0))</f>
        <v>-7</v>
      </c>
      <c r="AS30" s="501">
        <f ca="1">IF(CalcGR4!$K$13=0,"",VLOOKUP(CalcGR4!$B$4,CalcGR4!$C$4:$N$12,8,0))</f>
        <v>3</v>
      </c>
    </row>
    <row r="31" spans="3:45" ht="24" customHeight="1" thickBot="1" x14ac:dyDescent="0.3">
      <c r="C31" s="528">
        <f t="array" aca="1" ref="C31" ca="1">ROW(65:65)-SUM(((Planning!$L$6:$L$50="")+(Planning!$N$6:$N$50="")&gt;0)*1)-SUM((($I$12:$I30="")+($K$12:$K30="")&gt;0)*1)</f>
        <v>46</v>
      </c>
      <c r="D31" s="177">
        <f t="array" aca="1" ref="D31" ca="1">IF(Planning!$U$15,"",$D$12+QUOTIENT(($C31-$C$12),Planning!$U$11)*(Planning!$R$7+Planning!$R$9)/1440+SUM($O$12:$O30)/1440)</f>
        <v>0.73958333333333337</v>
      </c>
      <c r="E31" s="179">
        <f ca="1">IF(Planning!$U$15,"",MOD($C31-$C$12,Planning!$U$11)+1)</f>
        <v>1</v>
      </c>
      <c r="F31" s="612" t="s">
        <v>332</v>
      </c>
      <c r="G31" s="613" t="s">
        <v>5</v>
      </c>
      <c r="H31" s="614" t="s">
        <v>331</v>
      </c>
      <c r="I31" s="492" t="str">
        <f t="shared" ca="1" si="4"/>
        <v>Mainz 05</v>
      </c>
      <c r="J31" s="493" t="s">
        <v>5</v>
      </c>
      <c r="K31" s="494" t="str">
        <f t="shared" ca="1" si="5"/>
        <v>1. FC Nürnberg</v>
      </c>
      <c r="L31" s="454">
        <v>3</v>
      </c>
      <c r="M31" s="455" t="str">
        <f>Language!$E$84</f>
        <v>-</v>
      </c>
      <c r="N31" s="456">
        <v>3</v>
      </c>
      <c r="O31" s="349"/>
      <c r="Q31" s="404">
        <f ca="1">IF(CalcE43!$K$13=0,"",IF(VLOOKUP(CalcE43!$B$7,CalcE43!$C$4:$E$12,3,0)=MAX($Q28:$Q30),VLOOKUP(CalcE43!$B$7,CalcE43!$C$4:$E$12,3,0),CalcE43!$B$7))</f>
        <v>4</v>
      </c>
      <c r="R31" s="461" t="str">
        <f ca="1">IF(OR(Calc1!$F$14&lt;3,$AE$32=1),"",IF(CalcE43!$K$13=0,CalcE43!$Q$67,VLOOKUP(CalcE43!$B$7,CalcE43!$C$4:$N$12,4,0)))</f>
        <v>FC Grönlingen</v>
      </c>
      <c r="S31" s="238">
        <f ca="1">IF(CalcE43!$K$13=0,"",VLOOKUP(CalcE43!$B$7,CalcE43!$C$4:$N$12,9,0))</f>
        <v>3</v>
      </c>
      <c r="T31" s="232">
        <f ca="1">IF(CalcE43!$K$13=0,"",VLOOKUP(CalcE43!$B$7,CalcE43!$C$4:$N$12,10,0))</f>
        <v>0</v>
      </c>
      <c r="U31" s="232">
        <f ca="1">IF(CalcE43!$K$13=0,"",VLOOKUP(CalcE43!$B$7,CalcE43!$C$4:$N$12,11,0))</f>
        <v>1</v>
      </c>
      <c r="V31" s="232">
        <f ca="1">IF(CalcE43!$K$13=0,"",VLOOKUP(CalcE43!$B$7,CalcE43!$C$4:$N$12,12,0))</f>
        <v>2</v>
      </c>
      <c r="W31" s="234">
        <f ca="1">IF(CalcE43!$K$13=0,"",VLOOKUP(CalcE43!$B$7,CalcE43!$C$4:$N$12,5,0))</f>
        <v>3</v>
      </c>
      <c r="X31" s="235" t="str">
        <f>Language!$E$84</f>
        <v>-</v>
      </c>
      <c r="Y31" s="236">
        <f ca="1">IF(CalcE43!$K$13=0,"",VLOOKUP(CalcE43!$B$7,CalcE43!$C$4:$N$12,6,0))</f>
        <v>5</v>
      </c>
      <c r="Z31" s="232">
        <f ca="1">IF(CalcE43!$K$13=0,"",VLOOKUP(CalcE43!$B$7,CalcE43!$C$4:$N$12,7,0))</f>
        <v>-2</v>
      </c>
      <c r="AA31" s="237">
        <f ca="1">IF(CalcE43!$K$13=0,"",VLOOKUP(CalcE43!$B$7,CalcE43!$C$4:$N$12,8,0))</f>
        <v>1</v>
      </c>
      <c r="AD31" s="433" t="s">
        <v>365</v>
      </c>
      <c r="AE31" s="632" t="str">
        <f t="shared" ca="1" si="6"/>
        <v>FC Grönlingen</v>
      </c>
      <c r="AF31" s="481"/>
      <c r="AI31" s="483" t="s">
        <v>364</v>
      </c>
      <c r="AJ31" s="630" t="str">
        <f ca="1">IF(Calc1!$F$14&lt;3,"",IF(CalcGR4!$K$13=0,CalcGR4!$Q$65,VLOOKUP(CalcGR4!$B$5,CalcGR4!$C$4:$N$12,4,0)))</f>
        <v>FSV Rauen</v>
      </c>
      <c r="AK31" s="227">
        <f ca="1">IF(CalcGR4!$K$13=0,"",VLOOKUP(CalcGR4!$B$5,CalcGR4!$C$4:$N$12,9,0))</f>
        <v>4</v>
      </c>
      <c r="AL31" s="202">
        <f ca="1">IF(CalcGR4!$K$13=0,"",VLOOKUP(CalcGR4!$B$5,CalcGR4!$C$4:$N$12,10,0))</f>
        <v>0</v>
      </c>
      <c r="AM31" s="202">
        <f ca="1">IF(CalcGR4!$K$13=0,"",VLOOKUP(CalcGR4!$B$5,CalcGR4!$C$4:$N$12,11,0))</f>
        <v>1</v>
      </c>
      <c r="AN31" s="202">
        <f ca="1">IF(CalcGR4!$K$13=0,"",VLOOKUP(CalcGR4!$B$5,CalcGR4!$C$4:$N$12,12,0))</f>
        <v>3</v>
      </c>
      <c r="AO31" s="223">
        <f ca="1">IF(CalcGR4!$K$13=0,"",VLOOKUP(CalcGR4!$B$5,CalcGR4!$C$4:$N$12,5,0))</f>
        <v>3</v>
      </c>
      <c r="AP31" s="224" t="str">
        <f>Language!$E$84</f>
        <v>-</v>
      </c>
      <c r="AQ31" s="225">
        <f ca="1">IF(CalcGR4!$K$13=0,"",VLOOKUP(CalcGR4!$B$5,CalcGR4!$C$4:$N$12,6,0))</f>
        <v>11</v>
      </c>
      <c r="AR31" s="202">
        <f ca="1">IF(CalcGR4!$K$13=0,"",VLOOKUP(CalcGR4!$B$5,CalcGR4!$C$4:$N$12,7,0))</f>
        <v>-8</v>
      </c>
      <c r="AS31" s="501">
        <f ca="1">IF(CalcGR4!$K$13=0,"",VLOOKUP(CalcGR4!$B$5,CalcGR4!$C$4:$N$12,8,0))</f>
        <v>1</v>
      </c>
    </row>
    <row r="32" spans="3:45" ht="24" customHeight="1" thickTop="1" thickBot="1" x14ac:dyDescent="0.3">
      <c r="C32" s="528">
        <f t="array" aca="1" ref="C32" ca="1">ROW(66:66)-SUM(((Planning!$L$6:$L$50="")+(Planning!$N$6:$N$50="")&gt;0)*1)-SUM((($I$12:$I31="")+($K$12:$K31="")&gt;0)*1)</f>
        <v>47</v>
      </c>
      <c r="D32" s="177">
        <f t="array" aca="1" ref="D32" ca="1">IF(Planning!$U$15,"",$D$12+QUOTIENT(($C32-$C$12),Planning!$U$11)*(Planning!$R$7+Planning!$R$9)/1440+SUM($O$12:$O31)/1440)</f>
        <v>0.73958333333333337</v>
      </c>
      <c r="E32" s="179">
        <f ca="1">IF(Planning!$U$15,"",MOD($C32-$C$12,Planning!$U$11)+1)</f>
        <v>2</v>
      </c>
      <c r="F32" s="612" t="s">
        <v>354</v>
      </c>
      <c r="G32" s="613" t="s">
        <v>5</v>
      </c>
      <c r="H32" s="614" t="s">
        <v>374</v>
      </c>
      <c r="I32" s="492" t="str">
        <f t="shared" ca="1" si="4"/>
        <v>Inter Mailand</v>
      </c>
      <c r="J32" s="493" t="s">
        <v>5</v>
      </c>
      <c r="K32" s="494" t="str">
        <f t="shared" ca="1" si="5"/>
        <v>FC Barcelona</v>
      </c>
      <c r="L32" s="454">
        <v>1</v>
      </c>
      <c r="M32" s="455" t="str">
        <f>Language!$E$84</f>
        <v>-</v>
      </c>
      <c r="N32" s="456">
        <v>2</v>
      </c>
      <c r="O32" s="349"/>
      <c r="AE32" s="638">
        <f t="array" aca="1" ref="AE32" ca="1">SUM((AE28:AE31&lt;&gt;"")*1)</f>
        <v>4</v>
      </c>
      <c r="AI32" s="433" t="s">
        <v>365</v>
      </c>
      <c r="AJ32" s="631" t="str">
        <f ca="1">IF(Calc1!$F$14&lt;3,"",IF(CalcGR4!$K$13=0,CalcGR4!$Q$66,VLOOKUP(CalcGR4!$B$6,CalcGR4!$C$4:$N$12,4,0)))</f>
        <v>FC Grönlingen</v>
      </c>
      <c r="AK32" s="238">
        <f ca="1">IF(CalcGR4!$K$13=0,"",VLOOKUP(CalcGR4!$B$6,CalcGR4!$C$4:$N$12,9,0))</f>
        <v>4</v>
      </c>
      <c r="AL32" s="232">
        <f ca="1">IF(CalcGR4!$K$13=0,"",VLOOKUP(CalcGR4!$B$6,CalcGR4!$C$4:$N$12,10,0))</f>
        <v>0</v>
      </c>
      <c r="AM32" s="232">
        <f ca="1">IF(CalcGR4!$K$13=0,"",VLOOKUP(CalcGR4!$B$6,CalcGR4!$C$4:$N$12,11,0))</f>
        <v>1</v>
      </c>
      <c r="AN32" s="232">
        <f ca="1">IF(CalcGR4!$K$13=0,"",VLOOKUP(CalcGR4!$B$6,CalcGR4!$C$4:$N$12,12,0))</f>
        <v>3</v>
      </c>
      <c r="AO32" s="234">
        <f ca="1">IF(CalcGR4!$K$13=0,"",VLOOKUP(CalcGR4!$B$6,CalcGR4!$C$4:$N$12,5,0))</f>
        <v>5</v>
      </c>
      <c r="AP32" s="235" t="str">
        <f>Language!$E$84</f>
        <v>-</v>
      </c>
      <c r="AQ32" s="236">
        <f ca="1">IF(CalcGR4!$K$13=0,"",VLOOKUP(CalcGR4!$B$6,CalcGR4!$C$4:$N$12,6,0))</f>
        <v>14</v>
      </c>
      <c r="AR32" s="232">
        <f ca="1">IF(CalcGR4!$K$13=0,"",VLOOKUP(CalcGR4!$B$6,CalcGR4!$C$4:$N$12,7,0))</f>
        <v>-9</v>
      </c>
      <c r="AS32" s="502">
        <f ca="1">IF(CalcGR4!$K$13=0,"",VLOOKUP(CalcGR4!$B$6,CalcGR4!$C$4:$N$12,8,0))</f>
        <v>1</v>
      </c>
    </row>
    <row r="33" spans="3:45" ht="24" customHeight="1" thickTop="1" x14ac:dyDescent="0.25">
      <c r="C33" s="528">
        <f t="array" aca="1" ref="C33" ca="1">ROW(67:67)-SUM(((Planning!$L$6:$L$50="")+(Planning!$N$6:$N$50="")&gt;0)*1)-SUM((($I$12:$I32="")+($K$12:$K32="")&gt;0)*1)</f>
        <v>48</v>
      </c>
      <c r="D33" s="177">
        <f t="array" aca="1" ref="D33" ca="1">IF(Planning!$U$15,"",$D$12+QUOTIENT(($C33-$C$12),Planning!$U$11)*(Planning!$R$7+Planning!$R$9)/1440+SUM($O$12:$O32)/1440)</f>
        <v>0.73958333333333337</v>
      </c>
      <c r="E33" s="179">
        <f ca="1">IF(Planning!$U$15,"",MOD($C33-$C$12,Planning!$U$11)+1)</f>
        <v>3</v>
      </c>
      <c r="F33" s="612" t="s">
        <v>366</v>
      </c>
      <c r="G33" s="613" t="s">
        <v>5</v>
      </c>
      <c r="H33" s="614" t="s">
        <v>367</v>
      </c>
      <c r="I33" s="492" t="str">
        <f t="shared" ca="1" si="4"/>
        <v>VFB Essenheim</v>
      </c>
      <c r="J33" s="493" t="s">
        <v>5</v>
      </c>
      <c r="K33" s="494" t="str">
        <f t="shared" ca="1" si="5"/>
        <v>SSV Wildbach</v>
      </c>
      <c r="L33" s="454">
        <v>5</v>
      </c>
      <c r="M33" s="455" t="str">
        <f>Language!$E$84</f>
        <v>-</v>
      </c>
      <c r="N33" s="456">
        <v>4</v>
      </c>
      <c r="O33" s="349"/>
    </row>
    <row r="34" spans="3:45" ht="24" customHeight="1" thickBot="1" x14ac:dyDescent="0.45">
      <c r="C34" s="528">
        <f t="array" aca="1" ref="C34" ca="1">ROW(68:68)-SUM(((Planning!$L$6:$L$50="")+(Planning!$N$6:$N$50="")&gt;0)*1)-SUM((($I$12:$I33="")+($K$12:$K33="")&gt;0)*1)</f>
        <v>49</v>
      </c>
      <c r="D34" s="177">
        <f t="array" aca="1" ref="D34" ca="1">IF(Planning!$U$15,"",$D$12+QUOTIENT(($C34-$C$12),Planning!$U$11)*(Planning!$R$7+Planning!$R$9)/1440+SUM($O$12:$O33)/1440)</f>
        <v>0.76388888888888895</v>
      </c>
      <c r="E34" s="179">
        <f ca="1">IF(Planning!$U$15,"",MOD($C34-$C$12,Planning!$U$11)+1)</f>
        <v>1</v>
      </c>
      <c r="F34" s="612" t="s">
        <v>333</v>
      </c>
      <c r="G34" s="613" t="s">
        <v>5</v>
      </c>
      <c r="H34" s="614" t="s">
        <v>363</v>
      </c>
      <c r="I34" s="492" t="str">
        <f t="shared" ca="1" si="4"/>
        <v>1. FC Riedwald</v>
      </c>
      <c r="J34" s="493" t="s">
        <v>5</v>
      </c>
      <c r="K34" s="494" t="str">
        <f t="shared" ca="1" si="5"/>
        <v>Maibach 1822 eV</v>
      </c>
      <c r="L34" s="454">
        <v>2</v>
      </c>
      <c r="M34" s="455" t="str">
        <f>Language!$E$84</f>
        <v>-</v>
      </c>
      <c r="N34" s="456">
        <v>0</v>
      </c>
      <c r="O34" s="349"/>
      <c r="Q34" s="746" t="str">
        <f>Language!$E$16&amp;" E4"</f>
        <v>Group E4</v>
      </c>
      <c r="R34" s="746"/>
      <c r="S34" s="203"/>
      <c r="T34" s="203"/>
      <c r="U34" s="203"/>
      <c r="V34" s="203"/>
      <c r="W34" s="203"/>
      <c r="X34" s="203"/>
      <c r="Y34" s="203"/>
      <c r="Z34" s="203"/>
      <c r="AA34" s="203"/>
      <c r="AD34" s="691" t="str">
        <f>$Q34</f>
        <v>Group E4</v>
      </c>
      <c r="AE34" s="691"/>
      <c r="AF34" s="691"/>
      <c r="AI34" s="812" t="str">
        <f>Language!$E$63</f>
        <v>Fifth-placed</v>
      </c>
      <c r="AJ34" s="812"/>
      <c r="AK34" s="203"/>
      <c r="AL34" s="203"/>
      <c r="AM34" s="628"/>
      <c r="AN34" s="628"/>
      <c r="AO34" s="628"/>
      <c r="AP34" s="628"/>
      <c r="AQ34" s="628"/>
      <c r="AR34" s="628"/>
      <c r="AS34" s="628"/>
    </row>
    <row r="35" spans="3:45" ht="24" customHeight="1" thickTop="1" thickBot="1" x14ac:dyDescent="0.3">
      <c r="C35" s="528">
        <f t="array" aca="1" ref="C35" ca="1">ROW(69:69)-SUM(((Planning!$L$6:$L$50="")+(Planning!$N$6:$N$50="")&gt;0)*1)-SUM((($I$12:$I34="")+($K$12:$K34="")&gt;0)*1)</f>
        <v>50</v>
      </c>
      <c r="D35" s="177">
        <f t="array" aca="1" ref="D35" ca="1">IF(Planning!$U$15,"",$D$12+QUOTIENT(($C35-$C$12),Planning!$U$11)*(Planning!$R$7+Planning!$R$9)/1440+SUM($O$12:$O34)/1440)</f>
        <v>0.76388888888888895</v>
      </c>
      <c r="E35" s="179">
        <f ca="1">IF(Planning!$U$15,"",MOD($C35-$C$12,Planning!$U$11)+1)</f>
        <v>2</v>
      </c>
      <c r="F35" s="612" t="s">
        <v>355</v>
      </c>
      <c r="G35" s="613" t="s">
        <v>5</v>
      </c>
      <c r="H35" s="614" t="s">
        <v>356</v>
      </c>
      <c r="I35" s="492" t="str">
        <f t="shared" ca="1" si="4"/>
        <v>Borussia Dortmund</v>
      </c>
      <c r="J35" s="493" t="s">
        <v>5</v>
      </c>
      <c r="K35" s="494" t="str">
        <f t="shared" ca="1" si="5"/>
        <v>Eintracht Frankfurt</v>
      </c>
      <c r="L35" s="454">
        <v>0</v>
      </c>
      <c r="M35" s="455" t="str">
        <f>Language!$E$84</f>
        <v>-</v>
      </c>
      <c r="N35" s="456">
        <v>0</v>
      </c>
      <c r="O35" s="616"/>
      <c r="Q35" s="710"/>
      <c r="R35" s="711"/>
      <c r="S35" s="205" t="str">
        <f>Language!$E$21</f>
        <v>Pld</v>
      </c>
      <c r="T35" s="206" t="str">
        <f>Language!$E$22</f>
        <v>W</v>
      </c>
      <c r="U35" s="206" t="str">
        <f>Language!$E$23</f>
        <v>D</v>
      </c>
      <c r="V35" s="608" t="str">
        <f>Language!$E$24</f>
        <v>L</v>
      </c>
      <c r="W35" s="707" t="str">
        <f>Language!$E$25</f>
        <v>Goals</v>
      </c>
      <c r="X35" s="708"/>
      <c r="Y35" s="709"/>
      <c r="Z35" s="206" t="str">
        <f>Language!$E$26</f>
        <v>GD</v>
      </c>
      <c r="AA35" s="208" t="str">
        <f>Language!$E$27</f>
        <v>Pts</v>
      </c>
      <c r="AD35" s="484"/>
      <c r="AE35" s="485" t="str">
        <f>Language!$E$10</f>
        <v>Participant or team</v>
      </c>
      <c r="AF35" s="472" t="str">
        <f>Language!$E$49</f>
        <v>bonus</v>
      </c>
      <c r="AI35" s="569"/>
      <c r="AJ35" s="539" t="str">
        <f>Language!$E$10</f>
        <v>Participant or team</v>
      </c>
      <c r="AK35" s="470" t="str">
        <f>Language!$E$21</f>
        <v>Pld</v>
      </c>
      <c r="AL35" s="610" t="str">
        <f>Language!$E$22</f>
        <v>W</v>
      </c>
      <c r="AM35" s="610" t="str">
        <f>Language!$E$23</f>
        <v>D</v>
      </c>
      <c r="AN35" s="610" t="str">
        <f>Language!$E$24</f>
        <v>L</v>
      </c>
      <c r="AO35" s="786" t="str">
        <f>Language!$E$25</f>
        <v>Goals</v>
      </c>
      <c r="AP35" s="786"/>
      <c r="AQ35" s="786"/>
      <c r="AR35" s="610" t="str">
        <f>Language!$E$26</f>
        <v>GD</v>
      </c>
      <c r="AS35" s="472" t="str">
        <f>Language!$E$27</f>
        <v>Pts</v>
      </c>
    </row>
    <row r="36" spans="3:45" ht="24" customHeight="1" thickBot="1" x14ac:dyDescent="0.3">
      <c r="C36" s="529">
        <f t="array" aca="1" ref="C36" ca="1">ROW(70:70)-SUM(((Planning!$L$6:$L$50="")+(Planning!$N$6:$N$50="")&gt;0)*1)-SUM((($I$12:$I35="")+($K$12:$K35="")&gt;0)*1)</f>
        <v>51</v>
      </c>
      <c r="D36" s="180">
        <f t="array" aca="1" ref="D36" ca="1">IF(Planning!$U$15,"",$D$12+QUOTIENT(($C36-$C$12),Planning!$U$11)*(Planning!$R$7+Planning!$R$9)/1440+SUM($O$12:$O35)/1440)</f>
        <v>0.76388888888888895</v>
      </c>
      <c r="E36" s="181">
        <f ca="1">IF(Planning!$U$15,"",MOD($C36-$C$12,Planning!$U$11)+1)</f>
        <v>3</v>
      </c>
      <c r="F36" s="588" t="s">
        <v>372</v>
      </c>
      <c r="G36" s="589" t="s">
        <v>5</v>
      </c>
      <c r="H36" s="590" t="s">
        <v>373</v>
      </c>
      <c r="I36" s="495" t="str">
        <f t="shared" ca="1" si="4"/>
        <v>Real Madrid</v>
      </c>
      <c r="J36" s="496" t="s">
        <v>5</v>
      </c>
      <c r="K36" s="497" t="str">
        <f t="shared" ca="1" si="5"/>
        <v>Manchester City</v>
      </c>
      <c r="L36" s="457">
        <v>1</v>
      </c>
      <c r="M36" s="390" t="str">
        <f>Language!$E$84</f>
        <v>-</v>
      </c>
      <c r="N36" s="458">
        <v>1</v>
      </c>
      <c r="O36" s="615"/>
      <c r="Q36" s="400">
        <f ca="1">IF(CalcE44!$K$13=0,"",1)</f>
        <v>1</v>
      </c>
      <c r="R36" s="459" t="str">
        <f ca="1">IF(Calc1!$F$14&lt;3,"",IF(AND(CalcE44!$K$13=0,$AE$40&lt;&gt;1),CalcE44!$Q$64,VLOOKUP(CalcE44!$B$4,CalcE44!$C$4:$N$12,4,0)))</f>
        <v>Kickers Rodendorf</v>
      </c>
      <c r="S36" s="462">
        <f ca="1">IF(CalcE44!$K$13=0,"",VLOOKUP(CalcE44!$B$4,CalcE44!$C$4:$N$12,9,0))</f>
        <v>2</v>
      </c>
      <c r="T36" s="212">
        <f ca="1">IF(CalcE44!$K$13=0,"",VLOOKUP(CalcE44!$B$4,CalcE44!$C$4:$N$12,10,0))</f>
        <v>1</v>
      </c>
      <c r="U36" s="212">
        <f ca="1">IF(CalcE44!$K$13=0,"",VLOOKUP(CalcE44!$B$4,CalcE44!$C$4:$N$12,11,0))</f>
        <v>1</v>
      </c>
      <c r="V36" s="212">
        <f ca="1">IF(CalcE44!$K$13=0,"",VLOOKUP(CalcE44!$B$4,CalcE44!$C$4:$N$12,12,0))</f>
        <v>0</v>
      </c>
      <c r="W36" s="214">
        <f ca="1">IF(CalcE44!$K$13=0,"",VLOOKUP(CalcE44!$B$4,CalcE44!$C$4:$N$12,5,0))</f>
        <v>8</v>
      </c>
      <c r="X36" s="215" t="str">
        <f>Language!$E$84</f>
        <v>-</v>
      </c>
      <c r="Y36" s="216">
        <f ca="1">IF(CalcE44!$K$13=0,"",VLOOKUP(CalcE44!$B$4,CalcE44!$C$4:$N$12,6,0))</f>
        <v>6</v>
      </c>
      <c r="Z36" s="212">
        <f ca="1">IF(CalcE44!$K$13=0,"",VLOOKUP(CalcE44!$B$4,CalcE44!$C$4:$N$12,7,0))</f>
        <v>2</v>
      </c>
      <c r="AA36" s="217">
        <f ca="1">IF(CalcE44!$K$13=0,"",VLOOKUP(CalcE44!$B$4,CalcE44!$C$4:$N$12,8,0))</f>
        <v>4</v>
      </c>
      <c r="AD36" s="606" t="s">
        <v>366</v>
      </c>
      <c r="AE36" s="486" t="str">
        <f ca="1">IF(VLOOKUP(AD36,$AI$12:$AJ$44,2,0)="","",VLOOKUP(AD36,$AI$12:$AJ$44,2,0))</f>
        <v>VFB Essenheim</v>
      </c>
      <c r="AF36" s="475"/>
      <c r="AI36" s="607" t="s">
        <v>366</v>
      </c>
      <c r="AJ36" s="629" t="str">
        <f ca="1">IF(Calc1!$F$14&lt;3,"",IF(CalcGR5!$K$13=0,CalcGR5!$Q$64,VLOOKUP(CalcGR5!$B$4,CalcGR5!$C$4:$N$12,4,0)))</f>
        <v>VFB Essenheim</v>
      </c>
      <c r="AK36" s="544">
        <f ca="1">IF(CalcGR5!$K$13=0,"",VLOOKUP(CalcGR5!$B$4,CalcGR5!$C$4:$N$12,9,0))</f>
        <v>4</v>
      </c>
      <c r="AL36" s="545">
        <f ca="1">IF(CalcGR5!$K$13=0,"",VLOOKUP(CalcGR5!$B$4,CalcGR5!$C$4:$N$12,10,0))</f>
        <v>0</v>
      </c>
      <c r="AM36" s="545">
        <f ca="1">IF(CalcGR5!$K$13=0,"",VLOOKUP(CalcGR5!$B$4,CalcGR5!$C$4:$N$12,11,0))</f>
        <v>1</v>
      </c>
      <c r="AN36" s="545">
        <f ca="1">IF(CalcGR5!$K$13=0,"",VLOOKUP(CalcGR5!$B$4,CalcGR5!$C$4:$N$12,12,0))</f>
        <v>3</v>
      </c>
      <c r="AO36" s="546">
        <f ca="1">IF(CalcGR5!$K$13=0,"",VLOOKUP(CalcGR5!$B$4,CalcGR5!$C$4:$N$12,5,0))</f>
        <v>8</v>
      </c>
      <c r="AP36" s="547" t="str">
        <f>Language!$E$84</f>
        <v>-</v>
      </c>
      <c r="AQ36" s="548">
        <f ca="1">IF(CalcGR5!$K$13=0,"",VLOOKUP(CalcGR5!$B$4,CalcGR5!$C$4:$N$12,6,0))</f>
        <v>16</v>
      </c>
      <c r="AR36" s="545">
        <f ca="1">IF(CalcGR5!$K$13=0,"",VLOOKUP(CalcGR5!$B$4,CalcGR5!$C$4:$N$12,7,0))</f>
        <v>-8</v>
      </c>
      <c r="AS36" s="501">
        <f ca="1">IF(CalcGR5!$K$13=0,"",VLOOKUP(CalcGR5!$B$4,CalcGR5!$C$4:$N$12,8,0))</f>
        <v>1</v>
      </c>
    </row>
    <row r="37" spans="3:45" ht="24" customHeight="1" thickTop="1" x14ac:dyDescent="0.2">
      <c r="Q37" s="402">
        <f ca="1">IF(CalcE44!$K$13=0,"",IF(VLOOKUP(CalcE44!$B$5,CalcE44!$C$4:$E$12,3,0)=MAX($Q36:$Q36),VLOOKUP(CalcE44!$B$5,CalcE44!$C$4:$E$12,3,0),CalcE44!$B$5))</f>
        <v>2</v>
      </c>
      <c r="R37" s="460" t="str">
        <f ca="1">IF(OR(Calc1!$F$14&lt;3,$AE$40=1),"",IF(CalcE44!$K$13=0,CalcE44!$Q$65,VLOOKUP(CalcE44!$B$5,CalcE44!$C$4:$N$12,4,0)))</f>
        <v>VFB Essenheim</v>
      </c>
      <c r="S37" s="227">
        <f ca="1">IF(CalcE44!$K$13=0,"",VLOOKUP(CalcE44!$B$5,CalcE44!$C$4:$N$12,9,0))</f>
        <v>2</v>
      </c>
      <c r="T37" s="202">
        <f ca="1">IF(CalcE44!$K$13=0,"",VLOOKUP(CalcE44!$B$5,CalcE44!$C$4:$N$12,10,0))</f>
        <v>1</v>
      </c>
      <c r="U37" s="202">
        <f ca="1">IF(CalcE44!$K$13=0,"",VLOOKUP(CalcE44!$B$5,CalcE44!$C$4:$N$12,11,0))</f>
        <v>0</v>
      </c>
      <c r="V37" s="202">
        <f ca="1">IF(CalcE44!$K$13=0,"",VLOOKUP(CalcE44!$B$5,CalcE44!$C$4:$N$12,12,0))</f>
        <v>1</v>
      </c>
      <c r="W37" s="223">
        <f ca="1">IF(CalcE44!$K$13=0,"",VLOOKUP(CalcE44!$B$5,CalcE44!$C$4:$N$12,5,0))</f>
        <v>7</v>
      </c>
      <c r="X37" s="224" t="str">
        <f>Language!$E$84</f>
        <v>-</v>
      </c>
      <c r="Y37" s="225">
        <f ca="1">IF(CalcE44!$K$13=0,"",VLOOKUP(CalcE44!$B$5,CalcE44!$C$4:$N$12,6,0))</f>
        <v>8</v>
      </c>
      <c r="Z37" s="202">
        <f ca="1">IF(CalcE44!$K$13=0,"",VLOOKUP(CalcE44!$B$5,CalcE44!$C$4:$N$12,7,0))</f>
        <v>-1</v>
      </c>
      <c r="AA37" s="226">
        <f ca="1">IF(CalcE44!$K$13=0,"",VLOOKUP(CalcE44!$B$5,CalcE44!$C$4:$N$12,8,0))</f>
        <v>3</v>
      </c>
      <c r="AD37" s="483" t="s">
        <v>367</v>
      </c>
      <c r="AE37" s="486" t="str">
        <f t="shared" ref="AE37:AE39" ca="1" si="7">IF(VLOOKUP(AD37,$AI$12:$AJ$44,2,0)="","",VLOOKUP(AD37,$AI$12:$AJ$44,2,0))</f>
        <v>SSV Wildbach</v>
      </c>
      <c r="AF37" s="478"/>
      <c r="AI37" s="483" t="s">
        <v>367</v>
      </c>
      <c r="AJ37" s="630" t="str">
        <f ca="1">IF(Calc1!$F$14&lt;3,"",IF(CalcGR5!$K$13=0,CalcGR5!$Q$65,VLOOKUP(CalcGR5!$B$5,CalcGR5!$C$4:$N$12,4,0)))</f>
        <v>SSV Wildbach</v>
      </c>
      <c r="AK37" s="227">
        <f ca="1">IF(CalcGR5!$K$13=0,"",VLOOKUP(CalcGR5!$B$5,CalcGR5!$C$4:$N$12,9,0))</f>
        <v>4</v>
      </c>
      <c r="AL37" s="202">
        <f ca="1">IF(CalcGR5!$K$13=0,"",VLOOKUP(CalcGR5!$B$5,CalcGR5!$C$4:$N$12,10,0))</f>
        <v>0</v>
      </c>
      <c r="AM37" s="202">
        <f ca="1">IF(CalcGR5!$K$13=0,"",VLOOKUP(CalcGR5!$B$5,CalcGR5!$C$4:$N$12,11,0))</f>
        <v>1</v>
      </c>
      <c r="AN37" s="202">
        <f ca="1">IF(CalcGR5!$K$13=0,"",VLOOKUP(CalcGR5!$B$5,CalcGR5!$C$4:$N$12,12,0))</f>
        <v>3</v>
      </c>
      <c r="AO37" s="223">
        <f ca="1">IF(CalcGR5!$K$13=0,"",VLOOKUP(CalcGR5!$B$5,CalcGR5!$C$4:$N$12,5,0))</f>
        <v>5</v>
      </c>
      <c r="AP37" s="224" t="str">
        <f>Language!$E$84</f>
        <v>-</v>
      </c>
      <c r="AQ37" s="225">
        <f ca="1">IF(CalcGR5!$K$13=0,"",VLOOKUP(CalcGR5!$B$5,CalcGR5!$C$4:$N$12,6,0))</f>
        <v>16</v>
      </c>
      <c r="AR37" s="202">
        <f ca="1">IF(CalcGR5!$K$13=0,"",VLOOKUP(CalcGR5!$B$5,CalcGR5!$C$4:$N$12,7,0))</f>
        <v>-11</v>
      </c>
      <c r="AS37" s="501">
        <f ca="1">IF(CalcGR5!$K$13=0,"",VLOOKUP(CalcGR5!$B$5,CalcGR5!$C$4:$N$12,8,0))</f>
        <v>1</v>
      </c>
    </row>
    <row r="38" spans="3:45" ht="24" customHeight="1" thickBot="1" x14ac:dyDescent="0.3">
      <c r="C38" s="771" t="str">
        <f>Language!$E$29</f>
        <v>End of Tournament:</v>
      </c>
      <c r="D38" s="771"/>
      <c r="E38" s="771"/>
      <c r="F38" s="771"/>
      <c r="G38" s="771"/>
      <c r="H38" s="771"/>
      <c r="I38" s="771"/>
      <c r="J38" s="772">
        <f ca="1">IF(Planning!$R$13="","",$D$36+Planning!$R$7/1440)</f>
        <v>0.78472222222222232</v>
      </c>
      <c r="K38" s="772"/>
      <c r="L38" s="772"/>
      <c r="M38" s="772"/>
      <c r="N38" s="772"/>
      <c r="O38" s="772"/>
      <c r="Q38" s="402">
        <f ca="1">IF(CalcE44!$K$13=0,"",IF(VLOOKUP(CalcE44!$B$6,CalcE44!$C$4:$E$12,3,0)=MAX($Q36:$Q37),VLOOKUP(CalcE44!$B$6,CalcE44!$C$4:$E$12,3,0),CalcE44!$B$6))</f>
        <v>3</v>
      </c>
      <c r="R38" s="460" t="str">
        <f ca="1">IF(OR(Calc1!$F$14&lt;3,$AE$40=1),"",IF(CalcE44!$K$13=0,CalcE44!$Q$66,VLOOKUP(CalcE44!$B$6,CalcE44!$C$4:$N$12,4,0)))</f>
        <v>SSV Wildbach</v>
      </c>
      <c r="S38" s="227">
        <f ca="1">IF(CalcE44!$K$13=0,"",VLOOKUP(CalcE44!$B$6,CalcE44!$C$4:$N$12,9,0))</f>
        <v>2</v>
      </c>
      <c r="T38" s="202">
        <f ca="1">IF(CalcE44!$K$13=0,"",VLOOKUP(CalcE44!$B$6,CalcE44!$C$4:$N$12,10,0))</f>
        <v>0</v>
      </c>
      <c r="U38" s="202">
        <f ca="1">IF(CalcE44!$K$13=0,"",VLOOKUP(CalcE44!$B$6,CalcE44!$C$4:$N$12,11,0))</f>
        <v>1</v>
      </c>
      <c r="V38" s="202">
        <f ca="1">IF(CalcE44!$K$13=0,"",VLOOKUP(CalcE44!$B$6,CalcE44!$C$4:$N$12,12,0))</f>
        <v>1</v>
      </c>
      <c r="W38" s="223">
        <f ca="1">IF(CalcE44!$K$13=0,"",VLOOKUP(CalcE44!$B$6,CalcE44!$C$4:$N$12,5,0))</f>
        <v>8</v>
      </c>
      <c r="X38" s="224" t="str">
        <f>Language!$E$84</f>
        <v>-</v>
      </c>
      <c r="Y38" s="225">
        <f ca="1">IF(CalcE44!$K$13=0,"",VLOOKUP(CalcE44!$B$6,CalcE44!$C$4:$N$12,6,0))</f>
        <v>9</v>
      </c>
      <c r="Z38" s="202">
        <f ca="1">IF(CalcE44!$K$13=0,"",VLOOKUP(CalcE44!$B$6,CalcE44!$C$4:$N$12,7,0))</f>
        <v>-1</v>
      </c>
      <c r="AA38" s="226">
        <f ca="1">IF(CalcE44!$K$13=0,"",VLOOKUP(CalcE44!$B$6,CalcE44!$C$4:$N$12,8,0))</f>
        <v>1</v>
      </c>
      <c r="AD38" s="483" t="s">
        <v>368</v>
      </c>
      <c r="AE38" s="486" t="str">
        <f t="shared" ca="1" si="7"/>
        <v>Kickers Rodendorf</v>
      </c>
      <c r="AF38" s="478"/>
      <c r="AI38" s="433" t="s">
        <v>368</v>
      </c>
      <c r="AJ38" s="631" t="str">
        <f ca="1">IF(Calc1!$F$14&lt;3,"",IF(CalcGR5!$K$13=0,CalcGR5!$Q$66,VLOOKUP(CalcGR5!$B$6,CalcGR5!$C$4:$N$12,4,0)))</f>
        <v>Kickers Rodendorf</v>
      </c>
      <c r="AK38" s="238">
        <f ca="1">IF(CalcGR5!$K$13=0,"",VLOOKUP(CalcGR5!$B$6,CalcGR5!$C$4:$N$12,9,0))</f>
        <v>4</v>
      </c>
      <c r="AL38" s="232">
        <f ca="1">IF(CalcGR5!$K$13=0,"",VLOOKUP(CalcGR5!$B$6,CalcGR5!$C$4:$N$12,10,0))</f>
        <v>0</v>
      </c>
      <c r="AM38" s="232">
        <f ca="1">IF(CalcGR5!$K$13=0,"",VLOOKUP(CalcGR5!$B$6,CalcGR5!$C$4:$N$12,11,0))</f>
        <v>1</v>
      </c>
      <c r="AN38" s="232">
        <f ca="1">IF(CalcGR5!$K$13=0,"",VLOOKUP(CalcGR5!$B$6,CalcGR5!$C$4:$N$12,12,0))</f>
        <v>3</v>
      </c>
      <c r="AO38" s="234">
        <f ca="1">IF(CalcGR5!$K$13=0,"",VLOOKUP(CalcGR5!$B$6,CalcGR5!$C$4:$N$12,5,0))</f>
        <v>2</v>
      </c>
      <c r="AP38" s="235" t="str">
        <f>Language!$E$84</f>
        <v>-</v>
      </c>
      <c r="AQ38" s="236">
        <f ca="1">IF(CalcGR5!$K$13=0,"",VLOOKUP(CalcGR5!$B$6,CalcGR5!$C$4:$N$12,6,0))</f>
        <v>15</v>
      </c>
      <c r="AR38" s="232">
        <f ca="1">IF(CalcGR5!$K$13=0,"",VLOOKUP(CalcGR5!$B$6,CalcGR5!$C$4:$N$12,7,0))</f>
        <v>-13</v>
      </c>
      <c r="AS38" s="502">
        <f ca="1">IF(CalcGR5!$K$13=0,"",VLOOKUP(CalcGR5!$B$6,CalcGR5!$C$4:$N$12,8,0))</f>
        <v>1</v>
      </c>
    </row>
    <row r="39" spans="3:45" ht="24" customHeight="1" thickTop="1" thickBot="1" x14ac:dyDescent="0.25">
      <c r="L39" s="538"/>
      <c r="M39" s="538"/>
      <c r="Q39" s="404">
        <f ca="1">IF(CalcE44!$K$13=0,"",IF(VLOOKUP(CalcE44!$B$7,CalcE44!$C$4:$E$12,3,0)=MAX($Q36:$Q38),VLOOKUP(CalcE44!$B$7,CalcE44!$C$4:$E$12,3,0),CalcE44!$B$7))</f>
        <v>4</v>
      </c>
      <c r="R39" s="461" t="str">
        <f ca="1">IF(OR(Calc1!$F$14&lt;3,$AE$40=1),"",IF(CalcE44!$K$13=0,CalcE44!$Q$67,VLOOKUP(CalcE44!$B$7,CalcE44!$C$4:$N$12,4,0)))</f>
        <v/>
      </c>
      <c r="S39" s="238">
        <f ca="1">IF(CalcE44!$K$13=0,"",VLOOKUP(CalcE44!$B$7,CalcE44!$C$4:$N$12,9,0))</f>
        <v>0</v>
      </c>
      <c r="T39" s="232">
        <f ca="1">IF(CalcE44!$K$13=0,"",VLOOKUP(CalcE44!$B$7,CalcE44!$C$4:$N$12,10,0))</f>
        <v>0</v>
      </c>
      <c r="U39" s="232">
        <f ca="1">IF(CalcE44!$K$13=0,"",VLOOKUP(CalcE44!$B$7,CalcE44!$C$4:$N$12,11,0))</f>
        <v>0</v>
      </c>
      <c r="V39" s="232">
        <f ca="1">IF(CalcE44!$K$13=0,"",VLOOKUP(CalcE44!$B$7,CalcE44!$C$4:$N$12,12,0))</f>
        <v>0</v>
      </c>
      <c r="W39" s="234">
        <f ca="1">IF(CalcE44!$K$13=0,"",VLOOKUP(CalcE44!$B$7,CalcE44!$C$4:$N$12,5,0))</f>
        <v>0</v>
      </c>
      <c r="X39" s="235" t="str">
        <f>Language!$E$84</f>
        <v>-</v>
      </c>
      <c r="Y39" s="236">
        <f ca="1">IF(CalcE44!$K$13=0,"",VLOOKUP(CalcE44!$B$7,CalcE44!$C$4:$N$12,6,0))</f>
        <v>0</v>
      </c>
      <c r="Z39" s="232">
        <f ca="1">IF(CalcE44!$K$13=0,"",VLOOKUP(CalcE44!$B$7,CalcE44!$C$4:$N$12,7,0))</f>
        <v>0</v>
      </c>
      <c r="AA39" s="237">
        <f ca="1">IF(CalcE44!$K$13=0,"",VLOOKUP(CalcE44!$B$7,CalcE44!$C$4:$N$12,8,0))</f>
        <v>0</v>
      </c>
      <c r="AD39" s="433" t="s">
        <v>369</v>
      </c>
      <c r="AE39" s="632" t="str">
        <f t="shared" ca="1" si="7"/>
        <v/>
      </c>
      <c r="AF39" s="481"/>
    </row>
    <row r="40" spans="3:45" ht="24" customHeight="1" thickTop="1" thickBot="1" x14ac:dyDescent="0.35">
      <c r="F40" s="775" t="str">
        <f>Language!$E$92</f>
        <v>Rank</v>
      </c>
      <c r="G40" s="776"/>
      <c r="H40" s="776"/>
      <c r="I40" s="759" t="str">
        <f>Language!$E$10</f>
        <v>Participant or team</v>
      </c>
      <c r="J40" s="759"/>
      <c r="K40" s="760"/>
      <c r="L40" s="538"/>
      <c r="M40" s="538"/>
      <c r="AE40" s="638">
        <f t="array" aca="1" ref="AE40" ca="1">SUM((AE36:AE39&lt;&gt;"")*1)</f>
        <v>3</v>
      </c>
      <c r="AI40" s="812" t="str">
        <f>Language!$E$64</f>
        <v>Sixth-placed</v>
      </c>
      <c r="AJ40" s="812"/>
      <c r="AK40" s="203"/>
      <c r="AL40" s="203"/>
      <c r="AM40" s="628"/>
      <c r="AN40" s="628"/>
      <c r="AO40" s="628"/>
      <c r="AP40" s="628"/>
      <c r="AQ40" s="628"/>
      <c r="AR40" s="628"/>
      <c r="AS40" s="628"/>
    </row>
    <row r="41" spans="3:45" ht="24" customHeight="1" thickTop="1" x14ac:dyDescent="0.2">
      <c r="F41" s="777">
        <v>1</v>
      </c>
      <c r="G41" s="778"/>
      <c r="H41" s="778"/>
      <c r="I41" s="761" t="str">
        <f ca="1">IF(CalcE41!$K$13=0,"",$R$12)</f>
        <v>Real Madrid</v>
      </c>
      <c r="J41" s="761"/>
      <c r="K41" s="762"/>
      <c r="L41" s="538"/>
      <c r="M41" s="538"/>
      <c r="AI41" s="569"/>
      <c r="AJ41" s="539" t="str">
        <f>Language!$E$10</f>
        <v>Participant or team</v>
      </c>
      <c r="AK41" s="470" t="str">
        <f>Language!$E$21</f>
        <v>Pld</v>
      </c>
      <c r="AL41" s="610" t="str">
        <f>Language!$E$22</f>
        <v>W</v>
      </c>
      <c r="AM41" s="610" t="str">
        <f>Language!$E$23</f>
        <v>D</v>
      </c>
      <c r="AN41" s="610" t="str">
        <f>Language!$E$24</f>
        <v>L</v>
      </c>
      <c r="AO41" s="786" t="str">
        <f>Language!$E$25</f>
        <v>Goals</v>
      </c>
      <c r="AP41" s="786"/>
      <c r="AQ41" s="786"/>
      <c r="AR41" s="610" t="str">
        <f>Language!$E$26</f>
        <v>GD</v>
      </c>
      <c r="AS41" s="472" t="str">
        <f>Language!$E$27</f>
        <v>Pts</v>
      </c>
    </row>
    <row r="42" spans="3:45" ht="24" customHeight="1" thickBot="1" x14ac:dyDescent="0.45">
      <c r="F42" s="779">
        <v>2</v>
      </c>
      <c r="G42" s="780"/>
      <c r="H42" s="780"/>
      <c r="I42" s="763" t="str">
        <f ca="1">IF(CalcE41!$K$13=0,"",$R$13)</f>
        <v>Manchester City</v>
      </c>
      <c r="J42" s="763"/>
      <c r="K42" s="764"/>
      <c r="L42" s="538"/>
      <c r="M42" s="538"/>
      <c r="Q42" s="746" t="str">
        <f>Language!$E$16&amp;" E5"</f>
        <v>Group E5</v>
      </c>
      <c r="R42" s="746"/>
      <c r="S42" s="203"/>
      <c r="T42" s="203"/>
      <c r="U42" s="203"/>
      <c r="V42" s="203"/>
      <c r="W42" s="203"/>
      <c r="X42" s="203"/>
      <c r="Y42" s="203"/>
      <c r="Z42" s="203"/>
      <c r="AA42" s="203"/>
      <c r="AD42" s="691" t="str">
        <f>$Q42</f>
        <v>Group E5</v>
      </c>
      <c r="AE42" s="691"/>
      <c r="AF42" s="691"/>
      <c r="AI42" s="607" t="s">
        <v>369</v>
      </c>
      <c r="AJ42" s="629" t="str">
        <f ca="1">IF(Calc1!$F$14&lt;3,"",IF(CalcGR6!$K$13=0,CalcGR6!$Q$64,VLOOKUP(CalcGR6!$B$4,CalcGR6!$C$4:$N$12,4,0)))</f>
        <v/>
      </c>
      <c r="AK42" s="544" t="str">
        <f ca="1">IF(CalcGR6!$K$13=0,"",VLOOKUP(CalcGR6!$B$4,CalcGR6!$C$4:$N$12,9,0))</f>
        <v/>
      </c>
      <c r="AL42" s="545" t="str">
        <f ca="1">IF(CalcGR6!$K$13=0,"",VLOOKUP(CalcGR6!$B$4,CalcGR6!$C$4:$N$12,10,0))</f>
        <v/>
      </c>
      <c r="AM42" s="545" t="str">
        <f ca="1">IF(CalcGR6!$K$13=0,"",VLOOKUP(CalcGR6!$B$4,CalcGR6!$C$4:$N$12,11,0))</f>
        <v/>
      </c>
      <c r="AN42" s="545" t="str">
        <f ca="1">IF(CalcGR6!$K$13=0,"",VLOOKUP(CalcGR6!$B$4,CalcGR6!$C$4:$N$12,12,0))</f>
        <v/>
      </c>
      <c r="AO42" s="546" t="str">
        <f ca="1">IF(CalcGR6!$K$13=0,"",VLOOKUP(CalcGR6!$B$4,CalcGR6!$C$4:$N$12,5,0))</f>
        <v/>
      </c>
      <c r="AP42" s="547" t="str">
        <f>Language!$E$84</f>
        <v>-</v>
      </c>
      <c r="AQ42" s="548" t="str">
        <f ca="1">IF(CalcGR6!$K$13=0,"",VLOOKUP(CalcGR6!$B$4,CalcGR6!$C$4:$N$12,6,0))</f>
        <v/>
      </c>
      <c r="AR42" s="545" t="str">
        <f ca="1">IF(CalcGR6!$K$13=0,"",VLOOKUP(CalcGR6!$B$4,CalcGR6!$C$4:$N$12,7,0))</f>
        <v/>
      </c>
      <c r="AS42" s="501" t="str">
        <f ca="1">IF(CalcGR6!$K$13=0,"",VLOOKUP(CalcGR6!$B$4,CalcGR6!$C$4:$N$12,8,0))</f>
        <v/>
      </c>
    </row>
    <row r="43" spans="3:45" ht="24" customHeight="1" thickTop="1" thickBot="1" x14ac:dyDescent="0.25">
      <c r="F43" s="767">
        <v>3</v>
      </c>
      <c r="G43" s="768"/>
      <c r="H43" s="768"/>
      <c r="I43" s="765" t="str">
        <f ca="1">IF(CalcE41!$K$13=0,"",$R$14)</f>
        <v>FC Barcelona</v>
      </c>
      <c r="J43" s="765"/>
      <c r="K43" s="766"/>
      <c r="L43" s="538"/>
      <c r="M43" s="538"/>
      <c r="Q43" s="710"/>
      <c r="R43" s="711"/>
      <c r="S43" s="205" t="str">
        <f>Language!$E$21</f>
        <v>Pld</v>
      </c>
      <c r="T43" s="206" t="str">
        <f>Language!$E$22</f>
        <v>W</v>
      </c>
      <c r="U43" s="206" t="str">
        <f>Language!$E$23</f>
        <v>D</v>
      </c>
      <c r="V43" s="608" t="str">
        <f>Language!$E$24</f>
        <v>L</v>
      </c>
      <c r="W43" s="707" t="str">
        <f>Language!$E$25</f>
        <v>Goals</v>
      </c>
      <c r="X43" s="708"/>
      <c r="Y43" s="709"/>
      <c r="Z43" s="206" t="str">
        <f>Language!$E$26</f>
        <v>GD</v>
      </c>
      <c r="AA43" s="208" t="str">
        <f>Language!$E$27</f>
        <v>Pts</v>
      </c>
      <c r="AD43" s="484"/>
      <c r="AE43" s="485" t="str">
        <f>Language!$E$10</f>
        <v>Participant or team</v>
      </c>
      <c r="AF43" s="472" t="str">
        <f>Language!$E$49</f>
        <v>bonus</v>
      </c>
      <c r="AI43" s="483" t="s">
        <v>370</v>
      </c>
      <c r="AJ43" s="630" t="str">
        <f ca="1">IF(Calc1!$F$14&lt;3,"",IF(CalcGR6!$K$13=0,CalcGR6!$Q$65,VLOOKUP(CalcGR6!$B$5,CalcGR6!$C$4:$N$12,4,0)))</f>
        <v/>
      </c>
      <c r="AK43" s="227" t="str">
        <f ca="1">IF(CalcGR6!$K$13=0,"",VLOOKUP(CalcGR6!$B$5,CalcGR6!$C$4:$N$12,9,0))</f>
        <v/>
      </c>
      <c r="AL43" s="202" t="str">
        <f ca="1">IF(CalcGR6!$K$13=0,"",VLOOKUP(CalcGR6!$B$5,CalcGR6!$C$4:$N$12,10,0))</f>
        <v/>
      </c>
      <c r="AM43" s="202" t="str">
        <f ca="1">IF(CalcGR6!$K$13=0,"",VLOOKUP(CalcGR6!$B$5,CalcGR6!$C$4:$N$12,11,0))</f>
        <v/>
      </c>
      <c r="AN43" s="202" t="str">
        <f ca="1">IF(CalcGR6!$K$13=0,"",VLOOKUP(CalcGR6!$B$5,CalcGR6!$C$4:$N$12,12,0))</f>
        <v/>
      </c>
      <c r="AO43" s="223" t="str">
        <f ca="1">IF(CalcGR6!$K$13=0,"",VLOOKUP(CalcGR6!$B$5,CalcGR6!$C$4:$N$12,5,0))</f>
        <v/>
      </c>
      <c r="AP43" s="224" t="str">
        <f>Language!$E$84</f>
        <v>-</v>
      </c>
      <c r="AQ43" s="225" t="str">
        <f ca="1">IF(CalcGR6!$K$13=0,"",VLOOKUP(CalcGR6!$B$5,CalcGR6!$C$4:$N$12,6,0))</f>
        <v/>
      </c>
      <c r="AR43" s="202" t="str">
        <f ca="1">IF(CalcGR6!$K$13=0,"",VLOOKUP(CalcGR6!$B$5,CalcGR6!$C$4:$N$12,7,0))</f>
        <v/>
      </c>
      <c r="AS43" s="501" t="str">
        <f ca="1">IF(CalcGR6!$K$13=0,"",VLOOKUP(CalcGR6!$B$5,CalcGR6!$C$4:$N$12,8,0))</f>
        <v/>
      </c>
    </row>
    <row r="44" spans="3:45" ht="24" customHeight="1" thickBot="1" x14ac:dyDescent="0.25">
      <c r="F44" s="757">
        <v>4</v>
      </c>
      <c r="G44" s="758"/>
      <c r="H44" s="758"/>
      <c r="I44" s="755" t="str">
        <f ca="1">IF(CalcE41!$K$13=0,"",$R$15)</f>
        <v>Inter Mailand</v>
      </c>
      <c r="J44" s="755"/>
      <c r="K44" s="756"/>
      <c r="L44" s="538"/>
      <c r="M44" s="538"/>
      <c r="Q44" s="400" t="str">
        <f ca="1">IF(CalcE45!$K$13=0,"",1)</f>
        <v/>
      </c>
      <c r="R44" s="459" t="str">
        <f ca="1">IF(Calc1!$F$14&lt;3,"",IF(AND(CalcE45!$K$13=0,$AE$46&lt;&gt;1),CalcE45!$Q$64,VLOOKUP(CalcE45!$B$4,CalcE45!$C$4:$N$12,4,0)))</f>
        <v/>
      </c>
      <c r="S44" s="462" t="str">
        <f ca="1">IF(CalcE45!$K$13=0,"",VLOOKUP(CalcE45!$B$4,CalcE45!$C$4:$N$12,9,0))</f>
        <v/>
      </c>
      <c r="T44" s="212" t="str">
        <f ca="1">IF(CalcE45!$K$13=0,"",VLOOKUP(CalcE45!$B$4,CalcE45!$C$4:$N$12,10,0))</f>
        <v/>
      </c>
      <c r="U44" s="212" t="str">
        <f ca="1">IF(CalcE45!$K$13=0,"",VLOOKUP(CalcE45!$B$4,CalcE45!$C$4:$N$12,11,0))</f>
        <v/>
      </c>
      <c r="V44" s="212" t="str">
        <f ca="1">IF(CalcE45!$K$13=0,"",VLOOKUP(CalcE45!$B$4,CalcE45!$C$4:$N$12,12,0))</f>
        <v/>
      </c>
      <c r="W44" s="214" t="str">
        <f ca="1">IF(CalcE45!$K$13=0,"",VLOOKUP(CalcE45!$B$4,CalcE45!$C$4:$N$12,5,0))</f>
        <v/>
      </c>
      <c r="X44" s="215" t="str">
        <f>Language!$E$84</f>
        <v>-</v>
      </c>
      <c r="Y44" s="216" t="str">
        <f ca="1">IF(CalcE45!$K$13=0,"",VLOOKUP(CalcE45!$B$4,CalcE45!$C$4:$N$12,6,0))</f>
        <v/>
      </c>
      <c r="Z44" s="212" t="str">
        <f ca="1">IF(CalcE45!$K$13=0,"",VLOOKUP(CalcE45!$B$4,CalcE45!$C$4:$N$12,7,0))</f>
        <v/>
      </c>
      <c r="AA44" s="217" t="str">
        <f ca="1">IF(CalcE45!$K$13=0,"",VLOOKUP(CalcE45!$B$4,CalcE45!$C$4:$N$12,8,0))</f>
        <v/>
      </c>
      <c r="AD44" s="607" t="s">
        <v>370</v>
      </c>
      <c r="AE44" s="486" t="str">
        <f ca="1">IF(VLOOKUP(AD44,$AI$12:$AJ$44,2,0)="","",VLOOKUP(AD44,$AI$12:$AJ$44,2,0))</f>
        <v/>
      </c>
      <c r="AF44" s="475"/>
      <c r="AI44" s="433" t="s">
        <v>371</v>
      </c>
      <c r="AJ44" s="631" t="str">
        <f ca="1">IF(Calc1!$F$14&lt;3,"",IF(CalcGR6!$K$13=0,CalcGR6!$Q$66,VLOOKUP(CalcGR6!$B$6,CalcGR6!$C$4:$N$12,4,0)))</f>
        <v/>
      </c>
      <c r="AK44" s="238" t="str">
        <f ca="1">IF(CalcGR6!$K$13=0,"",VLOOKUP(CalcGR6!$B$6,CalcGR6!$C$4:$N$12,9,0))</f>
        <v/>
      </c>
      <c r="AL44" s="232" t="str">
        <f ca="1">IF(CalcGR6!$K$13=0,"",VLOOKUP(CalcGR6!$B$6,CalcGR6!$C$4:$N$12,10,0))</f>
        <v/>
      </c>
      <c r="AM44" s="232" t="str">
        <f ca="1">IF(CalcGR6!$K$13=0,"",VLOOKUP(CalcGR6!$B$6,CalcGR6!$C$4:$N$12,11,0))</f>
        <v/>
      </c>
      <c r="AN44" s="232" t="str">
        <f ca="1">IF(CalcGR6!$K$13=0,"",VLOOKUP(CalcGR6!$B$6,CalcGR6!$C$4:$N$12,12,0))</f>
        <v/>
      </c>
      <c r="AO44" s="234" t="str">
        <f ca="1">IF(CalcGR6!$K$13=0,"",VLOOKUP(CalcGR6!$B$6,CalcGR6!$C$4:$N$12,5,0))</f>
        <v/>
      </c>
      <c r="AP44" s="235" t="str">
        <f>Language!$E$84</f>
        <v>-</v>
      </c>
      <c r="AQ44" s="236" t="str">
        <f ca="1">IF(CalcGR6!$K$13=0,"",VLOOKUP(CalcGR6!$B$6,CalcGR6!$C$4:$N$12,6,0))</f>
        <v/>
      </c>
      <c r="AR44" s="232" t="str">
        <f ca="1">IF(CalcGR6!$K$13=0,"",VLOOKUP(CalcGR6!$B$6,CalcGR6!$C$4:$N$12,7,0))</f>
        <v/>
      </c>
      <c r="AS44" s="502" t="str">
        <f ca="1">IF(CalcGR6!$K$13=0,"",VLOOKUP(CalcGR6!$B$6,CalcGR6!$C$4:$N$12,8,0))</f>
        <v/>
      </c>
    </row>
    <row r="45" spans="3:45" ht="24" customHeight="1" thickTop="1" thickBot="1" x14ac:dyDescent="0.25">
      <c r="F45" s="757">
        <v>5</v>
      </c>
      <c r="G45" s="758"/>
      <c r="H45" s="758"/>
      <c r="I45" s="755" t="str">
        <f ca="1">IF(AND(CalcE42!$K$13=0,CalcE42!$F$13&lt;&gt;1),"",$R$20)</f>
        <v>Borussia Dortmund</v>
      </c>
      <c r="J45" s="755"/>
      <c r="K45" s="756"/>
      <c r="L45" s="538"/>
      <c r="M45" s="538"/>
      <c r="Q45" s="404" t="str">
        <f ca="1">IF(CalcE45!$K$13=0,"",IF(VLOOKUP(CalcE45!$B$5,CalcE45!$C$4:$E$12,3,0)=MAX($Q44:$Q44),VLOOKUP(CalcE45!$B$5,CalcE45!$C$4:$E$12,3,0),CalcE45!$B$5))</f>
        <v/>
      </c>
      <c r="R45" s="461" t="str">
        <f ca="1">IF(OR(Calc1!$F$14&lt;3,$AE$46=1),"",IF(CalcE45!$K$13=0,CalcE45!$Q$65,VLOOKUP(CalcE45!$B$5,CalcE45!$C$4:$N$12,4,0)))</f>
        <v/>
      </c>
      <c r="S45" s="238" t="str">
        <f ca="1">IF(CalcE45!$K$13=0,"",VLOOKUP(CalcE45!$B$5,CalcE45!$C$4:$N$12,9,0))</f>
        <v/>
      </c>
      <c r="T45" s="232" t="str">
        <f ca="1">IF(CalcE45!$K$13=0,"",VLOOKUP(CalcE45!$B$5,CalcE45!$C$4:$N$12,10,0))</f>
        <v/>
      </c>
      <c r="U45" s="232" t="str">
        <f ca="1">IF(CalcE45!$K$13=0,"",VLOOKUP(CalcE45!$B$5,CalcE45!$C$4:$N$12,11,0))</f>
        <v/>
      </c>
      <c r="V45" s="232" t="str">
        <f ca="1">IF(CalcE45!$K$13=0,"",VLOOKUP(CalcE45!$B$5,CalcE45!$C$4:$N$12,12,0))</f>
        <v/>
      </c>
      <c r="W45" s="234" t="str">
        <f ca="1">IF(CalcE45!$K$13=0,"",VLOOKUP(CalcE45!$B$5,CalcE45!$C$4:$N$12,5,0))</f>
        <v/>
      </c>
      <c r="X45" s="235" t="str">
        <f>Language!$E$84</f>
        <v>-</v>
      </c>
      <c r="Y45" s="236" t="str">
        <f ca="1">IF(CalcE45!$K$13=0,"",VLOOKUP(CalcE45!$B$5,CalcE45!$C$4:$N$12,6,0))</f>
        <v/>
      </c>
      <c r="Z45" s="232" t="str">
        <f ca="1">IF(CalcE45!$K$13=0,"",VLOOKUP(CalcE45!$B$5,CalcE45!$C$4:$N$12,7,0))</f>
        <v/>
      </c>
      <c r="AA45" s="237" t="str">
        <f ca="1">IF(CalcE45!$K$13=0,"",VLOOKUP(CalcE45!$B$5,CalcE45!$C$4:$N$12,8,0))</f>
        <v/>
      </c>
      <c r="AD45" s="433" t="s">
        <v>371</v>
      </c>
      <c r="AE45" s="632" t="str">
        <f t="shared" ref="AE45" ca="1" si="8">IF(VLOOKUP(AD45,$AI$12:$AJ$44,2,0)="","",VLOOKUP(AD45,$AI$12:$AJ$44,2,0))</f>
        <v/>
      </c>
      <c r="AF45" s="481"/>
    </row>
    <row r="46" spans="3:45" ht="24" customHeight="1" thickTop="1" x14ac:dyDescent="0.2">
      <c r="F46" s="757">
        <v>6</v>
      </c>
      <c r="G46" s="758"/>
      <c r="H46" s="758"/>
      <c r="I46" s="755" t="str">
        <f ca="1">IF(CalcE42!$K$13=0,"",$R$21)</f>
        <v>Eintracht Frankfurt</v>
      </c>
      <c r="J46" s="755"/>
      <c r="K46" s="756"/>
      <c r="L46" s="538"/>
      <c r="M46" s="538"/>
      <c r="Q46" s="617"/>
      <c r="R46" s="618"/>
      <c r="S46" s="619"/>
      <c r="T46" s="619"/>
      <c r="U46" s="619"/>
      <c r="V46" s="619"/>
      <c r="W46" s="620"/>
      <c r="X46" s="619"/>
      <c r="Y46" s="618"/>
      <c r="Z46" s="619"/>
      <c r="AA46" s="621"/>
      <c r="AD46" s="436"/>
      <c r="AE46" s="638">
        <f t="array" aca="1" ref="AE46" ca="1">SUM((AE44:AE45&lt;&gt;"")*1)</f>
        <v>0</v>
      </c>
    </row>
    <row r="47" spans="3:45" ht="24" customHeight="1" x14ac:dyDescent="0.2">
      <c r="F47" s="757">
        <v>7</v>
      </c>
      <c r="G47" s="758"/>
      <c r="H47" s="758"/>
      <c r="I47" s="755" t="str">
        <f ca="1">IF(CalcE42!$K$13=0,"",$R$22)</f>
        <v>Mainz 05</v>
      </c>
      <c r="J47" s="755"/>
      <c r="K47" s="756"/>
      <c r="L47" s="538"/>
      <c r="M47" s="538"/>
      <c r="Q47" s="622"/>
      <c r="R47" s="623"/>
      <c r="S47" s="624"/>
      <c r="T47" s="624"/>
      <c r="U47" s="624"/>
      <c r="V47" s="624"/>
      <c r="W47" s="625"/>
      <c r="X47" s="624"/>
      <c r="Y47" s="623"/>
      <c r="Z47" s="624"/>
      <c r="AA47" s="626"/>
    </row>
    <row r="48" spans="3:45" ht="24" customHeight="1" x14ac:dyDescent="0.2">
      <c r="F48" s="757">
        <v>8</v>
      </c>
      <c r="G48" s="758"/>
      <c r="H48" s="758"/>
      <c r="I48" s="755" t="str">
        <f ca="1">IF(CalcE42!$K$13=0,"",$R$23)</f>
        <v>1. FC Nürnberg</v>
      </c>
      <c r="J48" s="755"/>
      <c r="K48" s="756"/>
      <c r="L48" s="538"/>
      <c r="M48" s="538"/>
    </row>
    <row r="49" spans="6:31" ht="24" customHeight="1" x14ac:dyDescent="0.2">
      <c r="F49" s="757">
        <v>9</v>
      </c>
      <c r="G49" s="758"/>
      <c r="H49" s="758"/>
      <c r="I49" s="755" t="str">
        <f ca="1">IF(AND(CalcE43!$K$13=0,CalcE43!$F$13&lt;&gt;1),"",$R$28)</f>
        <v>FSV Rauen</v>
      </c>
      <c r="J49" s="755"/>
      <c r="K49" s="756"/>
      <c r="L49" s="538"/>
      <c r="M49" s="538"/>
      <c r="S49" s="431"/>
      <c r="AD49" s="436"/>
      <c r="AE49" s="490"/>
    </row>
    <row r="50" spans="6:31" ht="24" customHeight="1" x14ac:dyDescent="0.2">
      <c r="F50" s="757">
        <v>10</v>
      </c>
      <c r="G50" s="758"/>
      <c r="H50" s="758"/>
      <c r="I50" s="755" t="str">
        <f ca="1">IF(CalcE43!$K$13=0,"",$R$29)</f>
        <v>1. FC Riedwald</v>
      </c>
      <c r="J50" s="755"/>
      <c r="K50" s="756"/>
      <c r="L50" s="538"/>
      <c r="M50" s="538"/>
      <c r="S50" s="431"/>
      <c r="AD50" s="436"/>
      <c r="AE50" s="490"/>
    </row>
    <row r="51" spans="6:31" ht="24" customHeight="1" x14ac:dyDescent="0.2">
      <c r="F51" s="757">
        <v>11</v>
      </c>
      <c r="G51" s="758"/>
      <c r="H51" s="758"/>
      <c r="I51" s="755" t="str">
        <f ca="1">IF(CalcE43!$K$13=0,"",$R$30)</f>
        <v>Maibach 1822 eV</v>
      </c>
      <c r="J51" s="755"/>
      <c r="K51" s="756"/>
      <c r="L51" s="538"/>
      <c r="M51" s="538"/>
    </row>
    <row r="52" spans="6:31" ht="24" customHeight="1" x14ac:dyDescent="0.2">
      <c r="F52" s="757">
        <v>12</v>
      </c>
      <c r="G52" s="758"/>
      <c r="H52" s="758"/>
      <c r="I52" s="755" t="str">
        <f ca="1">IF(CalcE43!$K$13=0,"",$R$31)</f>
        <v>FC Grönlingen</v>
      </c>
      <c r="J52" s="755"/>
      <c r="K52" s="756"/>
      <c r="L52" s="538"/>
      <c r="M52" s="538"/>
    </row>
    <row r="53" spans="6:31" ht="24" customHeight="1" x14ac:dyDescent="0.2">
      <c r="F53" s="757">
        <v>13</v>
      </c>
      <c r="G53" s="758"/>
      <c r="H53" s="758"/>
      <c r="I53" s="755" t="str">
        <f ca="1">IF(AND(CalcE44!$K$13=0,CalcE44!$F$13&lt;&gt;1),"",$R$36)</f>
        <v>Kickers Rodendorf</v>
      </c>
      <c r="J53" s="755"/>
      <c r="K53" s="756"/>
      <c r="L53" s="538"/>
      <c r="M53" s="538"/>
    </row>
    <row r="54" spans="6:31" ht="24" customHeight="1" x14ac:dyDescent="0.2">
      <c r="F54" s="757">
        <v>14</v>
      </c>
      <c r="G54" s="758"/>
      <c r="H54" s="758"/>
      <c r="I54" s="755" t="str">
        <f ca="1">IF(CalcE44!$K$13=0,"",$R$37)</f>
        <v>VFB Essenheim</v>
      </c>
      <c r="J54" s="755"/>
      <c r="K54" s="756"/>
      <c r="L54" s="538"/>
      <c r="M54" s="538"/>
    </row>
    <row r="55" spans="6:31" ht="24" customHeight="1" x14ac:dyDescent="0.2">
      <c r="F55" s="757">
        <v>15</v>
      </c>
      <c r="G55" s="758"/>
      <c r="H55" s="758"/>
      <c r="I55" s="755" t="str">
        <f ca="1">IF(CalcE44!$K$13=0,"",$R$38)</f>
        <v>SSV Wildbach</v>
      </c>
      <c r="J55" s="755"/>
      <c r="K55" s="756"/>
      <c r="L55" s="538"/>
      <c r="M55" s="538"/>
    </row>
    <row r="56" spans="6:31" ht="24" customHeight="1" x14ac:dyDescent="0.2">
      <c r="F56" s="757">
        <v>16</v>
      </c>
      <c r="G56" s="758"/>
      <c r="H56" s="758"/>
      <c r="I56" s="755" t="str">
        <f ca="1">IF(CalcE44!$K$13=0,"",$R$39)</f>
        <v/>
      </c>
      <c r="J56" s="755"/>
      <c r="K56" s="756"/>
      <c r="L56" s="538"/>
      <c r="M56" s="538"/>
      <c r="S56" s="431"/>
      <c r="AD56" s="435"/>
      <c r="AE56" s="489"/>
    </row>
    <row r="57" spans="6:31" ht="24" customHeight="1" x14ac:dyDescent="0.2">
      <c r="F57" s="757">
        <v>17</v>
      </c>
      <c r="G57" s="758"/>
      <c r="H57" s="758"/>
      <c r="I57" s="755" t="str">
        <f ca="1">IF(AND(CalcE45!$K$13=0,CalcE45!$F$13&lt;&gt;1),"",$R$44)</f>
        <v/>
      </c>
      <c r="J57" s="755"/>
      <c r="K57" s="756"/>
      <c r="S57" s="431"/>
      <c r="AD57" s="434"/>
      <c r="AE57" s="491"/>
    </row>
    <row r="58" spans="6:31" ht="24" customHeight="1" thickBot="1" x14ac:dyDescent="0.25">
      <c r="F58" s="769">
        <v>18</v>
      </c>
      <c r="G58" s="770"/>
      <c r="H58" s="770"/>
      <c r="I58" s="773" t="str">
        <f ca="1">IF(CalcE45!$K$13=0,"",$R$45)</f>
        <v/>
      </c>
      <c r="J58" s="773"/>
      <c r="K58" s="774"/>
    </row>
    <row r="59" spans="6:31" ht="24" customHeight="1" thickTop="1" x14ac:dyDescent="0.2"/>
    <row r="60" spans="6:31" ht="24" customHeight="1" x14ac:dyDescent="0.2"/>
  </sheetData>
  <sheetProtection sheet="1" selectLockedCells="1"/>
  <mergeCells count="85">
    <mergeCell ref="F57:H57"/>
    <mergeCell ref="I57:K57"/>
    <mergeCell ref="F58:H58"/>
    <mergeCell ref="I58:K58"/>
    <mergeCell ref="F54:H54"/>
    <mergeCell ref="I54:K54"/>
    <mergeCell ref="F55:H55"/>
    <mergeCell ref="I55:K55"/>
    <mergeCell ref="F56:H56"/>
    <mergeCell ref="I56:K56"/>
    <mergeCell ref="F53:H53"/>
    <mergeCell ref="I53:K53"/>
    <mergeCell ref="F50:H50"/>
    <mergeCell ref="I50:K50"/>
    <mergeCell ref="F51:H51"/>
    <mergeCell ref="I51:K51"/>
    <mergeCell ref="F52:H52"/>
    <mergeCell ref="I52:K52"/>
    <mergeCell ref="F47:H47"/>
    <mergeCell ref="I47:K47"/>
    <mergeCell ref="F48:H48"/>
    <mergeCell ref="I48:K48"/>
    <mergeCell ref="F49:H49"/>
    <mergeCell ref="I49:K49"/>
    <mergeCell ref="Q42:R42"/>
    <mergeCell ref="AD42:AF42"/>
    <mergeCell ref="F46:H46"/>
    <mergeCell ref="I46:K46"/>
    <mergeCell ref="Q43:R43"/>
    <mergeCell ref="W43:Y43"/>
    <mergeCell ref="F42:H42"/>
    <mergeCell ref="I42:K42"/>
    <mergeCell ref="F43:H43"/>
    <mergeCell ref="I43:K43"/>
    <mergeCell ref="F44:H44"/>
    <mergeCell ref="I44:K44"/>
    <mergeCell ref="F40:H40"/>
    <mergeCell ref="I40:K40"/>
    <mergeCell ref="F41:H41"/>
    <mergeCell ref="I41:K41"/>
    <mergeCell ref="F45:H45"/>
    <mergeCell ref="I45:K45"/>
    <mergeCell ref="Q27:R27"/>
    <mergeCell ref="W27:Y27"/>
    <mergeCell ref="C38:I38"/>
    <mergeCell ref="J38:O38"/>
    <mergeCell ref="Q34:R34"/>
    <mergeCell ref="Q35:R35"/>
    <mergeCell ref="W35:Y35"/>
    <mergeCell ref="Q18:R18"/>
    <mergeCell ref="AD18:AF18"/>
    <mergeCell ref="Q19:R19"/>
    <mergeCell ref="W19:Y19"/>
    <mergeCell ref="Q26:R26"/>
    <mergeCell ref="AD26:AF26"/>
    <mergeCell ref="C10:D10"/>
    <mergeCell ref="O10:O11"/>
    <mergeCell ref="Q10:V10"/>
    <mergeCell ref="AD10:AF10"/>
    <mergeCell ref="F11:H11"/>
    <mergeCell ref="I11:K11"/>
    <mergeCell ref="L11:N11"/>
    <mergeCell ref="Q11:R11"/>
    <mergeCell ref="W11:Y11"/>
    <mergeCell ref="G2:X2"/>
    <mergeCell ref="G3:X3"/>
    <mergeCell ref="G4:X4"/>
    <mergeCell ref="G5:X5"/>
    <mergeCell ref="K7:R8"/>
    <mergeCell ref="AO35:AQ35"/>
    <mergeCell ref="AI40:AJ40"/>
    <mergeCell ref="AO41:AQ41"/>
    <mergeCell ref="AI7:AS7"/>
    <mergeCell ref="AD5:AE5"/>
    <mergeCell ref="AI22:AJ22"/>
    <mergeCell ref="AO23:AQ23"/>
    <mergeCell ref="AI28:AJ28"/>
    <mergeCell ref="AO29:AQ29"/>
    <mergeCell ref="AI34:AJ34"/>
    <mergeCell ref="AD7:AF8"/>
    <mergeCell ref="AI10:AJ10"/>
    <mergeCell ref="AO11:AQ11"/>
    <mergeCell ref="AI16:AJ16"/>
    <mergeCell ref="AO17:AQ17"/>
    <mergeCell ref="AD34:AF34"/>
  </mergeCells>
  <conditionalFormatting sqref="C12:N36">
    <cfRule type="expression" dxfId="8" priority="30">
      <formula>OR($I12="",$K12="")</formula>
    </cfRule>
  </conditionalFormatting>
  <conditionalFormatting sqref="AK12:AS14 AK18:AS20 AK24:AS26 AK30:AS32 AK36:AS38 AK42:AS44">
    <cfRule type="expression" dxfId="7" priority="1">
      <formula>$AJ12=""</formula>
    </cfRule>
  </conditionalFormatting>
  <conditionalFormatting sqref="Q12:AA15 Q20:AA23 Q28:AA31 Q36:AA39 Q44:AA45">
    <cfRule type="expression" dxfId="6" priority="22">
      <formula>$R12=""</formula>
    </cfRule>
    <cfRule type="expression" dxfId="5" priority="23">
      <formula>OR(AND($Q12=$Q11,$R11&lt;&gt;""),AND($Q12=$Q13,$R13&lt;&gt;""))</formula>
    </cfRule>
  </conditionalFormatting>
  <dataValidations disablePrompts="1" count="2">
    <dataValidation type="whole" allowBlank="1" showInputMessage="1" showErrorMessage="1" sqref="AF12:AF14" xr:uid="{107D7F4F-6658-4766-8996-DBD335A3FB5B}">
      <formula1>-99</formula1>
      <formula2>99</formula2>
    </dataValidation>
    <dataValidation allowBlank="1" showInputMessage="1" showErrorMessage="1" errorTitle="Unzulässige Teilnehmernummer" error="Es müssen Zahlen von 1 bis 9 eingetragen werden!" sqref="H12:H36 F12:F36" xr:uid="{B431C896-3A8F-47B8-80AA-76AD7EFEAC82}"/>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31" id="{8B24E735-0CED-4903-A5DF-9171DDB46E78}">
            <xm:f>$F41&gt;3*Calc1!$F$14</xm:f>
            <x14:dxf>
              <numFmt numFmtId="165" formatCode=";;;"/>
            </x14:dxf>
          </x14:cfRule>
          <xm:sqref>F41:H58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9FB76-691C-4935-A7AE-5AD94D84567E}">
  <sheetPr codeName="Tabelle6"/>
  <dimension ref="A1:M113"/>
  <sheetViews>
    <sheetView showGridLines="0" showRowColHeaders="0" workbookViewId="0">
      <selection activeCell="J1" sqref="J1"/>
    </sheetView>
  </sheetViews>
  <sheetFormatPr baseColWidth="10" defaultColWidth="0" defaultRowHeight="12.75" zeroHeight="1" x14ac:dyDescent="0.2"/>
  <cols>
    <col min="1" max="1" width="11.42578125" customWidth="1"/>
    <col min="2" max="2" width="19.28515625" hidden="1" customWidth="1"/>
    <col min="3" max="3" width="11.42578125" hidden="1" customWidth="1"/>
    <col min="4" max="4" width="7" style="72" hidden="1" customWidth="1"/>
    <col min="5" max="5" width="44.7109375" hidden="1" customWidth="1"/>
    <col min="6" max="8" width="44.7109375" customWidth="1"/>
    <col min="9" max="9" width="3.42578125" customWidth="1"/>
    <col min="10" max="10" width="17.7109375" customWidth="1"/>
    <col min="11" max="11" width="9.140625" customWidth="1"/>
    <col min="12" max="12" width="19.7109375" customWidth="1"/>
    <col min="13" max="13" width="0" hidden="1" customWidth="1"/>
    <col min="14" max="16384" width="11.42578125" hidden="1"/>
  </cols>
  <sheetData>
    <row r="1" spans="2:12" ht="34.5" thickBot="1" x14ac:dyDescent="0.55000000000000004">
      <c r="B1" s="91"/>
      <c r="F1" s="682" t="str">
        <f>$E$35</f>
        <v>Choose language</v>
      </c>
      <c r="G1" s="682"/>
      <c r="H1" s="682"/>
      <c r="I1" s="108"/>
      <c r="J1" s="110" t="s">
        <v>116</v>
      </c>
      <c r="K1" s="176" t="str">
        <f>_xlfn.UNICHAR(8592)</f>
        <v>←</v>
      </c>
      <c r="L1" s="175" t="str">
        <f>$E$80</f>
        <v>Click here and choose language</v>
      </c>
    </row>
    <row r="2" spans="2:12" ht="11.25" customHeight="1" thickBot="1" x14ac:dyDescent="0.25">
      <c r="F2" s="819"/>
      <c r="G2" s="819"/>
      <c r="I2" s="73"/>
      <c r="J2" s="74"/>
    </row>
    <row r="3" spans="2:12" ht="13.5" thickTop="1" x14ac:dyDescent="0.2">
      <c r="B3" s="75" t="s">
        <v>116</v>
      </c>
      <c r="C3" s="76">
        <f>IF(AND($J$1&lt;&gt;B4,$J$1&lt;&gt;B5),1,0)</f>
        <v>1</v>
      </c>
      <c r="D3" s="820"/>
      <c r="E3" s="822"/>
      <c r="F3" s="823" t="s">
        <v>116</v>
      </c>
      <c r="G3" s="825" t="s">
        <v>152</v>
      </c>
      <c r="H3" s="817" t="s">
        <v>115</v>
      </c>
      <c r="I3" s="77"/>
    </row>
    <row r="4" spans="2:12" ht="13.5" thickBot="1" x14ac:dyDescent="0.25">
      <c r="B4" s="75" t="s">
        <v>152</v>
      </c>
      <c r="C4" s="76">
        <f>IF($J$1=B4,1,0)</f>
        <v>0</v>
      </c>
      <c r="D4" s="821"/>
      <c r="E4" s="822"/>
      <c r="F4" s="824"/>
      <c r="G4" s="826"/>
      <c r="H4" s="818"/>
      <c r="I4" s="78"/>
      <c r="J4" s="79"/>
    </row>
    <row r="5" spans="2:12" ht="29.25" thickTop="1" x14ac:dyDescent="0.45">
      <c r="B5" s="75" t="s">
        <v>115</v>
      </c>
      <c r="C5" s="76">
        <f>IF($J$1=B5,1,0)</f>
        <v>0</v>
      </c>
      <c r="E5" s="75"/>
      <c r="F5" s="83" t="str">
        <f>$E$36</f>
        <v>Captions</v>
      </c>
      <c r="G5" s="84"/>
      <c r="H5" s="85"/>
      <c r="I5" s="78"/>
      <c r="J5" s="79"/>
    </row>
    <row r="6" spans="2:12" x14ac:dyDescent="0.2">
      <c r="E6" s="75" t="str">
        <f>IF($C$3,F6,IF($C$4,G6,IF($H6&lt;&gt;"",$H6,$F6)))</f>
        <v>Tie break preliminary round</v>
      </c>
      <c r="F6" s="82" t="s">
        <v>225</v>
      </c>
      <c r="G6" s="80" t="s">
        <v>224</v>
      </c>
      <c r="H6" s="103"/>
    </row>
    <row r="7" spans="2:12" x14ac:dyDescent="0.2">
      <c r="E7" s="75" t="str">
        <f t="shared" ref="E7:E107" si="0">IF($C$3,F7,IF($C$4,G7,IF($H7&lt;&gt;"",$H7,$F7)))</f>
        <v>Direct comparisons</v>
      </c>
      <c r="F7" s="82" t="s">
        <v>117</v>
      </c>
      <c r="G7" s="80" t="s">
        <v>13</v>
      </c>
      <c r="H7" s="81"/>
    </row>
    <row r="8" spans="2:12" x14ac:dyDescent="0.2">
      <c r="E8" s="75" t="str">
        <f t="shared" si="0"/>
        <v>Your date</v>
      </c>
      <c r="F8" s="101" t="s">
        <v>147</v>
      </c>
      <c r="G8" s="100" t="s">
        <v>146</v>
      </c>
      <c r="H8" s="81"/>
    </row>
    <row r="9" spans="2:12" ht="15" customHeight="1" x14ac:dyDescent="0.45">
      <c r="E9" s="75" t="str">
        <f t="shared" si="0"/>
        <v>No.</v>
      </c>
      <c r="F9" s="98" t="s">
        <v>120</v>
      </c>
      <c r="G9" s="97" t="s">
        <v>0</v>
      </c>
      <c r="H9" s="81"/>
      <c r="I9" s="89"/>
    </row>
    <row r="10" spans="2:12" ht="15" customHeight="1" x14ac:dyDescent="0.45">
      <c r="E10" s="75" t="str">
        <f t="shared" si="0"/>
        <v>Participant or team</v>
      </c>
      <c r="F10" s="98" t="s">
        <v>121</v>
      </c>
      <c r="G10" s="97" t="s">
        <v>22</v>
      </c>
      <c r="H10" s="81"/>
      <c r="I10" s="89"/>
    </row>
    <row r="11" spans="2:12" ht="15" customHeight="1" x14ac:dyDescent="0.45">
      <c r="E11" s="75" t="str">
        <f t="shared" si="0"/>
        <v>Results</v>
      </c>
      <c r="F11" s="98" t="s">
        <v>122</v>
      </c>
      <c r="G11" s="97" t="s">
        <v>23</v>
      </c>
      <c r="H11" s="81"/>
      <c r="I11" s="89"/>
    </row>
    <row r="12" spans="2:12" ht="15" customHeight="1" x14ac:dyDescent="0.45">
      <c r="E12" s="75" t="str">
        <f t="shared" si="0"/>
        <v>Total table</v>
      </c>
      <c r="F12" s="98" t="s">
        <v>123</v>
      </c>
      <c r="G12" s="97" t="s">
        <v>14</v>
      </c>
      <c r="H12" s="81"/>
      <c r="I12" s="89"/>
    </row>
    <row r="13" spans="2:12" ht="15" customHeight="1" x14ac:dyDescent="0.45">
      <c r="E13" s="75" t="str">
        <f t="shared" si="0"/>
        <v>Total table (copy)</v>
      </c>
      <c r="F13" s="98" t="s">
        <v>124</v>
      </c>
      <c r="G13" s="97" t="s">
        <v>53</v>
      </c>
      <c r="H13" s="81"/>
      <c r="I13" s="89"/>
    </row>
    <row r="14" spans="2:12" ht="15" customHeight="1" x14ac:dyDescent="0.45">
      <c r="E14" s="75" t="str">
        <f t="shared" si="0"/>
        <v>Match pairing</v>
      </c>
      <c r="F14" s="98" t="s">
        <v>127</v>
      </c>
      <c r="G14" s="97" t="s">
        <v>1</v>
      </c>
      <c r="H14" s="81"/>
      <c r="I14" s="89"/>
    </row>
    <row r="15" spans="2:12" ht="15" customHeight="1" x14ac:dyDescent="0.45">
      <c r="E15" s="75" t="str">
        <f t="shared" si="0"/>
        <v>Result</v>
      </c>
      <c r="F15" s="98" t="s">
        <v>128</v>
      </c>
      <c r="G15" s="97" t="s">
        <v>2</v>
      </c>
      <c r="H15" s="81"/>
      <c r="I15" s="89"/>
    </row>
    <row r="16" spans="2:12" ht="15" customHeight="1" x14ac:dyDescent="0.45">
      <c r="E16" s="75" t="str">
        <f t="shared" si="0"/>
        <v>Group</v>
      </c>
      <c r="F16" s="98" t="s">
        <v>204</v>
      </c>
      <c r="G16" s="97" t="s">
        <v>203</v>
      </c>
      <c r="H16" s="81"/>
      <c r="I16" s="89"/>
    </row>
    <row r="17" spans="5:13" ht="15" customHeight="1" x14ac:dyDescent="0.45">
      <c r="E17" s="75" t="str">
        <f t="shared" si="0"/>
        <v>Grp</v>
      </c>
      <c r="F17" s="98" t="s">
        <v>205</v>
      </c>
      <c r="G17" s="97" t="s">
        <v>205</v>
      </c>
      <c r="H17" s="81"/>
      <c r="I17" s="89"/>
    </row>
    <row r="18" spans="5:13" ht="15" customHeight="1" x14ac:dyDescent="0.45">
      <c r="E18" s="75" t="str">
        <f t="shared" si="0"/>
        <v>Preliminary round</v>
      </c>
      <c r="F18" s="98" t="s">
        <v>220</v>
      </c>
      <c r="G18" s="97" t="s">
        <v>218</v>
      </c>
      <c r="H18" s="81"/>
      <c r="I18" s="89"/>
    </row>
    <row r="19" spans="5:13" ht="15" customHeight="1" x14ac:dyDescent="0.45">
      <c r="E19" s="75" t="str">
        <f t="shared" si="0"/>
        <v>Final round</v>
      </c>
      <c r="F19" s="98" t="s">
        <v>221</v>
      </c>
      <c r="G19" s="97" t="s">
        <v>219</v>
      </c>
      <c r="H19" s="81"/>
      <c r="I19" s="89"/>
    </row>
    <row r="20" spans="5:13" ht="15" x14ac:dyDescent="0.25">
      <c r="E20" s="75" t="str">
        <f t="shared" si="0"/>
        <v>Addit. Pause (min)</v>
      </c>
      <c r="F20" s="101" t="s">
        <v>228</v>
      </c>
      <c r="G20" s="100" t="s">
        <v>227</v>
      </c>
      <c r="H20" s="81"/>
      <c r="I20" s="90"/>
      <c r="J20" s="90"/>
      <c r="K20" s="90"/>
      <c r="L20" s="90"/>
      <c r="M20" s="90"/>
    </row>
    <row r="21" spans="5:13" ht="15" x14ac:dyDescent="0.25">
      <c r="E21" s="75" t="str">
        <f t="shared" si="0"/>
        <v>Pld</v>
      </c>
      <c r="F21" s="101" t="s">
        <v>105</v>
      </c>
      <c r="G21" s="100" t="s">
        <v>129</v>
      </c>
      <c r="H21" s="81"/>
      <c r="I21" s="90"/>
      <c r="J21" s="90"/>
      <c r="K21" s="90"/>
      <c r="L21" s="90"/>
      <c r="M21" s="90"/>
    </row>
    <row r="22" spans="5:13" ht="15" x14ac:dyDescent="0.25">
      <c r="E22" s="75" t="str">
        <f t="shared" si="0"/>
        <v>W</v>
      </c>
      <c r="F22" s="101" t="s">
        <v>106</v>
      </c>
      <c r="G22" s="100" t="s">
        <v>130</v>
      </c>
      <c r="H22" s="81"/>
      <c r="I22" s="90"/>
      <c r="J22" s="90"/>
      <c r="K22" s="90"/>
      <c r="L22" s="90"/>
      <c r="M22" s="90"/>
    </row>
    <row r="23" spans="5:13" ht="15" x14ac:dyDescent="0.25">
      <c r="E23" s="75" t="str">
        <f t="shared" si="0"/>
        <v>D</v>
      </c>
      <c r="F23" s="101" t="s">
        <v>107</v>
      </c>
      <c r="G23" s="100" t="s">
        <v>131</v>
      </c>
      <c r="H23" s="81"/>
      <c r="I23" s="90"/>
      <c r="J23" s="90"/>
      <c r="K23" s="90"/>
      <c r="L23" s="90"/>
      <c r="M23" s="90"/>
    </row>
    <row r="24" spans="5:13" ht="15" x14ac:dyDescent="0.25">
      <c r="E24" s="75" t="str">
        <f t="shared" si="0"/>
        <v>L</v>
      </c>
      <c r="F24" s="101" t="s">
        <v>108</v>
      </c>
      <c r="G24" s="100" t="s">
        <v>132</v>
      </c>
      <c r="H24" s="81"/>
      <c r="I24" s="90"/>
      <c r="J24" s="90"/>
      <c r="K24" s="90"/>
      <c r="L24" s="90"/>
      <c r="M24" s="90"/>
    </row>
    <row r="25" spans="5:13" ht="15" x14ac:dyDescent="0.25">
      <c r="E25" s="75" t="str">
        <f t="shared" si="0"/>
        <v>Goals</v>
      </c>
      <c r="F25" s="101" t="s">
        <v>96</v>
      </c>
      <c r="G25" s="100" t="s">
        <v>3</v>
      </c>
      <c r="H25" s="81"/>
      <c r="I25" s="90"/>
      <c r="J25" s="90"/>
      <c r="K25" s="90"/>
      <c r="L25" s="90"/>
      <c r="M25" s="90"/>
    </row>
    <row r="26" spans="5:13" ht="15" x14ac:dyDescent="0.25">
      <c r="E26" s="75" t="str">
        <f t="shared" si="0"/>
        <v>GD</v>
      </c>
      <c r="F26" s="101" t="s">
        <v>111</v>
      </c>
      <c r="G26" s="100" t="s">
        <v>4</v>
      </c>
      <c r="H26" s="81"/>
      <c r="I26" s="90"/>
      <c r="J26" s="90"/>
      <c r="K26" s="90"/>
      <c r="L26" s="90"/>
      <c r="M26" s="90"/>
    </row>
    <row r="27" spans="5:13" ht="15" x14ac:dyDescent="0.25">
      <c r="E27" s="75" t="str">
        <f t="shared" si="0"/>
        <v>Pts</v>
      </c>
      <c r="F27" s="101" t="s">
        <v>112</v>
      </c>
      <c r="G27" s="100" t="s">
        <v>133</v>
      </c>
      <c r="H27" s="81"/>
      <c r="I27" s="90"/>
      <c r="J27" s="90"/>
      <c r="K27" s="90"/>
      <c r="L27" s="90"/>
      <c r="M27" s="90"/>
    </row>
    <row r="28" spans="5:13" ht="15" x14ac:dyDescent="0.25">
      <c r="E28" s="75" t="str">
        <f t="shared" si="0"/>
        <v>GF</v>
      </c>
      <c r="F28" s="101" t="s">
        <v>109</v>
      </c>
      <c r="G28" s="100" t="s">
        <v>156</v>
      </c>
      <c r="H28" s="81"/>
      <c r="I28" s="90"/>
      <c r="J28" s="90"/>
      <c r="K28" s="90"/>
      <c r="L28" s="90"/>
      <c r="M28" s="90"/>
    </row>
    <row r="29" spans="5:13" x14ac:dyDescent="0.2">
      <c r="E29" s="75" t="str">
        <f t="shared" si="0"/>
        <v>End of Tournament:</v>
      </c>
      <c r="F29" s="101" t="s">
        <v>307</v>
      </c>
      <c r="G29" s="100" t="s">
        <v>229</v>
      </c>
      <c r="H29" s="81"/>
    </row>
    <row r="30" spans="5:13" x14ac:dyDescent="0.2">
      <c r="E30" s="75" t="str">
        <f t="shared" si="0"/>
        <v>Participants and schedule</v>
      </c>
      <c r="F30" s="101" t="s">
        <v>134</v>
      </c>
      <c r="G30" s="100" t="s">
        <v>20</v>
      </c>
      <c r="H30" s="81"/>
    </row>
    <row r="31" spans="5:13" x14ac:dyDescent="0.2">
      <c r="E31" s="75" t="str">
        <f t="shared" si="0"/>
        <v>Participants</v>
      </c>
      <c r="F31" s="102" t="s">
        <v>135</v>
      </c>
      <c r="G31" s="100" t="s">
        <v>21</v>
      </c>
      <c r="H31" s="81"/>
    </row>
    <row r="32" spans="5:13" x14ac:dyDescent="0.2">
      <c r="E32" s="75" t="str">
        <f t="shared" si="0"/>
        <v>Schedule</v>
      </c>
      <c r="F32" s="102" t="s">
        <v>136</v>
      </c>
      <c r="G32" s="100" t="s">
        <v>24</v>
      </c>
      <c r="H32" s="81"/>
    </row>
    <row r="33" spans="5:8" x14ac:dyDescent="0.2">
      <c r="E33" s="75" t="str">
        <f t="shared" si="0"/>
        <v>Game no.</v>
      </c>
      <c r="F33" s="102" t="s">
        <v>137</v>
      </c>
      <c r="G33" s="100" t="s">
        <v>52</v>
      </c>
      <c r="H33" s="81"/>
    </row>
    <row r="34" spans="5:8" x14ac:dyDescent="0.2">
      <c r="E34" s="75" t="str">
        <f t="shared" si="0"/>
        <v>Pairings</v>
      </c>
      <c r="F34" s="102" t="s">
        <v>140</v>
      </c>
      <c r="G34" s="100" t="s">
        <v>54</v>
      </c>
      <c r="H34" s="81"/>
    </row>
    <row r="35" spans="5:8" x14ac:dyDescent="0.2">
      <c r="E35" s="75" t="str">
        <f t="shared" si="0"/>
        <v>Choose language</v>
      </c>
      <c r="F35" s="101" t="s">
        <v>114</v>
      </c>
      <c r="G35" s="100" t="s">
        <v>145</v>
      </c>
      <c r="H35" s="81"/>
    </row>
    <row r="36" spans="5:8" x14ac:dyDescent="0.2">
      <c r="E36" s="75" t="str">
        <f t="shared" si="0"/>
        <v>Captions</v>
      </c>
      <c r="F36" s="101" t="s">
        <v>118</v>
      </c>
      <c r="G36" s="100" t="s">
        <v>142</v>
      </c>
      <c r="H36" s="81"/>
    </row>
    <row r="37" spans="5:8" x14ac:dyDescent="0.2">
      <c r="E37" s="75" t="str">
        <f t="shared" si="0"/>
        <v>Messages</v>
      </c>
      <c r="F37" s="101" t="s">
        <v>143</v>
      </c>
      <c r="G37" s="100" t="s">
        <v>144</v>
      </c>
      <c r="H37" s="81"/>
    </row>
    <row r="38" spans="5:8" x14ac:dyDescent="0.2">
      <c r="E38" s="75" t="str">
        <f t="shared" si="0"/>
        <v>Your captions</v>
      </c>
      <c r="F38" s="101" t="s">
        <v>150</v>
      </c>
      <c r="G38" s="100" t="s">
        <v>149</v>
      </c>
      <c r="H38" s="81"/>
    </row>
    <row r="39" spans="5:8" x14ac:dyDescent="0.2">
      <c r="E39" s="75" t="str">
        <f t="shared" si="0"/>
        <v>Start</v>
      </c>
      <c r="F39" s="101" t="s">
        <v>362</v>
      </c>
      <c r="G39" s="100" t="s">
        <v>361</v>
      </c>
      <c r="H39" s="81"/>
    </row>
    <row r="40" spans="5:8" x14ac:dyDescent="0.2">
      <c r="E40" s="75" t="str">
        <f t="shared" si="0"/>
        <v>End of preliminary round:</v>
      </c>
      <c r="F40" s="101" t="s">
        <v>232</v>
      </c>
      <c r="G40" s="100" t="s">
        <v>233</v>
      </c>
      <c r="H40" s="81"/>
    </row>
    <row r="41" spans="5:8" x14ac:dyDescent="0.2">
      <c r="E41" s="75" t="str">
        <f t="shared" si="0"/>
        <v>Playing times</v>
      </c>
      <c r="F41" s="101" t="s">
        <v>175</v>
      </c>
      <c r="G41" s="100" t="s">
        <v>174</v>
      </c>
      <c r="H41" s="81"/>
    </row>
    <row r="42" spans="5:8" x14ac:dyDescent="0.2">
      <c r="E42" s="75" t="str">
        <f t="shared" si="0"/>
        <v>Playing time per match:</v>
      </c>
      <c r="F42" s="101" t="s">
        <v>234</v>
      </c>
      <c r="G42" s="100" t="s">
        <v>235</v>
      </c>
      <c r="H42" s="81"/>
    </row>
    <row r="43" spans="5:8" x14ac:dyDescent="0.2">
      <c r="E43" s="75" t="str">
        <f t="shared" si="0"/>
        <v>Change time:</v>
      </c>
      <c r="F43" s="101" t="s">
        <v>236</v>
      </c>
      <c r="G43" s="100" t="s">
        <v>237</v>
      </c>
      <c r="H43" s="81"/>
    </row>
    <row r="44" spans="5:8" x14ac:dyDescent="0.2">
      <c r="E44" s="75" t="str">
        <f t="shared" si="0"/>
        <v>Number of fields:</v>
      </c>
      <c r="F44" s="101" t="s">
        <v>352</v>
      </c>
      <c r="G44" s="100" t="s">
        <v>351</v>
      </c>
      <c r="H44" s="81"/>
    </row>
    <row r="45" spans="5:8" x14ac:dyDescent="0.2">
      <c r="E45" s="75" t="str">
        <f t="shared" si="0"/>
        <v xml:space="preserve"> </v>
      </c>
      <c r="F45" s="101" t="s">
        <v>167</v>
      </c>
      <c r="G45" s="100" t="s">
        <v>166</v>
      </c>
      <c r="H45" s="81"/>
    </row>
    <row r="46" spans="5:8" x14ac:dyDescent="0.2">
      <c r="E46" s="75" t="str">
        <f t="shared" si="0"/>
        <v>Match against</v>
      </c>
      <c r="F46" s="101" t="s">
        <v>171</v>
      </c>
      <c r="G46" s="100" t="s">
        <v>170</v>
      </c>
      <c r="H46" s="81"/>
    </row>
    <row r="47" spans="5:8" x14ac:dyDescent="0.2">
      <c r="E47" s="75" t="str">
        <f t="shared" si="0"/>
        <v>Note</v>
      </c>
      <c r="F47" s="101" t="s">
        <v>172</v>
      </c>
      <c r="G47" s="100" t="s">
        <v>173</v>
      </c>
      <c r="H47" s="81"/>
    </row>
    <row r="48" spans="5:8" x14ac:dyDescent="0.2">
      <c r="E48" s="75" t="str">
        <f t="shared" si="0"/>
        <v>Field</v>
      </c>
      <c r="F48" s="101" t="s">
        <v>238</v>
      </c>
      <c r="G48" s="100" t="s">
        <v>353</v>
      </c>
      <c r="H48" s="81"/>
    </row>
    <row r="49" spans="5:8" x14ac:dyDescent="0.2">
      <c r="E49" s="75" t="str">
        <f t="shared" si="0"/>
        <v>bonus</v>
      </c>
      <c r="F49" s="82" t="s">
        <v>119</v>
      </c>
      <c r="G49" s="80" t="s">
        <v>59</v>
      </c>
      <c r="H49" s="81"/>
    </row>
    <row r="50" spans="5:8" x14ac:dyDescent="0.2">
      <c r="E50" s="75" t="str">
        <f t="shared" si="0"/>
        <v>Matchups</v>
      </c>
      <c r="F50" s="98" t="s">
        <v>181</v>
      </c>
      <c r="G50" s="97" t="s">
        <v>182</v>
      </c>
      <c r="H50" s="81"/>
    </row>
    <row r="51" spans="5:8" x14ac:dyDescent="0.2">
      <c r="E51" s="75" t="str">
        <f t="shared" si="0"/>
        <v>Settings</v>
      </c>
      <c r="F51" s="98" t="s">
        <v>184</v>
      </c>
      <c r="G51" s="97" t="s">
        <v>183</v>
      </c>
      <c r="H51" s="81"/>
    </row>
    <row r="52" spans="5:8" x14ac:dyDescent="0.2">
      <c r="E52" s="75" t="str">
        <f t="shared" si="0"/>
        <v>Number of points for a win:</v>
      </c>
      <c r="F52" s="98" t="s">
        <v>186</v>
      </c>
      <c r="G52" s="97" t="s">
        <v>185</v>
      </c>
      <c r="H52" s="81"/>
    </row>
    <row r="53" spans="5:8" x14ac:dyDescent="0.2">
      <c r="E53" s="75" t="str">
        <f t="shared" si="0"/>
        <v>Semi-finals</v>
      </c>
      <c r="F53" s="98" t="s">
        <v>250</v>
      </c>
      <c r="G53" s="97" t="s">
        <v>247</v>
      </c>
      <c r="H53" s="81"/>
    </row>
    <row r="54" spans="5:8" x14ac:dyDescent="0.2">
      <c r="E54" s="75" t="str">
        <f t="shared" si="0"/>
        <v>Finals</v>
      </c>
      <c r="F54" s="98" t="s">
        <v>249</v>
      </c>
      <c r="G54" s="97" t="s">
        <v>248</v>
      </c>
      <c r="H54" s="81"/>
    </row>
    <row r="55" spans="5:8" x14ac:dyDescent="0.2">
      <c r="E55" s="75" t="str">
        <f t="shared" si="0"/>
        <v xml:space="preserve">Games for places </v>
      </c>
      <c r="F55" s="98" t="s">
        <v>252</v>
      </c>
      <c r="G55" s="97" t="s">
        <v>251</v>
      </c>
      <c r="H55" s="81"/>
    </row>
    <row r="56" spans="5:8" x14ac:dyDescent="0.2">
      <c r="E56" s="75" t="str">
        <f t="shared" si="0"/>
        <v>Preliminary round group</v>
      </c>
      <c r="F56" s="98" t="s">
        <v>254</v>
      </c>
      <c r="G56" s="97" t="s">
        <v>253</v>
      </c>
      <c r="H56" s="81"/>
    </row>
    <row r="57" spans="5:8" x14ac:dyDescent="0.2">
      <c r="E57" s="75" t="str">
        <f t="shared" si="0"/>
        <v>Third of group</v>
      </c>
      <c r="F57" s="98" t="s">
        <v>313</v>
      </c>
      <c r="G57" s="97" t="s">
        <v>312</v>
      </c>
      <c r="H57" s="81"/>
    </row>
    <row r="58" spans="5:8" x14ac:dyDescent="0.2">
      <c r="E58" s="75" t="str">
        <f t="shared" si="0"/>
        <v>Quarterfinals</v>
      </c>
      <c r="F58" s="98" t="s">
        <v>315</v>
      </c>
      <c r="G58" s="97" t="s">
        <v>314</v>
      </c>
      <c r="H58" s="81"/>
    </row>
    <row r="59" spans="5:8" x14ac:dyDescent="0.2">
      <c r="E59" s="75" t="str">
        <f t="shared" si="0"/>
        <v>Group winners</v>
      </c>
      <c r="F59" s="98" t="s">
        <v>327</v>
      </c>
      <c r="G59" s="97" t="s">
        <v>328</v>
      </c>
      <c r="H59" s="81"/>
    </row>
    <row r="60" spans="5:8" x14ac:dyDescent="0.2">
      <c r="E60" s="75" t="str">
        <f t="shared" si="0"/>
        <v>Runners-up</v>
      </c>
      <c r="F60" s="98" t="s">
        <v>329</v>
      </c>
      <c r="G60" s="97" t="s">
        <v>330</v>
      </c>
      <c r="H60" s="81"/>
    </row>
    <row r="61" spans="5:8" x14ac:dyDescent="0.2">
      <c r="E61" s="75" t="str">
        <f t="shared" si="0"/>
        <v>Third-placed</v>
      </c>
      <c r="F61" s="98" t="s">
        <v>376</v>
      </c>
      <c r="G61" s="97" t="s">
        <v>312</v>
      </c>
      <c r="H61" s="81"/>
    </row>
    <row r="62" spans="5:8" x14ac:dyDescent="0.2">
      <c r="E62" s="75" t="str">
        <f t="shared" si="0"/>
        <v>Fourth-placed</v>
      </c>
      <c r="F62" s="98" t="s">
        <v>377</v>
      </c>
      <c r="G62" s="97" t="s">
        <v>380</v>
      </c>
      <c r="H62" s="81"/>
    </row>
    <row r="63" spans="5:8" x14ac:dyDescent="0.2">
      <c r="E63" s="75" t="str">
        <f t="shared" si="0"/>
        <v>Fifth-placed</v>
      </c>
      <c r="F63" s="98" t="s">
        <v>378</v>
      </c>
      <c r="G63" s="97" t="s">
        <v>381</v>
      </c>
      <c r="H63" s="81"/>
    </row>
    <row r="64" spans="5:8" x14ac:dyDescent="0.2">
      <c r="E64" s="75" t="str">
        <f t="shared" si="0"/>
        <v>Sixth-placed</v>
      </c>
      <c r="F64" s="98" t="s">
        <v>379</v>
      </c>
      <c r="G64" s="97" t="s">
        <v>382</v>
      </c>
      <c r="H64" s="81"/>
    </row>
    <row r="65" spans="5:10" x14ac:dyDescent="0.2">
      <c r="E65" s="75" t="str">
        <f t="shared" si="0"/>
        <v xml:space="preserve">  (First-placed)</v>
      </c>
      <c r="F65" s="98" t="s">
        <v>349</v>
      </c>
      <c r="G65" s="97" t="s">
        <v>339</v>
      </c>
      <c r="H65" s="81"/>
    </row>
    <row r="66" spans="5:10" x14ac:dyDescent="0.2">
      <c r="E66" s="75" t="str">
        <f t="shared" si="0"/>
        <v xml:space="preserve">  (Second-placed)</v>
      </c>
      <c r="F66" s="98" t="s">
        <v>350</v>
      </c>
      <c r="G66" s="97" t="s">
        <v>340</v>
      </c>
      <c r="H66" s="81"/>
    </row>
    <row r="67" spans="5:10" x14ac:dyDescent="0.2">
      <c r="E67" s="75" t="str">
        <f t="shared" si="0"/>
        <v xml:space="preserve">  (Third-placed)</v>
      </c>
      <c r="F67" s="98" t="s">
        <v>345</v>
      </c>
      <c r="G67" s="97" t="s">
        <v>341</v>
      </c>
      <c r="H67" s="81"/>
    </row>
    <row r="68" spans="5:10" x14ac:dyDescent="0.2">
      <c r="E68" s="75" t="str">
        <f t="shared" si="0"/>
        <v xml:space="preserve">  (Fourth-placed)</v>
      </c>
      <c r="F68" s="98" t="s">
        <v>346</v>
      </c>
      <c r="G68" s="97" t="s">
        <v>342</v>
      </c>
      <c r="H68" s="81"/>
    </row>
    <row r="69" spans="5:10" x14ac:dyDescent="0.2">
      <c r="E69" s="75" t="str">
        <f t="shared" si="0"/>
        <v xml:space="preserve">  (Fifth-placed)</v>
      </c>
      <c r="F69" s="98" t="s">
        <v>347</v>
      </c>
      <c r="G69" s="97" t="s">
        <v>343</v>
      </c>
      <c r="H69" s="81"/>
    </row>
    <row r="70" spans="5:10" x14ac:dyDescent="0.2">
      <c r="E70" s="75" t="str">
        <f t="shared" si="0"/>
        <v xml:space="preserve">  (Sixth-placed)</v>
      </c>
      <c r="F70" s="98" t="s">
        <v>348</v>
      </c>
      <c r="G70" s="97" t="s">
        <v>344</v>
      </c>
      <c r="H70" s="81"/>
    </row>
    <row r="71" spans="5:10" x14ac:dyDescent="0.2">
      <c r="E71" s="75" t="str">
        <f t="shared" si="0"/>
        <v xml:space="preserve">QF </v>
      </c>
      <c r="F71" s="98" t="s">
        <v>336</v>
      </c>
      <c r="G71" s="97" t="s">
        <v>335</v>
      </c>
      <c r="H71" s="81"/>
      <c r="J71" t="str">
        <f>$E$106</f>
        <v>(Abbreviation for 'quarterfinals')</v>
      </c>
    </row>
    <row r="72" spans="5:10" x14ac:dyDescent="0.2">
      <c r="E72" s="75" t="str">
        <f t="shared" si="0"/>
        <v>Results from the preliminary round</v>
      </c>
      <c r="F72" s="98" t="s">
        <v>384</v>
      </c>
      <c r="G72" s="97" t="s">
        <v>383</v>
      </c>
      <c r="H72" s="81"/>
    </row>
    <row r="73" spans="5:10" x14ac:dyDescent="0.2">
      <c r="E73" s="75">
        <f t="shared" si="0"/>
        <v>0</v>
      </c>
      <c r="F73" s="98"/>
      <c r="G73" s="97"/>
      <c r="H73" s="81"/>
    </row>
    <row r="74" spans="5:10" x14ac:dyDescent="0.2">
      <c r="E74" s="75" t="str">
        <f t="shared" si="0"/>
        <v>Penalty</v>
      </c>
      <c r="F74" s="82" t="s">
        <v>231</v>
      </c>
      <c r="G74" s="80" t="s">
        <v>230</v>
      </c>
      <c r="H74" s="81"/>
    </row>
    <row r="75" spans="5:10" ht="28.5" x14ac:dyDescent="0.45">
      <c r="E75" s="75"/>
      <c r="F75" s="86" t="str">
        <f>$E$37</f>
        <v>Messages</v>
      </c>
      <c r="G75" s="87"/>
      <c r="H75" s="88"/>
    </row>
    <row r="76" spans="5:10" ht="79.5" customHeight="1" x14ac:dyDescent="0.2">
      <c r="E76" s="75" t="str">
        <f t="shared" si="0"/>
        <v>If two or more teams cannot be distinguished and a decision is made, for example, through a penalty shootout or drawing lots, it is sufficient to enter a bonus point for the preferred team.</v>
      </c>
      <c r="F76" s="92" t="s">
        <v>242</v>
      </c>
      <c r="G76" s="93" t="s">
        <v>241</v>
      </c>
      <c r="H76" s="94"/>
    </row>
    <row r="77" spans="5:10" ht="51.75" customHeight="1" x14ac:dyDescent="0.2">
      <c r="E77" s="75" t="str">
        <f t="shared" si="0"/>
        <v>Double match pairings and matches against oneself
lead to incorrect values in the overall table!</v>
      </c>
      <c r="F77" s="99" t="s">
        <v>159</v>
      </c>
      <c r="G77" s="142" t="s">
        <v>56</v>
      </c>
      <c r="H77" s="94"/>
    </row>
    <row r="78" spans="5:10" ht="51.75" customHeight="1" x14ac:dyDescent="0.2">
      <c r="E78" s="75" t="str">
        <f t="shared" si="0"/>
        <v>Change of the fixtures only on the sheet 'Planning'! Just enter the results here!</v>
      </c>
      <c r="F78" s="99" t="s">
        <v>126</v>
      </c>
      <c r="G78" s="93" t="s">
        <v>125</v>
      </c>
      <c r="H78" s="94"/>
    </row>
    <row r="79" spans="5:10" ht="16.5" customHeight="1" x14ac:dyDescent="0.2">
      <c r="E79" s="75" t="str">
        <f t="shared" si="0"/>
        <v>Hint may be deleted   →</v>
      </c>
      <c r="F79" s="105" t="s">
        <v>151</v>
      </c>
      <c r="G79" s="104" t="s">
        <v>148</v>
      </c>
      <c r="H79" s="95"/>
    </row>
    <row r="80" spans="5:10" ht="20.25" customHeight="1" x14ac:dyDescent="0.2">
      <c r="E80" s="75" t="str">
        <f t="shared" si="0"/>
        <v>Click here and choose language</v>
      </c>
      <c r="F80" s="111" t="s">
        <v>154</v>
      </c>
      <c r="G80" s="109" t="s">
        <v>153</v>
      </c>
      <c r="H80" s="96"/>
    </row>
    <row r="81" spans="5:8" ht="32.25" customHeight="1" x14ac:dyDescent="0.2">
      <c r="E81" s="75" t="str">
        <f t="shared" si="0"/>
        <v>Duplicate names lead to
incorrect table values</v>
      </c>
      <c r="F81" s="168" t="s">
        <v>164</v>
      </c>
      <c r="G81" s="167" t="s">
        <v>55</v>
      </c>
      <c r="H81" s="96"/>
    </row>
    <row r="82" spans="5:8" ht="51.75" customHeight="1" x14ac:dyDescent="0.2">
      <c r="E82" s="75" t="str">
        <f t="shared" si="0"/>
        <v>Red font means that the ranking is not clear even with the direct comparison. Fair play or lot has to decide here.</v>
      </c>
      <c r="F82" s="270" t="s">
        <v>158</v>
      </c>
      <c r="G82" s="271" t="s">
        <v>157</v>
      </c>
      <c r="H82" s="95"/>
    </row>
    <row r="83" spans="5:8" ht="17.25" customHeight="1" x14ac:dyDescent="0.2">
      <c r="E83" s="75" t="str">
        <f t="shared" si="0"/>
        <v>Time conflict</v>
      </c>
      <c r="F83" s="272" t="s">
        <v>169</v>
      </c>
      <c r="G83" s="273" t="s">
        <v>168</v>
      </c>
      <c r="H83" s="274"/>
    </row>
    <row r="84" spans="5:8" ht="16.5" customHeight="1" x14ac:dyDescent="0.2">
      <c r="E84" s="75" t="str">
        <f t="shared" si="0"/>
        <v>-</v>
      </c>
      <c r="F84" s="275" t="s">
        <v>5</v>
      </c>
      <c r="G84" s="292" t="s">
        <v>226</v>
      </c>
      <c r="H84" s="274"/>
    </row>
    <row r="85" spans="5:8" ht="33" customHeight="1" x14ac:dyDescent="0.2">
      <c r="E85" s="75" t="str">
        <f t="shared" si="0"/>
        <v>Direct comparisons in case of a tie in points, goal difference and goals scored (FIFA mode)</v>
      </c>
      <c r="F85" s="280" t="s">
        <v>194</v>
      </c>
      <c r="G85" s="281" t="s">
        <v>191</v>
      </c>
      <c r="H85" s="277"/>
    </row>
    <row r="86" spans="5:8" ht="32.25" customHeight="1" x14ac:dyDescent="0.2">
      <c r="E86" s="75" t="str">
        <f t="shared" si="0"/>
        <v>Direct comparisons in case of a tie in points (UEFA mode)</v>
      </c>
      <c r="F86" s="280" t="s">
        <v>192</v>
      </c>
      <c r="G86" s="281" t="s">
        <v>193</v>
      </c>
      <c r="H86" s="277"/>
    </row>
    <row r="87" spans="5:8" ht="18" customHeight="1" x14ac:dyDescent="0.2">
      <c r="E87" s="75" t="str">
        <f t="shared" si="0"/>
        <v>Direct comparison mode:</v>
      </c>
      <c r="F87" s="283" t="s">
        <v>196</v>
      </c>
      <c r="G87" s="284" t="s">
        <v>195</v>
      </c>
      <c r="H87" s="285"/>
    </row>
    <row r="88" spans="5:8" ht="18" customHeight="1" x14ac:dyDescent="0.2">
      <c r="E88" s="75" t="str">
        <f t="shared" si="0"/>
        <v>Mode 1</v>
      </c>
      <c r="F88" s="283" t="s">
        <v>199</v>
      </c>
      <c r="G88" s="284" t="s">
        <v>197</v>
      </c>
      <c r="H88" s="285"/>
    </row>
    <row r="89" spans="5:8" ht="20.25" customHeight="1" x14ac:dyDescent="0.2">
      <c r="E89" s="75" t="str">
        <f t="shared" si="0"/>
        <v>Mode 2</v>
      </c>
      <c r="F89" s="283" t="s">
        <v>200</v>
      </c>
      <c r="G89" s="284" t="s">
        <v>198</v>
      </c>
      <c r="H89" s="285"/>
    </row>
    <row r="90" spans="5:8" ht="18" customHeight="1" x14ac:dyDescent="0.2">
      <c r="E90" s="75" t="str">
        <f t="shared" si="0"/>
        <v>Abbreviations of the team names:</v>
      </c>
      <c r="F90" s="283" t="s">
        <v>274</v>
      </c>
      <c r="G90" s="284" t="s">
        <v>275</v>
      </c>
      <c r="H90" s="285"/>
    </row>
    <row r="91" spans="5:8" ht="17.25" customHeight="1" x14ac:dyDescent="0.2">
      <c r="E91" s="75" t="str">
        <f t="shared" si="0"/>
        <v>letters</v>
      </c>
      <c r="F91" s="283" t="s">
        <v>202</v>
      </c>
      <c r="G91" s="284" t="s">
        <v>201</v>
      </c>
      <c r="H91" s="285"/>
    </row>
    <row r="92" spans="5:8" ht="18" customHeight="1" x14ac:dyDescent="0.2">
      <c r="E92" s="75" t="str">
        <f t="shared" si="0"/>
        <v>Rank</v>
      </c>
      <c r="F92" s="283" t="s">
        <v>240</v>
      </c>
      <c r="G92" s="284" t="s">
        <v>239</v>
      </c>
      <c r="H92" s="285"/>
    </row>
    <row r="93" spans="5:8" ht="16.5" customHeight="1" x14ac:dyDescent="0.2">
      <c r="E93" s="75" t="str">
        <f t="shared" si="0"/>
        <v>3rd place</v>
      </c>
      <c r="F93" s="283" t="s">
        <v>246</v>
      </c>
      <c r="G93" s="284" t="s">
        <v>243</v>
      </c>
      <c r="H93" s="285"/>
    </row>
    <row r="94" spans="5:8" ht="17.25" customHeight="1" x14ac:dyDescent="0.2">
      <c r="E94" s="75" t="str">
        <f t="shared" si="0"/>
        <v>Final</v>
      </c>
      <c r="F94" s="283" t="s">
        <v>245</v>
      </c>
      <c r="G94" s="284" t="s">
        <v>244</v>
      </c>
      <c r="H94" s="285"/>
    </row>
    <row r="95" spans="5:8" ht="30.75" customHeight="1" x14ac:dyDescent="0.2">
      <c r="E95" s="75" t="str">
        <f t="shared" si="0"/>
        <v xml:space="preserve">Due to time conflicts, you can only play on a maximum of </v>
      </c>
      <c r="F95" s="280" t="s">
        <v>271</v>
      </c>
      <c r="G95" s="281" t="s">
        <v>272</v>
      </c>
      <c r="H95" s="285"/>
    </row>
    <row r="96" spans="5:8" ht="17.25" customHeight="1" x14ac:dyDescent="0.2">
      <c r="E96" s="75" t="str">
        <f t="shared" si="0"/>
        <v xml:space="preserve"> pitches at the same time.</v>
      </c>
      <c r="F96" s="280" t="s">
        <v>316</v>
      </c>
      <c r="G96" s="281" t="s">
        <v>273</v>
      </c>
      <c r="H96" s="285"/>
    </row>
    <row r="97" spans="5:9" ht="17.25" customHeight="1" x14ac:dyDescent="0.2">
      <c r="E97" s="75" t="str">
        <f t="shared" si="0"/>
        <v>End of tournament (final round 1):</v>
      </c>
      <c r="F97" s="283" t="s">
        <v>310</v>
      </c>
      <c r="G97" s="284" t="s">
        <v>308</v>
      </c>
      <c r="H97" s="285"/>
    </row>
    <row r="98" spans="5:9" ht="17.25" customHeight="1" x14ac:dyDescent="0.2">
      <c r="E98" s="75" t="str">
        <f t="shared" si="0"/>
        <v>End of tournament (final round 2):</v>
      </c>
      <c r="F98" s="283" t="s">
        <v>311</v>
      </c>
      <c r="G98" s="284" t="s">
        <v>309</v>
      </c>
      <c r="H98" s="285"/>
    </row>
    <row r="99" spans="5:9" ht="17.25" customHeight="1" x14ac:dyDescent="0.2">
      <c r="E99" s="75" t="str">
        <f t="shared" si="0"/>
        <v>End of tournament (final round 3):</v>
      </c>
      <c r="F99" s="283" t="s">
        <v>386</v>
      </c>
      <c r="G99" s="284" t="s">
        <v>388</v>
      </c>
      <c r="H99" s="285"/>
    </row>
    <row r="100" spans="5:9" ht="17.25" customHeight="1" x14ac:dyDescent="0.2">
      <c r="E100" s="75" t="str">
        <f t="shared" si="0"/>
        <v>End of tournament (final round 4):</v>
      </c>
      <c r="F100" s="283" t="s">
        <v>387</v>
      </c>
      <c r="G100" s="284" t="s">
        <v>389</v>
      </c>
      <c r="H100" s="285"/>
    </row>
    <row r="101" spans="5:9" ht="44.25" customHeight="1" x14ac:dyDescent="0.2">
      <c r="E101" s="75" t="str">
        <f t="shared" si="0"/>
        <v>Entering a bonus point as a tie breaker
if third parties in the group are tied:
Scroll to right --&gt;</v>
      </c>
      <c r="F101" s="283" t="s">
        <v>357</v>
      </c>
      <c r="G101" s="284" t="s">
        <v>358</v>
      </c>
      <c r="H101" s="285"/>
    </row>
    <row r="102" spans="5:9" ht="48.75" customHeight="1" x14ac:dyDescent="0.2">
      <c r="E102" s="75" t="str">
        <f t="shared" si="0"/>
        <v>Entering a bonus point as a tie breaker
if runners-up in the group are tied:
Scroll to right --&gt;</v>
      </c>
      <c r="F102" s="283" t="s">
        <v>359</v>
      </c>
      <c r="G102" s="284" t="s">
        <v>360</v>
      </c>
      <c r="H102" s="285"/>
    </row>
    <row r="103" spans="5:9" ht="17.25" customHeight="1" x14ac:dyDescent="0.2">
      <c r="E103" s="75" t="str">
        <f t="shared" si="0"/>
        <v xml:space="preserve">TIME CONFLICT for team </v>
      </c>
      <c r="F103" s="283" t="s">
        <v>322</v>
      </c>
      <c r="G103" s="284" t="s">
        <v>321</v>
      </c>
      <c r="H103" s="285"/>
    </row>
    <row r="104" spans="5:9" ht="17.25" customHeight="1" x14ac:dyDescent="0.2">
      <c r="E104" s="75" t="str">
        <f t="shared" si="0"/>
        <v xml:space="preserve">in matches </v>
      </c>
      <c r="F104" s="283" t="s">
        <v>326</v>
      </c>
      <c r="G104" s="284" t="s">
        <v>323</v>
      </c>
      <c r="H104" s="285"/>
    </row>
    <row r="105" spans="5:9" ht="17.25" customHeight="1" x14ac:dyDescent="0.2">
      <c r="E105" s="75" t="str">
        <f t="shared" si="0"/>
        <v xml:space="preserve"> and </v>
      </c>
      <c r="F105" s="283" t="s">
        <v>325</v>
      </c>
      <c r="G105" s="284" t="s">
        <v>324</v>
      </c>
      <c r="H105" s="285"/>
    </row>
    <row r="106" spans="5:9" ht="17.25" customHeight="1" x14ac:dyDescent="0.2">
      <c r="E106" s="75" t="str">
        <f t="shared" si="0"/>
        <v>(Abbreviation for 'quarterfinals')</v>
      </c>
      <c r="F106" s="283" t="s">
        <v>338</v>
      </c>
      <c r="G106" s="284" t="s">
        <v>337</v>
      </c>
      <c r="H106" s="285"/>
    </row>
    <row r="107" spans="5:9" ht="18.75" customHeight="1" thickBot="1" x14ac:dyDescent="0.25">
      <c r="E107" s="75">
        <f t="shared" si="0"/>
        <v>0</v>
      </c>
      <c r="F107" s="278"/>
      <c r="G107" s="276"/>
      <c r="H107" s="279"/>
    </row>
    <row r="108" spans="5:9" ht="13.5" thickTop="1" x14ac:dyDescent="0.2"/>
    <row r="109" spans="5:9" x14ac:dyDescent="0.2"/>
    <row r="110" spans="5:9" x14ac:dyDescent="0.2"/>
    <row r="111" spans="5:9" x14ac:dyDescent="0.2"/>
    <row r="112" spans="5:9" hidden="1" x14ac:dyDescent="0.2">
      <c r="I112" s="106"/>
    </row>
    <row r="113" x14ac:dyDescent="0.2"/>
  </sheetData>
  <sheetProtection sheet="1" selectLockedCells="1"/>
  <mergeCells count="7">
    <mergeCell ref="F1:H1"/>
    <mergeCell ref="H3:H4"/>
    <mergeCell ref="F2:G2"/>
    <mergeCell ref="D3:D4"/>
    <mergeCell ref="E3:E4"/>
    <mergeCell ref="F3:F4"/>
    <mergeCell ref="G3:G4"/>
  </mergeCells>
  <conditionalFormatting sqref="F3:F4">
    <cfRule type="expression" dxfId="3" priority="7">
      <formula>C3</formula>
    </cfRule>
  </conditionalFormatting>
  <conditionalFormatting sqref="G3:G4">
    <cfRule type="expression" dxfId="2" priority="3">
      <formula>C4</formula>
    </cfRule>
  </conditionalFormatting>
  <conditionalFormatting sqref="D3:D4">
    <cfRule type="expression" dxfId="1" priority="84">
      <formula>#REF!</formula>
    </cfRule>
  </conditionalFormatting>
  <conditionalFormatting sqref="H3:H4">
    <cfRule type="expression" dxfId="0" priority="85">
      <formula>C5</formula>
    </cfRule>
  </conditionalFormatting>
  <dataValidations count="3">
    <dataValidation allowBlank="1" showErrorMessage="1" errorTitle="Language" error="Invalid language" promptTitle="Language" prompt="Please choose a language for the country names" sqref="I3" xr:uid="{D74F54ED-A484-497F-B60B-4572799DBFBF}"/>
    <dataValidation type="whole" allowBlank="1" showInputMessage="1" showErrorMessage="1" sqref="J2" xr:uid="{3B6319A8-0080-4C57-8EFB-9F91E387C351}">
      <formula1>1</formula1>
      <formula2>5</formula2>
    </dataValidation>
    <dataValidation type="list" allowBlank="1" showErrorMessage="1" errorTitle="Language" error="Invalid language" sqref="J1" xr:uid="{D7322420-D554-4832-9E07-C0DBCDC53145}">
      <formula1>$B$3:$B$5</formula1>
    </dataValidation>
  </dataValidation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83EEF-2674-475D-978A-9F01AFF94912}">
  <sheetPr codeName="Tabelle7"/>
  <dimension ref="A1:E18"/>
  <sheetViews>
    <sheetView showGridLines="0" showRowColHeaders="0" workbookViewId="0">
      <selection activeCell="B9" sqref="B9"/>
    </sheetView>
  </sheetViews>
  <sheetFormatPr baseColWidth="10" defaultColWidth="0" defaultRowHeight="12.75" zeroHeight="1" x14ac:dyDescent="0.2"/>
  <cols>
    <col min="1" max="1" width="11.42578125" style="286" customWidth="1"/>
    <col min="2" max="2" width="37.140625" customWidth="1"/>
    <col min="3" max="3" width="7.28515625" customWidth="1"/>
    <col min="4" max="4" width="15" customWidth="1"/>
    <col min="5" max="5" width="11.42578125" customWidth="1"/>
    <col min="6" max="16384" width="11.42578125" hidden="1"/>
  </cols>
  <sheetData>
    <row r="1" spans="1:4" ht="26.25" x14ac:dyDescent="0.4">
      <c r="B1" s="257" t="str">
        <f>Language!$E$51</f>
        <v>Settings</v>
      </c>
    </row>
    <row r="2" spans="1:4" x14ac:dyDescent="0.2"/>
    <row r="3" spans="1:4" x14ac:dyDescent="0.2"/>
    <row r="4" spans="1:4" x14ac:dyDescent="0.2">
      <c r="A4" s="290" t="s">
        <v>7</v>
      </c>
      <c r="B4" s="288" t="str">
        <f>Language!$E$52</f>
        <v>Number of points for a win:</v>
      </c>
      <c r="C4" s="258">
        <v>3</v>
      </c>
    </row>
    <row r="5" spans="1:4" x14ac:dyDescent="0.2"/>
    <row r="6" spans="1:4" x14ac:dyDescent="0.2"/>
    <row r="7" spans="1:4" x14ac:dyDescent="0.2">
      <c r="A7" s="290" t="s">
        <v>8</v>
      </c>
      <c r="B7" s="289" t="str">
        <f>Language!E87</f>
        <v>Direct comparison mode:</v>
      </c>
      <c r="C7" s="282"/>
    </row>
    <row r="8" spans="1:4" x14ac:dyDescent="0.2">
      <c r="B8" s="282"/>
      <c r="C8" s="282"/>
    </row>
    <row r="9" spans="1:4" ht="21.75" customHeight="1" x14ac:dyDescent="0.2">
      <c r="B9" s="287" t="s">
        <v>197</v>
      </c>
      <c r="C9" s="282"/>
    </row>
    <row r="10" spans="1:4" x14ac:dyDescent="0.2"/>
    <row r="11" spans="1:4" x14ac:dyDescent="0.2">
      <c r="B11" s="291" t="str">
        <f>Language!E88</f>
        <v>Mode 1</v>
      </c>
    </row>
    <row r="12" spans="1:4" ht="27.75" customHeight="1" x14ac:dyDescent="0.2">
      <c r="B12" s="827" t="str">
        <f>Language!E85</f>
        <v>Direct comparisons in case of a tie in points, goal difference and goals scored (FIFA mode)</v>
      </c>
      <c r="C12" s="827"/>
      <c r="D12" s="827"/>
    </row>
    <row r="13" spans="1:4" x14ac:dyDescent="0.2"/>
    <row r="14" spans="1:4" x14ac:dyDescent="0.2">
      <c r="B14" s="291" t="str">
        <f>Language!E89</f>
        <v>Mode 2</v>
      </c>
    </row>
    <row r="15" spans="1:4" ht="28.5" customHeight="1" x14ac:dyDescent="0.2">
      <c r="B15" s="827" t="str">
        <f>Language!E86</f>
        <v>Direct comparisons in case of a tie in points (UEFA mode)</v>
      </c>
      <c r="C15" s="827"/>
      <c r="D15" s="827"/>
    </row>
    <row r="16" spans="1:4" x14ac:dyDescent="0.2"/>
    <row r="17" spans="1:4" x14ac:dyDescent="0.2">
      <c r="A17" s="290" t="s">
        <v>9</v>
      </c>
      <c r="B17" s="288" t="str">
        <f>Language!$E$90</f>
        <v>Abbreviations of the team names:</v>
      </c>
      <c r="C17" s="258">
        <v>7</v>
      </c>
      <c r="D17" t="str">
        <f>" "&amp;Language!$E$91</f>
        <v xml:space="preserve"> letters</v>
      </c>
    </row>
    <row r="18" spans="1:4" x14ac:dyDescent="0.2"/>
  </sheetData>
  <sheetProtection sheet="1" selectLockedCells="1"/>
  <mergeCells count="2">
    <mergeCell ref="B12:D12"/>
    <mergeCell ref="B15:D15"/>
  </mergeCells>
  <pageMargins left="0.7" right="0.7" top="0.78740157499999996" bottom="0.78740157499999996"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400244CF-378A-41D6-977C-30F67A3A961B}">
          <x14:formula1>
            <xm:f>Language!$E$88:$E$89</xm:f>
          </x14:formula1>
          <xm:sqref>B9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EC554-BBC1-41DC-9057-3FCFF2BAC2A0}">
  <dimension ref="A1:W116"/>
  <sheetViews>
    <sheetView showGridLines="0" showRowColHeaders="0" workbookViewId="0"/>
  </sheetViews>
  <sheetFormatPr baseColWidth="10" defaultColWidth="0" defaultRowHeight="12.75" x14ac:dyDescent="0.2"/>
  <cols>
    <col min="1" max="11" width="11.42578125" customWidth="1"/>
    <col min="12" max="12" width="5.7109375" customWidth="1"/>
    <col min="13" max="18" width="11.42578125" customWidth="1"/>
    <col min="19" max="19" width="15.42578125" customWidth="1"/>
    <col min="20" max="22" width="11.42578125" customWidth="1"/>
    <col min="23" max="23" width="5.5703125" customWidth="1"/>
    <col min="24" max="16384" width="11.42578125" hidden="1"/>
  </cols>
  <sheetData>
    <row r="1" spans="1:13" x14ac:dyDescent="0.2">
      <c r="A1" s="75"/>
    </row>
    <row r="2" spans="1:13" x14ac:dyDescent="0.2">
      <c r="B2" s="107" t="s">
        <v>138</v>
      </c>
      <c r="M2" s="107" t="s">
        <v>139</v>
      </c>
    </row>
    <row r="113" spans="4:20" x14ac:dyDescent="0.2">
      <c r="D113" s="828"/>
      <c r="E113" s="829"/>
      <c r="F113" s="829"/>
      <c r="G113" s="829"/>
      <c r="H113" s="829"/>
      <c r="I113" s="830"/>
      <c r="O113" s="828"/>
      <c r="P113" s="829"/>
      <c r="Q113" s="829"/>
      <c r="R113" s="829"/>
      <c r="S113" s="829"/>
      <c r="T113" s="830"/>
    </row>
    <row r="114" spans="4:20" x14ac:dyDescent="0.2">
      <c r="D114" s="831" t="s">
        <v>141</v>
      </c>
      <c r="E114" s="832"/>
      <c r="F114" s="832"/>
      <c r="G114" s="832"/>
      <c r="H114" s="832"/>
      <c r="I114" s="833"/>
      <c r="O114" s="831" t="s">
        <v>58</v>
      </c>
      <c r="P114" s="832"/>
      <c r="Q114" s="832"/>
      <c r="R114" s="832"/>
      <c r="S114" s="832"/>
      <c r="T114" s="833"/>
    </row>
    <row r="115" spans="4:20" x14ac:dyDescent="0.2">
      <c r="D115" s="834" t="s">
        <v>57</v>
      </c>
      <c r="E115" s="835"/>
      <c r="F115" s="835"/>
      <c r="G115" s="835"/>
      <c r="H115" s="835"/>
      <c r="I115" s="836"/>
      <c r="O115" s="834" t="s">
        <v>57</v>
      </c>
      <c r="P115" s="835"/>
      <c r="Q115" s="835"/>
      <c r="R115" s="835"/>
      <c r="S115" s="835"/>
      <c r="T115" s="836"/>
    </row>
    <row r="116" spans="4:20" x14ac:dyDescent="0.2">
      <c r="D116" s="837"/>
      <c r="E116" s="838"/>
      <c r="F116" s="838"/>
      <c r="G116" s="838"/>
      <c r="H116" s="838"/>
      <c r="I116" s="839"/>
      <c r="O116" s="837"/>
      <c r="P116" s="838"/>
      <c r="Q116" s="838"/>
      <c r="R116" s="838"/>
      <c r="S116" s="838"/>
      <c r="T116" s="839"/>
    </row>
  </sheetData>
  <sheetProtection sheet="1" objects="1" scenarios="1" selectLockedCells="1"/>
  <mergeCells count="8">
    <mergeCell ref="D113:I113"/>
    <mergeCell ref="D114:I114"/>
    <mergeCell ref="D115:I115"/>
    <mergeCell ref="D116:I116"/>
    <mergeCell ref="O113:T113"/>
    <mergeCell ref="O114:T114"/>
    <mergeCell ref="O115:T115"/>
    <mergeCell ref="O116:T116"/>
  </mergeCells>
  <hyperlinks>
    <hyperlink ref="D115" r:id="rId1" xr:uid="{C4BBC24D-CABB-4D02-9E52-81DE6DE2918C}"/>
    <hyperlink ref="O115" r:id="rId2" xr:uid="{B441C138-CB72-4EF9-AD5F-4207C014F397}"/>
  </hyperlinks>
  <pageMargins left="0.7" right="0.7" top="0.78740157499999996" bottom="0.78740157499999996" header="0.3" footer="0.3"/>
  <pageSetup paperSize="9" orientation="portrait" horizontalDpi="4294967293" verticalDpi="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1"/>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3"/>
      <c r="C2" s="3"/>
      <c r="D2" s="3"/>
      <c r="E2" s="3"/>
      <c r="F2" s="1"/>
      <c r="G2" s="1"/>
      <c r="H2" s="1"/>
      <c r="I2" s="1"/>
      <c r="J2" s="1"/>
      <c r="K2" s="1"/>
      <c r="L2" s="1"/>
      <c r="M2" s="1"/>
      <c r="N2" s="3"/>
      <c r="O2" s="1"/>
      <c r="P2" s="1"/>
      <c r="Q2" s="1"/>
      <c r="W2" s="2" t="s">
        <v>155</v>
      </c>
    </row>
    <row r="3" spans="1:42" s="2" customFormat="1" ht="13.5" customHeight="1" thickBot="1" x14ac:dyDescent="0.25">
      <c r="B3" s="1"/>
      <c r="C3" s="3"/>
      <c r="D3" s="3"/>
      <c r="E3" s="3"/>
      <c r="F3" s="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3</v>
      </c>
      <c r="D4" s="3">
        <f ca="1">E4+ROW()/1000+(F4="")*10</f>
        <v>3.004</v>
      </c>
      <c r="E4" s="269">
        <f ca="1">IF($AI$15,RANK(AH17,AH$17:AH$25,1),RANK(X17,X$17:X$25,1))</f>
        <v>3</v>
      </c>
      <c r="F4" s="1" t="str">
        <f>$Q64</f>
        <v>1. FC Riedwald</v>
      </c>
      <c r="G4" s="1">
        <f t="shared" ref="G4:G12" ca="1" si="1">SUMIFS($X$64:$X$135,$V$64:$V$135,$F4)+SUMIFS($Y$64:$Y$135,$W$64:$W$135,$F4)</f>
        <v>10</v>
      </c>
      <c r="H4" s="1">
        <f t="shared" ref="H4:H12" ca="1" si="2">SUMIFS($Y$64:$Y$135,$V$64:$V$135,$F4)+SUMIFS($X$64:$X$135,$W$64:$W$135,$F4)</f>
        <v>13</v>
      </c>
      <c r="I4" s="3">
        <f t="shared" ref="I4:I12" ca="1" si="3">G4-H4</f>
        <v>-3</v>
      </c>
      <c r="J4" s="1">
        <f ca="1">SUMIF($V$64:$V$135,F4,$AE$64:$AE$135)+SUMIF($W$64:$W$135,F4,$AF$64:$AF$135)</f>
        <v>4</v>
      </c>
      <c r="K4" s="1">
        <f t="shared" ref="K4:K12" ca="1" si="4">SUMPRODUCT(($V$64:$V$135=F4)*($X$64:$X$135&lt;&gt;""))+SUMPRODUCT(($W$64:$W$135=F4)*($Y$64:$Y$135&lt;&gt;""))</f>
        <v>4</v>
      </c>
      <c r="L4" s="1">
        <f t="shared" ref="L4:L12" ca="1" si="5">SUMPRODUCT(($V$64:$V$135=F4)*($X$64:$X$135&gt;$Y$64:$Y$135))+SUMPRODUCT(($W$64:$W$135=F4)*($X$64:$X$135&lt;$Y$64:$Y$135))</f>
        <v>1</v>
      </c>
      <c r="M4" s="1">
        <f t="shared" ref="M4:M12" ca="1" si="6">SUMPRODUCT(($V$64:$W$135=F4)*($X$64:$X$135=$Y$64:$Y$135)*($X$64:$X$135&lt;&gt;"")*($Y$64:$Y$135&lt;&gt;""))</f>
        <v>1</v>
      </c>
      <c r="N4" s="1">
        <f t="shared" ref="N4:N12" ca="1" si="7">SUMPRODUCT(($V$64:$V$135=F4)*($X$64:$X$135&lt;$Y$64:$Y$135))+SUMPRODUCT(($W$64:$W$135=F4)*($X$64:$X$135&gt;$Y$64:$Y$135))</f>
        <v>2</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1.0604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1.0604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1.0604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1.0604</v>
      </c>
      <c r="AP4" s="648">
        <f ca="1">RANK($AO4,$AO$4:$AO$12,1)</f>
        <v>1</v>
      </c>
    </row>
    <row r="5" spans="1:42" s="2" customFormat="1" x14ac:dyDescent="0.2">
      <c r="A5" s="256"/>
      <c r="B5" s="1">
        <v>2</v>
      </c>
      <c r="C5" s="22">
        <f t="shared" ref="C5:C12" ca="1" si="11">RANK(D5,$D$4:$D$12,1)</f>
        <v>1</v>
      </c>
      <c r="D5" s="13">
        <f t="shared" ref="D5:D12" ca="1" si="12">E5+ROW()/1000+(F5="")*10</f>
        <v>1.0049999999999999</v>
      </c>
      <c r="E5" s="269">
        <f t="shared" ref="E5:E12" ca="1" si="13">IF($AI$15,RANK(AH18,AH$17:AH$25,1),RANK(X18,X$17:X$25,1))</f>
        <v>1</v>
      </c>
      <c r="F5" s="1" t="str">
        <f t="shared" ref="F5:F12" si="14">$Q65</f>
        <v>FC Barcelona</v>
      </c>
      <c r="G5" s="1">
        <f t="shared" ca="1" si="1"/>
        <v>14</v>
      </c>
      <c r="H5" s="1">
        <f t="shared" ca="1" si="2"/>
        <v>3</v>
      </c>
      <c r="I5" s="3">
        <f t="shared" ca="1" si="3"/>
        <v>11</v>
      </c>
      <c r="J5" s="1">
        <f t="shared" ref="J5:J12" ca="1" si="15">SUMIF($V$64:$V$135,F5,$AE$64:$AE$135)+SUMIF($W$64:$W$135,F5,$AF$64:$AF$135)</f>
        <v>12</v>
      </c>
      <c r="K5" s="1">
        <f t="shared" ca="1" si="4"/>
        <v>4</v>
      </c>
      <c r="L5" s="1">
        <f t="shared" ca="1" si="5"/>
        <v>4</v>
      </c>
      <c r="M5" s="1">
        <f t="shared" ca="1" si="6"/>
        <v>0</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1.0605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1.0605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1.0605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1.0605</v>
      </c>
      <c r="AP5" s="648">
        <f t="shared" ref="AP5:AP12" ca="1" si="28">RANK($AO5,$AO$4:$AO$12,1)</f>
        <v>2</v>
      </c>
    </row>
    <row r="6" spans="1:42" s="2" customFormat="1" x14ac:dyDescent="0.2">
      <c r="A6" s="256"/>
      <c r="B6" s="1">
        <v>3</v>
      </c>
      <c r="C6" s="22">
        <f t="shared" ca="1" si="11"/>
        <v>2</v>
      </c>
      <c r="D6" s="13">
        <f t="shared" ca="1" si="12"/>
        <v>2.0059999999999998</v>
      </c>
      <c r="E6" s="269">
        <f t="shared" ca="1" si="13"/>
        <v>2</v>
      </c>
      <c r="F6" s="1" t="str">
        <f t="shared" si="14"/>
        <v>Eintracht Frankfurt</v>
      </c>
      <c r="G6" s="1">
        <f t="shared" ca="1" si="1"/>
        <v>12</v>
      </c>
      <c r="H6" s="1">
        <f t="shared" ca="1" si="2"/>
        <v>5</v>
      </c>
      <c r="I6" s="3">
        <f t="shared" ca="1" si="3"/>
        <v>7</v>
      </c>
      <c r="J6" s="1">
        <f t="shared" ca="1" si="15"/>
        <v>9</v>
      </c>
      <c r="K6" s="1">
        <f t="shared" ca="1" si="4"/>
        <v>4</v>
      </c>
      <c r="L6" s="1">
        <f t="shared" ca="1" si="5"/>
        <v>3</v>
      </c>
      <c r="M6" s="1">
        <f t="shared" ca="1" si="6"/>
        <v>0</v>
      </c>
      <c r="N6" s="1">
        <f t="shared" ca="1" si="7"/>
        <v>1</v>
      </c>
      <c r="O6" s="24"/>
      <c r="P6" s="25"/>
      <c r="V6" s="1"/>
      <c r="W6" s="645" t="str">
        <f t="shared" ca="1" si="16"/>
        <v/>
      </c>
      <c r="X6" s="646" t="str">
        <f t="shared" ca="1" si="17"/>
        <v/>
      </c>
      <c r="Y6" s="643">
        <f t="shared" ca="1" si="18"/>
        <v>99999</v>
      </c>
      <c r="Z6" s="643">
        <f ca="1">RANK(Y6,Y$4:Y$12,1)+INDEX($E$4:$E$12,MATCH(W6,$F$4:$F$12,0))/100+ROW()/10000</f>
        <v>1.0606</v>
      </c>
      <c r="AA6" s="648">
        <f t="shared" ca="1" si="19"/>
        <v>3</v>
      </c>
      <c r="AB6" s="645" t="str">
        <f t="shared" ca="1" si="8"/>
        <v/>
      </c>
      <c r="AC6" s="646" t="str">
        <f t="shared" ca="1" si="20"/>
        <v/>
      </c>
      <c r="AD6" s="647">
        <f t="shared" ca="1" si="21"/>
        <v>99999</v>
      </c>
      <c r="AE6" s="643">
        <f ca="1">RANK(AD6,AD$4:AD$12,1)+INDEX($E$4:$E$12,MATCH(AB6,$F$4:$F$12,0))/100+ROW()/10000</f>
        <v>1.0606</v>
      </c>
      <c r="AF6" s="643">
        <f t="shared" ca="1" si="22"/>
        <v>3</v>
      </c>
      <c r="AG6" s="645" t="str">
        <f t="shared" ca="1" si="9"/>
        <v/>
      </c>
      <c r="AH6" s="646" t="str">
        <f t="shared" ca="1" si="23"/>
        <v/>
      </c>
      <c r="AI6" s="647">
        <f t="shared" ca="1" si="24"/>
        <v>99999</v>
      </c>
      <c r="AJ6" s="643">
        <f ca="1">RANK(AI6,AI$4:AI$12,1)+INDEX($E$4:$E$12,MATCH(AG6,$F$4:$F$12,0))/100+ROW()/10000</f>
        <v>1.0606</v>
      </c>
      <c r="AK6" s="648">
        <f t="shared" ca="1" si="25"/>
        <v>3</v>
      </c>
      <c r="AL6" s="646" t="str">
        <f t="shared" ca="1" si="10"/>
        <v/>
      </c>
      <c r="AM6" s="646" t="str">
        <f t="shared" ca="1" si="26"/>
        <v/>
      </c>
      <c r="AN6" s="647">
        <f t="shared" ca="1" si="27"/>
        <v>99999</v>
      </c>
      <c r="AO6" s="643">
        <f ca="1">RANK(AN6,AN$4:AN$12,1)+INDEX($E$4:$E$12,MATCH(AL6,$F$4:$F$12,0))/100+ROW()/10000</f>
        <v>1.0606</v>
      </c>
      <c r="AP6" s="648">
        <f t="shared" ca="1" si="28"/>
        <v>3</v>
      </c>
    </row>
    <row r="7" spans="1:42" s="2" customFormat="1" x14ac:dyDescent="0.2">
      <c r="A7" s="256"/>
      <c r="B7" s="1">
        <v>4</v>
      </c>
      <c r="C7" s="22">
        <f t="shared" ca="1" si="11"/>
        <v>4</v>
      </c>
      <c r="D7" s="13">
        <f t="shared" ca="1" si="12"/>
        <v>4.0069999999999997</v>
      </c>
      <c r="E7" s="269">
        <f t="shared" ca="1" si="13"/>
        <v>4</v>
      </c>
      <c r="F7" s="1" t="str">
        <f t="shared" si="14"/>
        <v>Maibach 1822 eV</v>
      </c>
      <c r="G7" s="1">
        <f t="shared" ca="1" si="1"/>
        <v>9</v>
      </c>
      <c r="H7" s="1">
        <f t="shared" ca="1" si="2"/>
        <v>16</v>
      </c>
      <c r="I7" s="3">
        <f t="shared" ca="1" si="3"/>
        <v>-7</v>
      </c>
      <c r="J7" s="1">
        <f t="shared" ca="1" si="15"/>
        <v>3</v>
      </c>
      <c r="K7" s="1">
        <f t="shared" ca="1" si="4"/>
        <v>4</v>
      </c>
      <c r="L7" s="1">
        <f t="shared" ca="1" si="5"/>
        <v>1</v>
      </c>
      <c r="M7" s="1">
        <f t="shared" ca="1" si="6"/>
        <v>0</v>
      </c>
      <c r="N7" s="1">
        <f t="shared" ca="1" si="7"/>
        <v>3</v>
      </c>
      <c r="O7" s="24"/>
      <c r="P7" s="25"/>
      <c r="V7" s="1"/>
      <c r="W7" s="645" t="str">
        <f t="shared" ca="1" si="16"/>
        <v/>
      </c>
      <c r="X7" s="646" t="str">
        <f t="shared" ca="1" si="17"/>
        <v/>
      </c>
      <c r="Y7" s="643">
        <f t="shared" ca="1" si="18"/>
        <v>99999</v>
      </c>
      <c r="Z7" s="643">
        <f ca="1">RANK(Y7,Y$4:Y$12,1)+INDEX($E$4:$E$12,MATCH(W7,$F$4:$F$12,0))/100+ROW()/10000</f>
        <v>1.0607</v>
      </c>
      <c r="AA7" s="648">
        <f t="shared" ca="1" si="19"/>
        <v>4</v>
      </c>
      <c r="AB7" s="645" t="str">
        <f t="shared" ca="1" si="8"/>
        <v/>
      </c>
      <c r="AC7" s="646" t="str">
        <f t="shared" ca="1" si="20"/>
        <v/>
      </c>
      <c r="AD7" s="647">
        <f t="shared" ca="1" si="21"/>
        <v>99999</v>
      </c>
      <c r="AE7" s="643">
        <f ca="1">RANK(AD7,AD$4:AD$12,1)+INDEX($E$4:$E$12,MATCH(AB7,$F$4:$F$12,0))/100+ROW()/10000</f>
        <v>1.0607</v>
      </c>
      <c r="AF7" s="643">
        <f t="shared" ca="1" si="22"/>
        <v>4</v>
      </c>
      <c r="AG7" s="645" t="str">
        <f t="shared" ca="1" si="9"/>
        <v/>
      </c>
      <c r="AH7" s="646" t="str">
        <f t="shared" ca="1" si="23"/>
        <v/>
      </c>
      <c r="AI7" s="647">
        <f t="shared" ca="1" si="24"/>
        <v>99999</v>
      </c>
      <c r="AJ7" s="643">
        <f ca="1">RANK(AI7,AI$4:AI$12,1)+INDEX($E$4:$E$12,MATCH(AG7,$F$4:$F$12,0))/100+ROW()/10000</f>
        <v>1.0607</v>
      </c>
      <c r="AK7" s="648">
        <f t="shared" ca="1" si="25"/>
        <v>4</v>
      </c>
      <c r="AL7" s="646" t="str">
        <f t="shared" ca="1" si="10"/>
        <v/>
      </c>
      <c r="AM7" s="646" t="str">
        <f t="shared" ca="1" si="26"/>
        <v/>
      </c>
      <c r="AN7" s="647">
        <f t="shared" ca="1" si="27"/>
        <v>99999</v>
      </c>
      <c r="AO7" s="643">
        <f ca="1">RANK(AN7,AN$4:AN$12,1)+INDEX($E$4:$E$12,MATCH(AL7,$F$4:$F$12,0))/100+ROW()/10000</f>
        <v>1.0607</v>
      </c>
      <c r="AP7" s="648">
        <f t="shared" ca="1" si="28"/>
        <v>4</v>
      </c>
    </row>
    <row r="8" spans="1:42" s="2" customFormat="1" x14ac:dyDescent="0.2">
      <c r="A8" s="256"/>
      <c r="B8" s="1">
        <v>5</v>
      </c>
      <c r="C8" s="22">
        <f t="shared" ca="1" si="11"/>
        <v>5</v>
      </c>
      <c r="D8" s="13">
        <f t="shared" ca="1" si="12"/>
        <v>5.008</v>
      </c>
      <c r="E8" s="269">
        <f t="shared" ca="1" si="13"/>
        <v>5</v>
      </c>
      <c r="F8" s="1" t="str">
        <f t="shared" si="14"/>
        <v>VFB Essenheim</v>
      </c>
      <c r="G8" s="1">
        <f t="shared" ca="1" si="1"/>
        <v>8</v>
      </c>
      <c r="H8" s="1">
        <f t="shared" ca="1" si="2"/>
        <v>16</v>
      </c>
      <c r="I8" s="3">
        <f t="shared" ca="1" si="3"/>
        <v>-8</v>
      </c>
      <c r="J8" s="1">
        <f t="shared" ca="1" si="15"/>
        <v>1</v>
      </c>
      <c r="K8" s="1">
        <f t="shared" ca="1" si="4"/>
        <v>4</v>
      </c>
      <c r="L8" s="1">
        <f t="shared" ca="1" si="5"/>
        <v>0</v>
      </c>
      <c r="M8" s="1">
        <f t="shared" ca="1" si="6"/>
        <v>1</v>
      </c>
      <c r="N8" s="1">
        <f t="shared" ca="1" si="7"/>
        <v>3</v>
      </c>
      <c r="P8" s="25"/>
      <c r="W8" s="645" t="str">
        <f t="shared" ca="1" si="16"/>
        <v/>
      </c>
      <c r="X8" s="646" t="str">
        <f t="shared" ca="1" si="17"/>
        <v/>
      </c>
      <c r="Y8" s="643">
        <f t="shared" ca="1" si="18"/>
        <v>99999</v>
      </c>
      <c r="Z8" s="643">
        <f t="shared" ref="Z8:Z12" ca="1" si="29">RANK(Y8,Y$4:Y$12,1)+INDEX($E$4:$E$12,MATCH(W8,$F$4:$F$12,0))/100+ROW()/10000</f>
        <v>1.0608</v>
      </c>
      <c r="AA8" s="648">
        <f t="shared" ca="1" si="19"/>
        <v>5</v>
      </c>
      <c r="AB8" s="645" t="str">
        <f t="shared" ca="1" si="8"/>
        <v/>
      </c>
      <c r="AC8" s="646" t="str">
        <f t="shared" ca="1" si="20"/>
        <v/>
      </c>
      <c r="AD8" s="647">
        <f t="shared" ca="1" si="21"/>
        <v>99999</v>
      </c>
      <c r="AE8" s="643">
        <f t="shared" ref="AE8:AE12" ca="1" si="30">RANK(AD8,AD$4:AD$12,1)+INDEX($E$4:$E$12,MATCH(AB8,$F$4:$F$12,0))/100+ROW()/10000</f>
        <v>1.0608</v>
      </c>
      <c r="AF8" s="643">
        <f t="shared" ca="1" si="22"/>
        <v>5</v>
      </c>
      <c r="AG8" s="645" t="str">
        <f t="shared" ca="1" si="9"/>
        <v/>
      </c>
      <c r="AH8" s="646" t="str">
        <f t="shared" ca="1" si="23"/>
        <v/>
      </c>
      <c r="AI8" s="647">
        <f t="shared" ca="1" si="24"/>
        <v>99999</v>
      </c>
      <c r="AJ8" s="643">
        <f t="shared" ref="AJ8:AJ12" ca="1" si="31">RANK(AI8,AI$4:AI$12,1)+INDEX($E$4:$E$12,MATCH(AG8,$F$4:$F$12,0))/100+ROW()/10000</f>
        <v>1.0608</v>
      </c>
      <c r="AK8" s="648">
        <f t="shared" ca="1" si="25"/>
        <v>5</v>
      </c>
      <c r="AL8" s="646" t="str">
        <f t="shared" ca="1" si="10"/>
        <v/>
      </c>
      <c r="AM8" s="646" t="str">
        <f t="shared" ca="1" si="26"/>
        <v/>
      </c>
      <c r="AN8" s="647">
        <f t="shared" ca="1" si="27"/>
        <v>99999</v>
      </c>
      <c r="AO8" s="643">
        <f t="shared" ref="AO8:AO12" ca="1" si="32">RANK(AN8,AN$4:AN$12,1)+INDEX($E$4:$E$12,MATCH(AL8,$F$4:$F$12,0))/100+ROW()/10000</f>
        <v>1.0608</v>
      </c>
      <c r="AP8" s="648">
        <f t="shared" ca="1" si="28"/>
        <v>5</v>
      </c>
    </row>
    <row r="9" spans="1:42" s="2" customFormat="1" x14ac:dyDescent="0.2">
      <c r="A9" s="256"/>
      <c r="B9" s="1">
        <v>6</v>
      </c>
      <c r="C9" s="22">
        <f t="shared" ca="1" si="11"/>
        <v>6</v>
      </c>
      <c r="D9" s="13">
        <f t="shared" ca="1" si="12"/>
        <v>16.009</v>
      </c>
      <c r="E9" s="269">
        <f t="shared" ca="1" si="13"/>
        <v>6</v>
      </c>
      <c r="F9" s="1" t="str">
        <f t="shared" si="14"/>
        <v/>
      </c>
      <c r="G9" s="1">
        <f t="shared" ca="1" si="1"/>
        <v>0</v>
      </c>
      <c r="H9" s="1">
        <f t="shared" ca="1" si="2"/>
        <v>0</v>
      </c>
      <c r="I9" s="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1.0609</v>
      </c>
      <c r="AA9" s="648">
        <f t="shared" ca="1" si="19"/>
        <v>6</v>
      </c>
      <c r="AB9" s="645" t="str">
        <f t="shared" ca="1" si="8"/>
        <v/>
      </c>
      <c r="AC9" s="646" t="str">
        <f t="shared" ca="1" si="20"/>
        <v/>
      </c>
      <c r="AD9" s="647">
        <f t="shared" ca="1" si="21"/>
        <v>99999</v>
      </c>
      <c r="AE9" s="643">
        <f t="shared" ca="1" si="30"/>
        <v>1.0609</v>
      </c>
      <c r="AF9" s="643">
        <f t="shared" ca="1" si="22"/>
        <v>6</v>
      </c>
      <c r="AG9" s="645" t="str">
        <f t="shared" ca="1" si="9"/>
        <v/>
      </c>
      <c r="AH9" s="646" t="str">
        <f t="shared" ca="1" si="23"/>
        <v/>
      </c>
      <c r="AI9" s="647">
        <f t="shared" ca="1" si="24"/>
        <v>99999</v>
      </c>
      <c r="AJ9" s="643">
        <f t="shared" ca="1" si="31"/>
        <v>1.0609</v>
      </c>
      <c r="AK9" s="648">
        <f t="shared" ca="1" si="25"/>
        <v>6</v>
      </c>
      <c r="AL9" s="646" t="str">
        <f t="shared" ca="1" si="10"/>
        <v/>
      </c>
      <c r="AM9" s="646" t="str">
        <f t="shared" ca="1" si="26"/>
        <v/>
      </c>
      <c r="AN9" s="647">
        <f t="shared" ca="1" si="27"/>
        <v>99999</v>
      </c>
      <c r="AO9" s="643">
        <f t="shared" ca="1" si="32"/>
        <v>1.0609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1.0609999999999999</v>
      </c>
      <c r="AA10" s="648">
        <f t="shared" ca="1" si="19"/>
        <v>7</v>
      </c>
      <c r="AB10" s="645" t="str">
        <f t="shared" ca="1" si="8"/>
        <v/>
      </c>
      <c r="AC10" s="646" t="str">
        <f t="shared" ca="1" si="20"/>
        <v/>
      </c>
      <c r="AD10" s="647">
        <f t="shared" ca="1" si="21"/>
        <v>99999</v>
      </c>
      <c r="AE10" s="643">
        <f t="shared" ca="1" si="30"/>
        <v>1.0609999999999999</v>
      </c>
      <c r="AF10" s="643">
        <f t="shared" ca="1" si="22"/>
        <v>7</v>
      </c>
      <c r="AG10" s="645" t="str">
        <f t="shared" ca="1" si="9"/>
        <v/>
      </c>
      <c r="AH10" s="646" t="str">
        <f t="shared" ca="1" si="23"/>
        <v/>
      </c>
      <c r="AI10" s="647">
        <f t="shared" ca="1" si="24"/>
        <v>99999</v>
      </c>
      <c r="AJ10" s="643">
        <f t="shared" ca="1" si="31"/>
        <v>1.0609999999999999</v>
      </c>
      <c r="AK10" s="648">
        <f t="shared" ca="1" si="25"/>
        <v>7</v>
      </c>
      <c r="AL10" s="646" t="str">
        <f t="shared" ca="1" si="10"/>
        <v/>
      </c>
      <c r="AM10" s="646" t="str">
        <f t="shared" ca="1" si="26"/>
        <v/>
      </c>
      <c r="AN10" s="647">
        <f t="shared" ca="1" si="27"/>
        <v>99999</v>
      </c>
      <c r="AO10" s="643">
        <f t="shared" ca="1" si="32"/>
        <v>1.0609999999999999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1.0611000000000002</v>
      </c>
      <c r="AA11" s="648">
        <f t="shared" ca="1" si="19"/>
        <v>8</v>
      </c>
      <c r="AB11" s="645" t="str">
        <f t="shared" ca="1" si="8"/>
        <v/>
      </c>
      <c r="AC11" s="646" t="str">
        <f t="shared" ca="1" si="20"/>
        <v/>
      </c>
      <c r="AD11" s="647">
        <f t="shared" ca="1" si="21"/>
        <v>99999</v>
      </c>
      <c r="AE11" s="643">
        <f t="shared" ca="1" si="30"/>
        <v>1.0611000000000002</v>
      </c>
      <c r="AF11" s="643">
        <f t="shared" ca="1" si="22"/>
        <v>8</v>
      </c>
      <c r="AG11" s="645" t="str">
        <f t="shared" ca="1" si="9"/>
        <v/>
      </c>
      <c r="AH11" s="646" t="str">
        <f t="shared" ca="1" si="23"/>
        <v/>
      </c>
      <c r="AI11" s="647">
        <f t="shared" ca="1" si="24"/>
        <v>99999</v>
      </c>
      <c r="AJ11" s="643">
        <f t="shared" ca="1" si="31"/>
        <v>1.0611000000000002</v>
      </c>
      <c r="AK11" s="648">
        <f t="shared" ca="1" si="25"/>
        <v>8</v>
      </c>
      <c r="AL11" s="646" t="str">
        <f t="shared" ca="1" si="10"/>
        <v/>
      </c>
      <c r="AM11" s="646" t="str">
        <f t="shared" ca="1" si="26"/>
        <v/>
      </c>
      <c r="AN11" s="647">
        <f t="shared" ca="1" si="27"/>
        <v>99999</v>
      </c>
      <c r="AO11" s="643">
        <f t="shared" ca="1" si="32"/>
        <v>1.0611000000000002</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1.0612000000000001</v>
      </c>
      <c r="AA12" s="652">
        <f t="shared" ca="1" si="19"/>
        <v>9</v>
      </c>
      <c r="AB12" s="649" t="str">
        <f t="shared" ca="1" si="8"/>
        <v/>
      </c>
      <c r="AC12" s="650" t="str">
        <f t="shared" ca="1" si="20"/>
        <v/>
      </c>
      <c r="AD12" s="653">
        <f t="shared" ca="1" si="21"/>
        <v>99999</v>
      </c>
      <c r="AE12" s="651">
        <f t="shared" ca="1" si="30"/>
        <v>1.0612000000000001</v>
      </c>
      <c r="AF12" s="651">
        <f t="shared" ca="1" si="22"/>
        <v>9</v>
      </c>
      <c r="AG12" s="649" t="str">
        <f t="shared" ca="1" si="9"/>
        <v/>
      </c>
      <c r="AH12" s="650" t="str">
        <f t="shared" ca="1" si="23"/>
        <v/>
      </c>
      <c r="AI12" s="653">
        <f t="shared" ca="1" si="24"/>
        <v>99999</v>
      </c>
      <c r="AJ12" s="651">
        <f t="shared" ca="1" si="31"/>
        <v>1.0612000000000001</v>
      </c>
      <c r="AK12" s="652">
        <f t="shared" ca="1" si="25"/>
        <v>9</v>
      </c>
      <c r="AL12" s="650" t="str">
        <f t="shared" ca="1" si="10"/>
        <v/>
      </c>
      <c r="AM12" s="650" t="str">
        <f t="shared" ca="1" si="26"/>
        <v/>
      </c>
      <c r="AN12" s="653">
        <f t="shared" ca="1" si="27"/>
        <v>99999</v>
      </c>
      <c r="AO12" s="651">
        <f t="shared" ca="1" si="32"/>
        <v>1.0612000000000001</v>
      </c>
      <c r="AP12" s="652">
        <f t="shared" ca="1" si="28"/>
        <v>9</v>
      </c>
    </row>
    <row r="13" spans="1:42" s="2" customFormat="1" ht="12.75" thickTop="1" x14ac:dyDescent="0.2">
      <c r="B13" s="3">
        <f>$F$13*($F$13-1)</f>
        <v>20</v>
      </c>
      <c r="C13" s="3"/>
      <c r="D13" s="3"/>
      <c r="E13" s="3"/>
      <c r="F13" s="3">
        <f>9-COUNTBLANK($F$4:$F$12)</f>
        <v>5</v>
      </c>
      <c r="G13" s="3"/>
      <c r="H13" s="3"/>
      <c r="I13" s="3"/>
      <c r="J13" s="3"/>
      <c r="K13" s="28">
        <f ca="1">QUOTIENT(SUM(K4:K12),2)</f>
        <v>10</v>
      </c>
      <c r="L13" s="1"/>
      <c r="M13" s="1"/>
      <c r="N13" s="1"/>
      <c r="O13" s="1"/>
      <c r="P13" s="1"/>
      <c r="Q13" s="1"/>
      <c r="R13" s="1"/>
      <c r="S13" s="1"/>
      <c r="T13" s="1"/>
      <c r="U13" s="1"/>
      <c r="V13" s="1"/>
      <c r="Y13" s="1"/>
      <c r="Z13" s="1"/>
    </row>
    <row r="14" spans="1:42" s="2" customFormat="1" x14ac:dyDescent="0.2">
      <c r="B14" s="14">
        <f>MAX($B$13,Calc2!$B$13,Calc3!$B$13)/2*3</f>
        <v>30</v>
      </c>
      <c r="D14" s="1" t="s">
        <v>287</v>
      </c>
      <c r="F14" s="14">
        <f>MAX($F$13,Calc2!$F$13,Calc3!$F$13)</f>
        <v>5</v>
      </c>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26" t="s">
        <v>98</v>
      </c>
      <c r="N16" s="26"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$Q64</f>
        <v>1. FC Riedwald</v>
      </c>
      <c r="D17" s="1">
        <f t="shared" ref="D17:D25" ca="1" si="33">K4</f>
        <v>4</v>
      </c>
      <c r="E17" s="1">
        <f t="shared" ref="E17:E25" ca="1" si="34">L4</f>
        <v>1</v>
      </c>
      <c r="F17" s="1">
        <f t="shared" ref="F17:F25" ca="1" si="35">M4</f>
        <v>1</v>
      </c>
      <c r="G17" s="1">
        <f t="shared" ref="G17:G25" ca="1" si="36">N4</f>
        <v>2</v>
      </c>
      <c r="H17" s="1">
        <f t="shared" ref="H17:J23" ca="1" si="37">G4</f>
        <v>10</v>
      </c>
      <c r="I17" s="1">
        <f t="shared" ca="1" si="37"/>
        <v>13</v>
      </c>
      <c r="J17" s="13">
        <f t="shared" ca="1" si="37"/>
        <v>-3</v>
      </c>
      <c r="K17" s="1">
        <f t="shared" ref="K17:K25" ca="1" si="38">J4</f>
        <v>4</v>
      </c>
      <c r="L17" s="30">
        <f t="shared" ref="L17:L25" ca="1" si="39">K17*$F$64+(J17+$H$65)*$F$65+H17*$F$66</f>
        <v>4497010</v>
      </c>
      <c r="M17" s="14">
        <f ca="1">IF($AI$15,COUNTIF($K$17:$K$25,K17),COUNTIF($L$17:$L$25,L17))</f>
        <v>1</v>
      </c>
      <c r="N17" s="14">
        <f t="array" aca="1" ref="N17" ca="1">IF($AI$15,SUM(($K$17:$K$25&gt;=K17)/COUNTIF($K$17:$K$25,$K$17:$K$25)),SUM(($L$17:$L$25&gt;=L17)/COUNTIF($L$17:$L$25,$L$17:$L$25)))</f>
        <v>3</v>
      </c>
      <c r="O17" s="54" t="str">
        <f t="shared" ref="O17:O25" ca="1" si="40">IF(AND(M17&gt;1,N17=1),C17,"")</f>
        <v/>
      </c>
      <c r="P17" s="55" t="str">
        <f t="shared" ref="P17:P25" ca="1" si="41">IF(AND(M17&gt;1,N17=2),C17,"")</f>
        <v/>
      </c>
      <c r="Q17" s="55" t="str">
        <f t="shared" ref="Q17:Q25" ca="1" si="42">IF(AND(M17&gt;1,N17=3),C17,"")</f>
        <v/>
      </c>
      <c r="R17" s="55" t="str">
        <f t="shared" ref="R17:R25" ca="1" si="43">IF(AND(M17&gt;1,N17=4),C17,"")</f>
        <v/>
      </c>
      <c r="S17" s="55" t="str">
        <f t="shared" ref="S17:S25" ca="1" si="44">IF(AND(M17&gt;1,N17=5),C17,"")</f>
        <v/>
      </c>
      <c r="T17" s="55" t="str">
        <f t="shared" ref="T17:T25" ca="1" si="45">IF(AND($M17&gt;1,$N17=6),$C17,"")</f>
        <v/>
      </c>
      <c r="U17" s="55" t="str">
        <f t="shared" ref="U17:U25" ca="1" si="46">IF(AND($M17&gt;1,$N17=7),$C17,"")</f>
        <v/>
      </c>
      <c r="V17" s="56" t="str">
        <f t="shared" ref="V17:V25" ca="1" si="47">IF(AND($M17&gt;1,$N17=8),$C17,"")</f>
        <v/>
      </c>
      <c r="W17" s="64">
        <f t="shared" ref="W17:W22" ca="1" si="48">AA17*$F$64+(AB17+$H$65)*$F$65+AC17*$F$66</f>
        <v>500000</v>
      </c>
      <c r="X17" s="21">
        <f ca="1">RANK($L17,$L$17:$L$25)+RANK($W17,$W$17:$W$25)/100+(9-$Y17)/10000</f>
        <v>3.0108999999999999</v>
      </c>
      <c r="Y17" s="13">
        <f>'Preliminary Round'!$AI12</f>
        <v>0</v>
      </c>
      <c r="Z17" s="1">
        <f ca="1">RANK($W17,$W$17:$W$25)+(9-$Y17)/10</f>
        <v>1.9</v>
      </c>
      <c r="AA17" s="1">
        <f ca="1">SUM(E30:BP30)</f>
        <v>0</v>
      </c>
      <c r="AB17" s="1">
        <f ca="1">SUM(E41:BP41)</f>
        <v>0</v>
      </c>
      <c r="AC17" s="1">
        <f ca="1">SUM(E52:BP52)</f>
        <v>0</v>
      </c>
      <c r="AD17" s="263">
        <f ca="1">RANK($K17,$K$17:$K$25)</f>
        <v>3</v>
      </c>
      <c r="AE17" s="30">
        <f t="shared" ref="AE17:AE22" ca="1" si="49">(J17+$H$65)*$F$65+H17*$F$66</f>
        <v>497010</v>
      </c>
      <c r="AF17" s="1">
        <f ca="1">RANK($AE17,$AE$17:$AE$25)</f>
        <v>4</v>
      </c>
      <c r="AG17" s="1">
        <f ca="1">RANK($W17,$W$17:$W$25)</f>
        <v>1</v>
      </c>
      <c r="AH17" s="265">
        <f ca="1">AD17+AG17/100+AF17/10000+(10-Y17)/1000000</f>
        <v>3.0104099999999998</v>
      </c>
      <c r="AI17" s="1"/>
    </row>
    <row r="18" spans="2:80" s="2" customFormat="1" x14ac:dyDescent="0.2">
      <c r="C18" s="2" t="str">
        <f t="shared" ref="C18:C25" si="50">$Q65</f>
        <v>FC Barcelona</v>
      </c>
      <c r="D18" s="1">
        <f t="shared" ca="1" si="33"/>
        <v>4</v>
      </c>
      <c r="E18" s="1">
        <f t="shared" ca="1" si="34"/>
        <v>4</v>
      </c>
      <c r="F18" s="1">
        <f t="shared" ca="1" si="35"/>
        <v>0</v>
      </c>
      <c r="G18" s="1">
        <f t="shared" ca="1" si="36"/>
        <v>0</v>
      </c>
      <c r="H18" s="1">
        <f t="shared" ca="1" si="37"/>
        <v>14</v>
      </c>
      <c r="I18" s="1">
        <f t="shared" ca="1" si="37"/>
        <v>3</v>
      </c>
      <c r="J18" s="13">
        <f t="shared" ca="1" si="37"/>
        <v>11</v>
      </c>
      <c r="K18" s="1">
        <f t="shared" ca="1" si="38"/>
        <v>12</v>
      </c>
      <c r="L18" s="30">
        <f t="shared" ca="1" si="39"/>
        <v>12511014</v>
      </c>
      <c r="M18" s="14">
        <f t="shared" ref="M18:M25" ca="1" si="51">IF($AI$15,COUNTIF($K$17:$K$25,K18),COUNTIF($L$17:$L$25,L18))</f>
        <v>1</v>
      </c>
      <c r="N18" s="14">
        <f t="array" aca="1" ref="N18" ca="1">IF($AI$15,SUM(($K$17:$K$25&gt;=K18)/COUNTIF($K$17:$K$25,$K$17:$K$25)),SUM(($L$17:$L$25&gt;=L18)/COUNTIF($L$17:$L$25,$L$17:$L$25)))</f>
        <v>1</v>
      </c>
      <c r="O18" s="6" t="str">
        <f t="shared" ca="1" si="40"/>
        <v/>
      </c>
      <c r="P18" s="4" t="str">
        <f t="shared" ca="1" si="41"/>
        <v/>
      </c>
      <c r="Q18" s="4" t="str">
        <f t="shared" ca="1" si="42"/>
        <v/>
      </c>
      <c r="R18" s="4" t="str">
        <f t="shared" ca="1" si="43"/>
        <v/>
      </c>
      <c r="S18" s="4" t="str">
        <f t="shared" ca="1" si="44"/>
        <v/>
      </c>
      <c r="T18" s="4" t="str">
        <f t="shared" ca="1" si="45"/>
        <v/>
      </c>
      <c r="U18" s="4" t="str">
        <f t="shared" ca="1" si="46"/>
        <v/>
      </c>
      <c r="V18" s="57" t="str">
        <f t="shared" ca="1" si="47"/>
        <v/>
      </c>
      <c r="W18" s="64">
        <f t="shared" ca="1" si="48"/>
        <v>500000</v>
      </c>
      <c r="X18" s="22">
        <f t="shared" ref="X18:X25" ca="1" si="52">RANK($L18,$L$17:$L$25)+RANK($W18,$W$17:$W$25)/100+(9-$Y18)/10000</f>
        <v>1.0108999999999999</v>
      </c>
      <c r="Y18" s="13">
        <f>'Preliminary Round'!$AI13</f>
        <v>0</v>
      </c>
      <c r="Z18" s="1">
        <f t="shared" ref="Z18:Z25" ca="1" si="53">RANK($W18,$W$17:$W$25)+(9-$Y18)/10</f>
        <v>1.9</v>
      </c>
      <c r="AA18" s="1">
        <f t="shared" ref="AA18:AA25" ca="1" si="54">SUM(E31:BP31)</f>
        <v>0</v>
      </c>
      <c r="AB18" s="1">
        <f t="shared" ref="AB18:AB25" ca="1" si="55">SUM(E42:BP42)</f>
        <v>0</v>
      </c>
      <c r="AC18" s="1">
        <f t="shared" ref="AC18:AC25" ca="1" si="56">SUM(E53:BP53)</f>
        <v>0</v>
      </c>
      <c r="AD18" s="263">
        <f t="shared" ref="AD18:AD25" ca="1" si="57">RANK($K18,$K$17:$K$25)</f>
        <v>1</v>
      </c>
      <c r="AE18" s="30">
        <f t="shared" ca="1" si="49"/>
        <v>511014</v>
      </c>
      <c r="AF18" s="1">
        <f t="shared" ref="AF18:AF25" ca="1" si="58">RANK($AE18,$AE$17:$AE$25)</f>
        <v>1</v>
      </c>
      <c r="AG18" s="1">
        <f t="shared" ref="AG18:AG25" ca="1" si="59">RANK($W18,$W$17:$W$25)</f>
        <v>1</v>
      </c>
      <c r="AH18" s="266">
        <f t="shared" ref="AH18:AH25" ca="1" si="60">AD18+AG18/100+AF18/10000+(10-Y18)/1000000</f>
        <v>1.0101100000000001</v>
      </c>
      <c r="AI18" s="1"/>
    </row>
    <row r="19" spans="2:80" s="2" customFormat="1" x14ac:dyDescent="0.2">
      <c r="C19" s="2" t="str">
        <f t="shared" si="50"/>
        <v>Eintracht Frankfurt</v>
      </c>
      <c r="D19" s="1">
        <f t="shared" ca="1" si="33"/>
        <v>4</v>
      </c>
      <c r="E19" s="1">
        <f t="shared" ca="1" si="34"/>
        <v>3</v>
      </c>
      <c r="F19" s="1">
        <f t="shared" ca="1" si="35"/>
        <v>0</v>
      </c>
      <c r="G19" s="1">
        <f t="shared" ca="1" si="36"/>
        <v>1</v>
      </c>
      <c r="H19" s="1">
        <f t="shared" ca="1" si="37"/>
        <v>12</v>
      </c>
      <c r="I19" s="1">
        <f t="shared" ca="1" si="37"/>
        <v>5</v>
      </c>
      <c r="J19" s="13">
        <f t="shared" ca="1" si="37"/>
        <v>7</v>
      </c>
      <c r="K19" s="1">
        <f t="shared" ca="1" si="38"/>
        <v>9</v>
      </c>
      <c r="L19" s="30">
        <f t="shared" ca="1" si="39"/>
        <v>9507012</v>
      </c>
      <c r="M19" s="14">
        <f t="shared" ca="1" si="51"/>
        <v>1</v>
      </c>
      <c r="N19" s="14">
        <f t="array" aca="1" ref="N19" ca="1">IF($AI$15,SUM(($K$17:$K$25&gt;=K19)/COUNTIF($K$17:$K$25,$K$17:$K$25)),SUM(($L$17:$L$25&gt;=L19)/COUNTIF($L$17:$L$25,$L$17:$L$25)))</f>
        <v>2</v>
      </c>
      <c r="O19" s="6" t="str">
        <f t="shared" ca="1" si="40"/>
        <v/>
      </c>
      <c r="P19" s="4" t="str">
        <f t="shared" ca="1" si="41"/>
        <v/>
      </c>
      <c r="Q19" s="4" t="str">
        <f t="shared" ca="1" si="42"/>
        <v/>
      </c>
      <c r="R19" s="4" t="str">
        <f t="shared" ca="1" si="43"/>
        <v/>
      </c>
      <c r="S19" s="4" t="str">
        <f t="shared" ca="1" si="44"/>
        <v/>
      </c>
      <c r="T19" s="4" t="str">
        <f t="shared" ca="1" si="45"/>
        <v/>
      </c>
      <c r="U19" s="4" t="str">
        <f t="shared" ca="1" si="46"/>
        <v/>
      </c>
      <c r="V19" s="57" t="str">
        <f t="shared" ca="1" si="47"/>
        <v/>
      </c>
      <c r="W19" s="64">
        <f t="shared" ca="1" si="48"/>
        <v>500000</v>
      </c>
      <c r="X19" s="22">
        <f t="shared" ca="1" si="52"/>
        <v>2.0108999999999999</v>
      </c>
      <c r="Y19" s="13">
        <f>'Preliminary Round'!$AI14</f>
        <v>0</v>
      </c>
      <c r="Z19" s="1">
        <f t="shared" ca="1" si="53"/>
        <v>1.9</v>
      </c>
      <c r="AA19" s="1">
        <f t="shared" ca="1" si="54"/>
        <v>0</v>
      </c>
      <c r="AB19" s="1">
        <f t="shared" ca="1" si="55"/>
        <v>0</v>
      </c>
      <c r="AC19" s="1">
        <f t="shared" ca="1" si="56"/>
        <v>0</v>
      </c>
      <c r="AD19" s="263">
        <f t="shared" ca="1" si="57"/>
        <v>2</v>
      </c>
      <c r="AE19" s="30">
        <f t="shared" ca="1" si="49"/>
        <v>507012</v>
      </c>
      <c r="AF19" s="1">
        <f t="shared" ca="1" si="58"/>
        <v>2</v>
      </c>
      <c r="AG19" s="1">
        <f t="shared" ca="1" si="59"/>
        <v>1</v>
      </c>
      <c r="AH19" s="266">
        <f t="shared" ca="1" si="60"/>
        <v>2.0102099999999998</v>
      </c>
      <c r="AI19" s="1"/>
    </row>
    <row r="20" spans="2:80" s="2" customFormat="1" x14ac:dyDescent="0.2">
      <c r="C20" s="2" t="str">
        <f t="shared" si="50"/>
        <v>Maibach 1822 eV</v>
      </c>
      <c r="D20" s="1">
        <f t="shared" ca="1" si="33"/>
        <v>4</v>
      </c>
      <c r="E20" s="1">
        <f t="shared" ca="1" si="34"/>
        <v>1</v>
      </c>
      <c r="F20" s="1">
        <f t="shared" ca="1" si="35"/>
        <v>0</v>
      </c>
      <c r="G20" s="1">
        <f t="shared" ca="1" si="36"/>
        <v>3</v>
      </c>
      <c r="H20" s="1">
        <f t="shared" ca="1" si="37"/>
        <v>9</v>
      </c>
      <c r="I20" s="1">
        <f t="shared" ca="1" si="37"/>
        <v>16</v>
      </c>
      <c r="J20" s="13">
        <f t="shared" ca="1" si="37"/>
        <v>-7</v>
      </c>
      <c r="K20" s="1">
        <f t="shared" ca="1" si="38"/>
        <v>3</v>
      </c>
      <c r="L20" s="30">
        <f t="shared" ca="1" si="39"/>
        <v>3493009</v>
      </c>
      <c r="M20" s="14">
        <f t="shared" ca="1" si="51"/>
        <v>1</v>
      </c>
      <c r="N20" s="14">
        <f t="array" aca="1" ref="N20" ca="1">IF($AI$15,SUM(($K$17:$K$25&gt;=K20)/COUNTIF($K$17:$K$25,$K$17:$K$25)),SUM(($L$17:$L$25&gt;=L20)/COUNTIF($L$17:$L$25,$L$17:$L$25)))</f>
        <v>4</v>
      </c>
      <c r="O20" s="6" t="str">
        <f t="shared" ca="1" si="40"/>
        <v/>
      </c>
      <c r="P20" s="4" t="str">
        <f t="shared" ca="1" si="41"/>
        <v/>
      </c>
      <c r="Q20" s="4" t="str">
        <f t="shared" ca="1" si="42"/>
        <v/>
      </c>
      <c r="R20" s="4" t="str">
        <f t="shared" ca="1" si="43"/>
        <v/>
      </c>
      <c r="S20" s="4" t="str">
        <f t="shared" ca="1" si="44"/>
        <v/>
      </c>
      <c r="T20" s="4" t="str">
        <f t="shared" ca="1" si="45"/>
        <v/>
      </c>
      <c r="U20" s="4" t="str">
        <f t="shared" ca="1" si="46"/>
        <v/>
      </c>
      <c r="V20" s="57" t="str">
        <f t="shared" ca="1" si="47"/>
        <v/>
      </c>
      <c r="W20" s="64">
        <f t="shared" ca="1" si="48"/>
        <v>500000</v>
      </c>
      <c r="X20" s="22">
        <f t="shared" ca="1" si="52"/>
        <v>4.0108999999999995</v>
      </c>
      <c r="Y20" s="13">
        <f>'Preliminary Round'!$AI15</f>
        <v>0</v>
      </c>
      <c r="Z20" s="1">
        <f t="shared" ca="1" si="53"/>
        <v>1.9</v>
      </c>
      <c r="AA20" s="1">
        <f t="shared" ca="1" si="54"/>
        <v>0</v>
      </c>
      <c r="AB20" s="1">
        <f t="shared" ca="1" si="55"/>
        <v>0</v>
      </c>
      <c r="AC20" s="1">
        <f t="shared" ca="1" si="56"/>
        <v>0</v>
      </c>
      <c r="AD20" s="263">
        <f t="shared" ca="1" si="57"/>
        <v>4</v>
      </c>
      <c r="AE20" s="30">
        <f t="shared" ca="1" si="49"/>
        <v>493009</v>
      </c>
      <c r="AF20" s="1">
        <f t="shared" ca="1" si="58"/>
        <v>5</v>
      </c>
      <c r="AG20" s="1">
        <f t="shared" ca="1" si="59"/>
        <v>1</v>
      </c>
      <c r="AH20" s="266">
        <f t="shared" ca="1" si="60"/>
        <v>4.0105099999999991</v>
      </c>
      <c r="AI20" s="1"/>
    </row>
    <row r="21" spans="2:80" s="2" customFormat="1" x14ac:dyDescent="0.2">
      <c r="C21" s="2" t="str">
        <f t="shared" si="50"/>
        <v>VFB Essenheim</v>
      </c>
      <c r="D21" s="1">
        <f t="shared" ca="1" si="33"/>
        <v>4</v>
      </c>
      <c r="E21" s="1">
        <f t="shared" ca="1" si="34"/>
        <v>0</v>
      </c>
      <c r="F21" s="1">
        <f t="shared" ca="1" si="35"/>
        <v>1</v>
      </c>
      <c r="G21" s="1">
        <f t="shared" ca="1" si="36"/>
        <v>3</v>
      </c>
      <c r="H21" s="1">
        <f t="shared" ca="1" si="37"/>
        <v>8</v>
      </c>
      <c r="I21" s="1">
        <f t="shared" ca="1" si="37"/>
        <v>16</v>
      </c>
      <c r="J21" s="13">
        <f t="shared" ca="1" si="37"/>
        <v>-8</v>
      </c>
      <c r="K21" s="1">
        <f t="shared" ca="1" si="38"/>
        <v>1</v>
      </c>
      <c r="L21" s="30">
        <f t="shared" ca="1" si="39"/>
        <v>1492008</v>
      </c>
      <c r="M21" s="14">
        <f t="shared" ca="1" si="51"/>
        <v>1</v>
      </c>
      <c r="N21" s="14">
        <f t="array" aca="1" ref="N21" ca="1">IF($AI$15,SUM(($K$17:$K$25&gt;=K21)/COUNTIF($K$17:$K$25,$K$17:$K$25)),SUM(($L$17:$L$25&gt;=L21)/COUNTIF($L$17:$L$25,$L$17:$L$25)))</f>
        <v>5</v>
      </c>
      <c r="O21" s="6" t="str">
        <f t="shared" ca="1" si="40"/>
        <v/>
      </c>
      <c r="P21" s="4" t="str">
        <f t="shared" ca="1" si="41"/>
        <v/>
      </c>
      <c r="Q21" s="4" t="str">
        <f t="shared" ca="1" si="42"/>
        <v/>
      </c>
      <c r="R21" s="4" t="str">
        <f t="shared" ca="1" si="43"/>
        <v/>
      </c>
      <c r="S21" s="4" t="str">
        <f t="shared" ca="1" si="44"/>
        <v/>
      </c>
      <c r="T21" s="4" t="str">
        <f t="shared" ca="1" si="45"/>
        <v/>
      </c>
      <c r="U21" s="4" t="str">
        <f t="shared" ca="1" si="46"/>
        <v/>
      </c>
      <c r="V21" s="57" t="str">
        <f t="shared" ca="1" si="47"/>
        <v/>
      </c>
      <c r="W21" s="64">
        <f t="shared" ca="1" si="48"/>
        <v>500000</v>
      </c>
      <c r="X21" s="22">
        <f t="shared" ca="1" si="52"/>
        <v>5.0108999999999995</v>
      </c>
      <c r="Y21" s="13">
        <f>'Preliminary Round'!$AI16</f>
        <v>0</v>
      </c>
      <c r="Z21" s="1">
        <f t="shared" ca="1" si="53"/>
        <v>1.9</v>
      </c>
      <c r="AA21" s="1">
        <f t="shared" ca="1" si="54"/>
        <v>0</v>
      </c>
      <c r="AB21" s="1">
        <f t="shared" ca="1" si="55"/>
        <v>0</v>
      </c>
      <c r="AC21" s="1">
        <f t="shared" ca="1" si="56"/>
        <v>0</v>
      </c>
      <c r="AD21" s="263">
        <f t="shared" ca="1" si="57"/>
        <v>5</v>
      </c>
      <c r="AE21" s="30">
        <f t="shared" ca="1" si="49"/>
        <v>492008</v>
      </c>
      <c r="AF21" s="1">
        <f t="shared" ca="1" si="58"/>
        <v>6</v>
      </c>
      <c r="AG21" s="1">
        <f t="shared" ca="1" si="59"/>
        <v>1</v>
      </c>
      <c r="AH21" s="266">
        <f t="shared" ca="1" si="60"/>
        <v>5.0106099999999998</v>
      </c>
      <c r="AI21" s="1"/>
    </row>
    <row r="22" spans="2:80" s="2" customFormat="1" x14ac:dyDescent="0.2">
      <c r="C22" s="2" t="str">
        <f t="shared" si="50"/>
        <v/>
      </c>
      <c r="D22" s="1">
        <f t="shared" ca="1" si="33"/>
        <v>0</v>
      </c>
      <c r="E22" s="1">
        <f t="shared" ca="1" si="34"/>
        <v>0</v>
      </c>
      <c r="F22" s="1">
        <f t="shared" ca="1" si="35"/>
        <v>0</v>
      </c>
      <c r="G22" s="1">
        <f t="shared" ca="1" si="36"/>
        <v>0</v>
      </c>
      <c r="H22" s="1">
        <f t="shared" ca="1" si="37"/>
        <v>0</v>
      </c>
      <c r="I22" s="1">
        <f t="shared" ca="1" si="37"/>
        <v>0</v>
      </c>
      <c r="J22" s="13">
        <f t="shared" ca="1" si="37"/>
        <v>0</v>
      </c>
      <c r="K22" s="1">
        <f t="shared" ca="1" si="38"/>
        <v>0</v>
      </c>
      <c r="L22" s="30">
        <f t="shared" ca="1" si="39"/>
        <v>500000</v>
      </c>
      <c r="M22" s="14">
        <f t="shared" ca="1" si="51"/>
        <v>4</v>
      </c>
      <c r="N22" s="14">
        <f t="array" aca="1" ref="N22" ca="1">IF($AI$15,SUM(($K$17:$K$25&gt;=K22)/COUNTIF($K$17:$K$25,$K$17:$K$25)),SUM(($L$17:$L$25&gt;=L22)/COUNTIF($L$17:$L$25,$L$17:$L$25)))</f>
        <v>6</v>
      </c>
      <c r="O22" s="6" t="str">
        <f t="shared" ca="1" si="40"/>
        <v/>
      </c>
      <c r="P22" s="4" t="str">
        <f t="shared" ca="1" si="41"/>
        <v/>
      </c>
      <c r="Q22" s="4" t="str">
        <f t="shared" ca="1" si="42"/>
        <v/>
      </c>
      <c r="R22" s="4" t="str">
        <f t="shared" ca="1" si="43"/>
        <v/>
      </c>
      <c r="S22" s="4" t="str">
        <f t="shared" ca="1" si="44"/>
        <v/>
      </c>
      <c r="T22" s="4" t="str">
        <f t="shared" ca="1" si="45"/>
        <v/>
      </c>
      <c r="U22" s="4" t="str">
        <f t="shared" ca="1" si="46"/>
        <v/>
      </c>
      <c r="V22" s="57" t="str">
        <f t="shared" ca="1" si="47"/>
        <v/>
      </c>
      <c r="W22" s="64">
        <f t="shared" ca="1" si="48"/>
        <v>500000</v>
      </c>
      <c r="X22" s="22">
        <f t="shared" ca="1" si="52"/>
        <v>6.0108999999999995</v>
      </c>
      <c r="Y22" s="13">
        <f>'Preliminary Round'!$AI17</f>
        <v>0</v>
      </c>
      <c r="Z22" s="1">
        <f t="shared" ca="1" si="53"/>
        <v>1.9</v>
      </c>
      <c r="AA22" s="1">
        <f t="shared" ca="1" si="54"/>
        <v>0</v>
      </c>
      <c r="AB22" s="1">
        <f t="shared" ca="1" si="55"/>
        <v>0</v>
      </c>
      <c r="AC22" s="1">
        <f t="shared" ca="1" si="56"/>
        <v>0</v>
      </c>
      <c r="AD22" s="263">
        <f t="shared" ca="1" si="57"/>
        <v>6</v>
      </c>
      <c r="AE22" s="30">
        <f t="shared" ca="1" si="49"/>
        <v>500000</v>
      </c>
      <c r="AF22" s="1">
        <f t="shared" ca="1" si="58"/>
        <v>3</v>
      </c>
      <c r="AG22" s="1">
        <f t="shared" ca="1" si="59"/>
        <v>1</v>
      </c>
      <c r="AH22" s="266">
        <f t="shared" ca="1" si="60"/>
        <v>6.0103099999999996</v>
      </c>
      <c r="AI22" s="1"/>
    </row>
    <row r="23" spans="2:80" s="2" customFormat="1" x14ac:dyDescent="0.2">
      <c r="C23" s="2" t="str">
        <f t="shared" si="50"/>
        <v/>
      </c>
      <c r="D23" s="1">
        <f t="shared" ca="1" si="33"/>
        <v>0</v>
      </c>
      <c r="E23" s="1">
        <f t="shared" ca="1" si="34"/>
        <v>0</v>
      </c>
      <c r="F23" s="1">
        <f t="shared" ca="1" si="35"/>
        <v>0</v>
      </c>
      <c r="G23" s="1">
        <f t="shared" ca="1" si="36"/>
        <v>0</v>
      </c>
      <c r="H23" s="1">
        <f t="shared" ca="1" si="37"/>
        <v>0</v>
      </c>
      <c r="I23" s="1">
        <f t="shared" ca="1" si="37"/>
        <v>0</v>
      </c>
      <c r="J23" s="13">
        <f t="shared" ca="1" si="37"/>
        <v>0</v>
      </c>
      <c r="K23" s="1">
        <f t="shared" ca="1" si="38"/>
        <v>0</v>
      </c>
      <c r="L23" s="30">
        <f t="shared" ca="1" si="39"/>
        <v>500000</v>
      </c>
      <c r="M23" s="14">
        <f t="shared" ca="1" si="51"/>
        <v>4</v>
      </c>
      <c r="N23" s="14">
        <f t="array" aca="1" ref="N23" ca="1">IF($AI$15,SUM(($K$17:$K$25&gt;=K23)/COUNTIF($K$17:$K$25,$K$17:$K$25)),SUM(($L$17:$L$25&gt;=L23)/COUNTIF($L$17:$L$25,$L$17:$L$25)))</f>
        <v>6</v>
      </c>
      <c r="O23" s="6" t="str">
        <f t="shared" ca="1" si="40"/>
        <v/>
      </c>
      <c r="P23" s="4" t="str">
        <f t="shared" ca="1" si="41"/>
        <v/>
      </c>
      <c r="Q23" s="4" t="str">
        <f t="shared" ca="1" si="42"/>
        <v/>
      </c>
      <c r="R23" s="4" t="str">
        <f t="shared" ca="1" si="43"/>
        <v/>
      </c>
      <c r="S23" s="4" t="str">
        <f t="shared" ca="1" si="44"/>
        <v/>
      </c>
      <c r="T23" s="4" t="str">
        <f t="shared" ca="1" si="45"/>
        <v/>
      </c>
      <c r="U23" s="4" t="str">
        <f t="shared" ca="1" si="46"/>
        <v/>
      </c>
      <c r="V23" s="57" t="str">
        <f t="shared" ca="1" si="47"/>
        <v/>
      </c>
      <c r="W23" s="64">
        <v>0</v>
      </c>
      <c r="X23" s="22">
        <f t="shared" ca="1" si="52"/>
        <v>6.0709</v>
      </c>
      <c r="Y23" s="13">
        <v>0</v>
      </c>
      <c r="Z23" s="1">
        <f t="shared" ca="1" si="53"/>
        <v>7.9</v>
      </c>
      <c r="AA23" s="1">
        <f t="shared" ca="1" si="54"/>
        <v>0</v>
      </c>
      <c r="AB23" s="1">
        <f t="shared" ca="1" si="55"/>
        <v>0</v>
      </c>
      <c r="AC23" s="1">
        <f t="shared" ca="1" si="56"/>
        <v>0</v>
      </c>
      <c r="AD23" s="263">
        <f t="shared" ca="1" si="57"/>
        <v>6</v>
      </c>
      <c r="AE23" s="30">
        <v>0</v>
      </c>
      <c r="AF23" s="1">
        <f t="shared" ca="1" si="58"/>
        <v>7</v>
      </c>
      <c r="AG23" s="1">
        <f t="shared" ca="1" si="59"/>
        <v>7</v>
      </c>
      <c r="AH23" s="266">
        <f t="shared" ca="1" si="60"/>
        <v>6.0707100000000001</v>
      </c>
      <c r="AI23" s="1"/>
    </row>
    <row r="24" spans="2:80" s="2" customFormat="1" x14ac:dyDescent="0.2">
      <c r="C24" s="2" t="str">
        <f t="shared" si="50"/>
        <v/>
      </c>
      <c r="D24" s="1">
        <f t="shared" ca="1" si="33"/>
        <v>0</v>
      </c>
      <c r="E24" s="1">
        <f t="shared" ca="1" si="34"/>
        <v>0</v>
      </c>
      <c r="F24" s="1">
        <f t="shared" ca="1" si="35"/>
        <v>0</v>
      </c>
      <c r="G24" s="1">
        <f t="shared" ca="1" si="36"/>
        <v>0</v>
      </c>
      <c r="H24" s="1">
        <f t="shared" ref="H24:J24" ca="1" si="61">G11</f>
        <v>0</v>
      </c>
      <c r="I24" s="1">
        <f t="shared" ca="1" si="61"/>
        <v>0</v>
      </c>
      <c r="J24" s="13">
        <f t="shared" ca="1" si="61"/>
        <v>0</v>
      </c>
      <c r="K24" s="1">
        <f t="shared" ca="1" si="38"/>
        <v>0</v>
      </c>
      <c r="L24" s="30">
        <f t="shared" ca="1" si="39"/>
        <v>500000</v>
      </c>
      <c r="M24" s="14">
        <f t="shared" ca="1" si="51"/>
        <v>4</v>
      </c>
      <c r="N24" s="14">
        <f t="array" aca="1" ref="N24" ca="1">IF($AI$15,SUM(($K$17:$K$25&gt;=K24)/COUNTIF($K$17:$K$25,$K$17:$K$25)),SUM(($L$17:$L$25&gt;=L24)/COUNTIF($L$17:$L$25,$L$17:$L$25)))</f>
        <v>6</v>
      </c>
      <c r="O24" s="6" t="str">
        <f t="shared" ca="1" si="40"/>
        <v/>
      </c>
      <c r="P24" s="4" t="str">
        <f t="shared" ca="1" si="41"/>
        <v/>
      </c>
      <c r="Q24" s="4" t="str">
        <f t="shared" ca="1" si="42"/>
        <v/>
      </c>
      <c r="R24" s="4" t="str">
        <f t="shared" ca="1" si="43"/>
        <v/>
      </c>
      <c r="S24" s="4" t="str">
        <f t="shared" ca="1" si="44"/>
        <v/>
      </c>
      <c r="T24" s="4" t="str">
        <f t="shared" ca="1" si="45"/>
        <v/>
      </c>
      <c r="U24" s="4" t="str">
        <f t="shared" ca="1" si="46"/>
        <v/>
      </c>
      <c r="V24" s="57" t="str">
        <f t="shared" ca="1" si="47"/>
        <v/>
      </c>
      <c r="W24" s="64">
        <v>0</v>
      </c>
      <c r="X24" s="22">
        <f t="shared" ca="1" si="52"/>
        <v>6.0709</v>
      </c>
      <c r="Y24" s="13">
        <v>0</v>
      </c>
      <c r="Z24" s="1">
        <f t="shared" ca="1" si="53"/>
        <v>7.9</v>
      </c>
      <c r="AA24" s="1">
        <f t="shared" ca="1" si="54"/>
        <v>0</v>
      </c>
      <c r="AB24" s="1">
        <f t="shared" ca="1" si="55"/>
        <v>0</v>
      </c>
      <c r="AC24" s="1">
        <f t="shared" ca="1" si="56"/>
        <v>0</v>
      </c>
      <c r="AD24" s="263">
        <f t="shared" ca="1" si="57"/>
        <v>6</v>
      </c>
      <c r="AE24" s="30">
        <v>0</v>
      </c>
      <c r="AF24" s="1">
        <f t="shared" ca="1" si="58"/>
        <v>7</v>
      </c>
      <c r="AG24" s="1">
        <f t="shared" ca="1" si="59"/>
        <v>7</v>
      </c>
      <c r="AH24" s="266">
        <f t="shared" ca="1" si="60"/>
        <v>6.0707100000000001</v>
      </c>
      <c r="AI24" s="1"/>
    </row>
    <row r="25" spans="2:80" s="2" customFormat="1" ht="12.75" thickBot="1" x14ac:dyDescent="0.25">
      <c r="C25" s="2" t="str">
        <f t="shared" si="50"/>
        <v/>
      </c>
      <c r="D25" s="1">
        <f t="shared" ca="1" si="33"/>
        <v>0</v>
      </c>
      <c r="E25" s="1">
        <f t="shared" ca="1" si="34"/>
        <v>0</v>
      </c>
      <c r="F25" s="1">
        <f t="shared" ca="1" si="35"/>
        <v>0</v>
      </c>
      <c r="G25" s="1">
        <f t="shared" ca="1" si="36"/>
        <v>0</v>
      </c>
      <c r="H25" s="1">
        <f t="shared" ref="H25:J25" ca="1" si="62">G12</f>
        <v>0</v>
      </c>
      <c r="I25" s="1">
        <f t="shared" ca="1" si="62"/>
        <v>0</v>
      </c>
      <c r="J25" s="13">
        <f t="shared" ca="1" si="62"/>
        <v>0</v>
      </c>
      <c r="K25" s="1">
        <f t="shared" ca="1" si="38"/>
        <v>0</v>
      </c>
      <c r="L25" s="30">
        <f t="shared" ca="1" si="39"/>
        <v>500000</v>
      </c>
      <c r="M25" s="14">
        <f t="shared" ca="1" si="51"/>
        <v>4</v>
      </c>
      <c r="N25" s="14">
        <f t="array" aca="1" ref="N25" ca="1">IF($AI$15,SUM(($K$17:$K$25&gt;=K25)/COUNTIF($K$17:$K$25,$K$17:$K$25)),SUM(($L$17:$L$25&gt;=L25)/COUNTIF($L$17:$L$25,$L$17:$L$25)))</f>
        <v>6</v>
      </c>
      <c r="O25" s="58" t="str">
        <f t="shared" ca="1" si="40"/>
        <v/>
      </c>
      <c r="P25" s="59" t="str">
        <f t="shared" ca="1" si="41"/>
        <v/>
      </c>
      <c r="Q25" s="59" t="str">
        <f t="shared" ca="1" si="42"/>
        <v/>
      </c>
      <c r="R25" s="59" t="str">
        <f t="shared" ca="1" si="43"/>
        <v/>
      </c>
      <c r="S25" s="59" t="str">
        <f t="shared" ca="1" si="44"/>
        <v/>
      </c>
      <c r="T25" s="59" t="str">
        <f t="shared" ca="1" si="45"/>
        <v/>
      </c>
      <c r="U25" s="59" t="str">
        <f t="shared" ca="1" si="46"/>
        <v/>
      </c>
      <c r="V25" s="60" t="str">
        <f t="shared" ca="1" si="47"/>
        <v/>
      </c>
      <c r="W25" s="64">
        <v>0</v>
      </c>
      <c r="X25" s="23">
        <f t="shared" ca="1" si="52"/>
        <v>6.0709</v>
      </c>
      <c r="Y25" s="13">
        <v>0</v>
      </c>
      <c r="Z25" s="1">
        <f t="shared" ca="1" si="53"/>
        <v>7.9</v>
      </c>
      <c r="AA25" s="1">
        <f t="shared" ca="1" si="54"/>
        <v>0</v>
      </c>
      <c r="AB25" s="1">
        <f t="shared" ca="1" si="55"/>
        <v>0</v>
      </c>
      <c r="AC25" s="1">
        <f t="shared" ca="1" si="56"/>
        <v>0</v>
      </c>
      <c r="AD25" s="263">
        <f t="shared" ca="1" si="57"/>
        <v>6</v>
      </c>
      <c r="AE25" s="30">
        <v>0</v>
      </c>
      <c r="AF25" s="1">
        <f t="shared" ca="1" si="58"/>
        <v>7</v>
      </c>
      <c r="AG25" s="1">
        <f t="shared" ca="1" si="59"/>
        <v>7</v>
      </c>
      <c r="AH25" s="267">
        <f t="shared" ca="1" si="60"/>
        <v>6.0707100000000001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$F$4</f>
        <v>1. FC Riedwald</v>
      </c>
      <c r="BT29" s="2" t="str">
        <f>$F$5</f>
        <v>FC Barcelona</v>
      </c>
      <c r="BU29" s="2" t="str">
        <f>$F$6</f>
        <v>Eintracht Frankfurt</v>
      </c>
      <c r="BV29" s="2" t="str">
        <f>$F$7</f>
        <v>Maibach 1822 eV</v>
      </c>
      <c r="BW29" s="2" t="str">
        <f>$F$8</f>
        <v>VFB Essenheim</v>
      </c>
      <c r="BX29" s="2" t="str">
        <f>$F$9</f>
        <v/>
      </c>
      <c r="BY29" s="2" t="str">
        <f>$F$10</f>
        <v/>
      </c>
      <c r="BZ29" s="2" t="str">
        <f>$F$11</f>
        <v/>
      </c>
      <c r="CA29" s="2" t="str">
        <f>$F$12</f>
        <v/>
      </c>
      <c r="CB29" s="53"/>
    </row>
    <row r="30" spans="2:80" s="2" customFormat="1" x14ac:dyDescent="0.2">
      <c r="C30" s="2" t="str">
        <f>$Q64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63">F4</f>
        <v>1. FC Riedwald</v>
      </c>
      <c r="BS30" s="7"/>
      <c r="BT30" s="8">
        <f t="shared" ref="BT30:CA30" ca="1" si="64">SUMIFS($X$64:$X$135,$V$64:$V$135,$BR30,$W$64:$W$135,BT$29)+SUMIFS($Y$64:$Y$135,$W$64:$W$135,$BR30,$V$64:$V$135,BT$29)</f>
        <v>0</v>
      </c>
      <c r="BU30" s="8">
        <f t="shared" ca="1" si="64"/>
        <v>2</v>
      </c>
      <c r="BV30" s="8">
        <f t="shared" ca="1" si="64"/>
        <v>4</v>
      </c>
      <c r="BW30" s="8">
        <f t="shared" ca="1" si="64"/>
        <v>4</v>
      </c>
      <c r="BX30" s="8">
        <f t="shared" ca="1" si="64"/>
        <v>0</v>
      </c>
      <c r="BY30" s="8">
        <f t="shared" ca="1" si="64"/>
        <v>0</v>
      </c>
      <c r="BZ30" s="8">
        <f t="shared" ca="1" si="64"/>
        <v>0</v>
      </c>
      <c r="CA30" s="8">
        <f t="shared" ca="1" si="64"/>
        <v>0</v>
      </c>
      <c r="CB30" s="4"/>
    </row>
    <row r="31" spans="2:80" s="2" customFormat="1" x14ac:dyDescent="0.2">
      <c r="C31" s="2" t="str">
        <f t="shared" ref="C31:C38" si="65">$Q65</f>
        <v>FC Barcelona</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63"/>
        <v>FC Barcelona</v>
      </c>
      <c r="BS31" s="9">
        <f t="shared" ref="BS31:BS38" ca="1" si="66">SUMIFS($X$64:$X$135,$V$64:$V$135,$BR31,$W$64:$W$135,BS$29)+SUMIFS($Y$64:$Y$135,$W$64:$W$135,$BR31,$V$64:$V$135,BS$29)</f>
        <v>2</v>
      </c>
      <c r="BT31" s="7"/>
      <c r="BU31" s="8">
        <f t="shared" ref="BU31:CA31" ca="1" si="67">SUMIFS($X$64:$X$135,$V$64:$V$135,$BR31,$W$64:$W$135,BU$29)+SUMIFS($Y$64:$Y$135,$W$64:$W$135,$BR31,$V$64:$V$135,BU$29)</f>
        <v>1</v>
      </c>
      <c r="BV31" s="8">
        <f t="shared" ca="1" si="67"/>
        <v>5</v>
      </c>
      <c r="BW31" s="8">
        <f t="shared" ca="1" si="67"/>
        <v>6</v>
      </c>
      <c r="BX31" s="8">
        <f t="shared" ca="1" si="67"/>
        <v>0</v>
      </c>
      <c r="BY31" s="8">
        <f t="shared" ca="1" si="67"/>
        <v>0</v>
      </c>
      <c r="BZ31" s="8">
        <f t="shared" ca="1" si="67"/>
        <v>0</v>
      </c>
      <c r="CA31" s="8">
        <f t="shared" ca="1" si="67"/>
        <v>0</v>
      </c>
      <c r="CB31" s="4"/>
    </row>
    <row r="32" spans="2:80" s="2" customFormat="1" x14ac:dyDescent="0.2">
      <c r="C32" s="2" t="str">
        <f t="shared" si="65"/>
        <v>Eintracht Frankfurt</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63"/>
        <v>Eintracht Frankfurt</v>
      </c>
      <c r="BS32" s="9">
        <f t="shared" ca="1" si="66"/>
        <v>5</v>
      </c>
      <c r="BT32" s="9">
        <f t="shared" ref="BT32:BT38" ca="1" si="68">SUMIFS($X$64:$X$135,$V$64:$V$135,$BR32,$W$64:$W$135,BT$29)+SUMIFS($Y$64:$Y$135,$W$64:$W$135,$BR32,$V$64:$V$135,BT$29)</f>
        <v>0</v>
      </c>
      <c r="BU32" s="7"/>
      <c r="BV32" s="8">
        <f t="shared" ref="BV32:CA32" ca="1" si="69">SUMIFS($X$64:$X$135,$V$64:$V$135,$BR32,$W$64:$W$135,BV$29)+SUMIFS($Y$64:$Y$135,$W$64:$W$135,$BR32,$V$64:$V$135,BV$29)</f>
        <v>5</v>
      </c>
      <c r="BW32" s="8">
        <f t="shared" ca="1" si="69"/>
        <v>2</v>
      </c>
      <c r="BX32" s="8">
        <f t="shared" ca="1" si="69"/>
        <v>0</v>
      </c>
      <c r="BY32" s="8">
        <f t="shared" ca="1" si="69"/>
        <v>0</v>
      </c>
      <c r="BZ32" s="8">
        <f t="shared" ca="1" si="69"/>
        <v>0</v>
      </c>
      <c r="CA32" s="8">
        <f t="shared" ca="1" si="69"/>
        <v>0</v>
      </c>
      <c r="CB32" s="4"/>
    </row>
    <row r="33" spans="2:80" s="2" customFormat="1" x14ac:dyDescent="0.2">
      <c r="C33" s="2" t="str">
        <f t="shared" si="65"/>
        <v>Maibach 1822 eV</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63"/>
        <v>Maibach 1822 eV</v>
      </c>
      <c r="BS33" s="9">
        <f t="shared" ca="1" si="66"/>
        <v>2</v>
      </c>
      <c r="BT33" s="9">
        <f t="shared" ca="1" si="68"/>
        <v>1</v>
      </c>
      <c r="BU33" s="9">
        <f t="shared" ref="BU33:BU38" ca="1" si="70">SUMIFS($X$64:$X$135,$V$64:$V$135,$BR33,$W$64:$W$135,BU$29)+SUMIFS($Y$64:$Y$135,$W$64:$W$135,$BR33,$V$64:$V$135,BU$29)</f>
        <v>2</v>
      </c>
      <c r="BV33" s="7"/>
      <c r="BW33" s="8">
        <f ca="1">SUMIFS($X$64:$X$135,$V$64:$V$135,$BR33,$W$64:$W$135,BW$29)+SUMIFS($Y$64:$Y$135,$W$64:$W$135,$BR33,$V$64:$V$135,BW$29)</f>
        <v>4</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65"/>
        <v>VFB Essenheim</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63"/>
        <v>VFB Essenheim</v>
      </c>
      <c r="BS34" s="9">
        <f t="shared" ca="1" si="66"/>
        <v>4</v>
      </c>
      <c r="BT34" s="9">
        <f t="shared" ca="1" si="68"/>
        <v>2</v>
      </c>
      <c r="BU34" s="9">
        <f t="shared" ca="1" si="70"/>
        <v>0</v>
      </c>
      <c r="BV34" s="9">
        <f ca="1">SUMIFS($X$64:$X$135,$V$64:$V$135,$BR34,$W$64:$W$135,BV$29)+SUMIFS($Y$64:$Y$135,$W$64:$W$135,$BR34,$V$64:$V$135,BV$29)</f>
        <v>2</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65"/>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63"/>
        <v/>
      </c>
      <c r="BS35" s="9">
        <f t="shared" ca="1" si="66"/>
        <v>0</v>
      </c>
      <c r="BT35" s="9">
        <f t="shared" ca="1" si="68"/>
        <v>0</v>
      </c>
      <c r="BU35" s="9">
        <f t="shared" ca="1" si="7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65"/>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63"/>
        <v/>
      </c>
      <c r="BS36" s="9">
        <f t="shared" ca="1" si="66"/>
        <v>0</v>
      </c>
      <c r="BT36" s="9">
        <f t="shared" ca="1" si="68"/>
        <v>0</v>
      </c>
      <c r="BU36" s="9">
        <f t="shared" ca="1" si="7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65"/>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63"/>
        <v/>
      </c>
      <c r="BS37" s="9">
        <f t="shared" ca="1" si="66"/>
        <v>0</v>
      </c>
      <c r="BT37" s="9">
        <f t="shared" ca="1" si="68"/>
        <v>0</v>
      </c>
      <c r="BU37" s="9">
        <f t="shared" ca="1" si="7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65"/>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63"/>
        <v/>
      </c>
      <c r="BS38" s="9">
        <f t="shared" ca="1" si="66"/>
        <v>0</v>
      </c>
      <c r="BT38" s="9">
        <f t="shared" ca="1" si="68"/>
        <v>0</v>
      </c>
      <c r="BU38" s="9">
        <f t="shared" ca="1" si="7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$F$4</f>
        <v>1. FC Riedwald</v>
      </c>
      <c r="BT40" s="2" t="str">
        <f>$F$5</f>
        <v>FC Barcelona</v>
      </c>
      <c r="BU40" s="2" t="str">
        <f>$F$6</f>
        <v>Eintracht Frankfurt</v>
      </c>
      <c r="BV40" s="2" t="str">
        <f>$F$7</f>
        <v>Maibach 1822 eV</v>
      </c>
      <c r="BW40" s="2" t="str">
        <f>$F$8</f>
        <v>VFB Essenheim</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71">F4</f>
        <v>1. FC Riedwald</v>
      </c>
      <c r="BS41" s="7"/>
      <c r="BT41" s="8">
        <f ca="1">BT30-BS31</f>
        <v>-2</v>
      </c>
      <c r="BU41" s="8">
        <f ca="1">BU30-BS32</f>
        <v>-3</v>
      </c>
      <c r="BV41" s="8">
        <f ca="1">BV30-BS33</f>
        <v>2</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71"/>
        <v>FC Barcelona</v>
      </c>
      <c r="BS42" s="9">
        <f ca="1">IF(BT41="","",-1*BT41)</f>
        <v>2</v>
      </c>
      <c r="BT42" s="7"/>
      <c r="BU42" s="8">
        <f ca="1">BU31-BT32</f>
        <v>1</v>
      </c>
      <c r="BV42" s="8">
        <f ca="1">BV31-BT33</f>
        <v>4</v>
      </c>
      <c r="BW42" s="8">
        <f ca="1">BW31-BT34</f>
        <v>4</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71"/>
        <v>Eintracht Frankfurt</v>
      </c>
      <c r="BS43" s="9">
        <f ca="1">IF(BU41="","",-1*BU41)</f>
        <v>3</v>
      </c>
      <c r="BT43" s="9">
        <f ca="1">IF(BU42="","",-1*BU42)</f>
        <v>-1</v>
      </c>
      <c r="BU43" s="7"/>
      <c r="BV43" s="8">
        <f ca="1">BV32-BU33</f>
        <v>3</v>
      </c>
      <c r="BW43" s="8">
        <f ca="1">BW32-BU34</f>
        <v>2</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71"/>
        <v>Maibach 1822 eV</v>
      </c>
      <c r="BS44" s="9">
        <f ca="1">IF(BV41="","",-1*BV41)</f>
        <v>-2</v>
      </c>
      <c r="BT44" s="9">
        <f ca="1">IF(BV42="","",-1*BV42)</f>
        <v>-4</v>
      </c>
      <c r="BU44" s="9">
        <f ca="1">IF(BV43="","",-1*BV43)</f>
        <v>-3</v>
      </c>
      <c r="BV44" s="7"/>
      <c r="BW44" s="8">
        <f ca="1">BW33-BV34</f>
        <v>2</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71"/>
        <v>VFB Essenheim</v>
      </c>
      <c r="BS45" s="9">
        <f ca="1">IF(BW41="","",-1*BW41)</f>
        <v>0</v>
      </c>
      <c r="BT45" s="9">
        <f ca="1">IF(BW42="","",-1*BW42)</f>
        <v>-4</v>
      </c>
      <c r="BU45" s="9">
        <f ca="1">IF(BW43="","",-1*BW43)</f>
        <v>-2</v>
      </c>
      <c r="BV45" s="9">
        <f ca="1">IF(BW44="","",-1*BW44)</f>
        <v>-2</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7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7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7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7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7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$F$4</f>
        <v>1. FC Riedwald</v>
      </c>
      <c r="BT51" s="2" t="str">
        <f>$F$5</f>
        <v>FC Barcelona</v>
      </c>
      <c r="BU51" s="2" t="str">
        <f>$F$6</f>
        <v>Eintracht Frankfurt</v>
      </c>
      <c r="BV51" s="2" t="str">
        <f>$F$7</f>
        <v>Maibach 1822 eV</v>
      </c>
      <c r="BW51" s="2" t="str">
        <f>$F$8</f>
        <v>VFB Essenheim</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73">F4</f>
        <v>1. FC Riedwald</v>
      </c>
      <c r="BS52" s="7"/>
      <c r="BT52" s="8">
        <f t="shared" ref="BT52:BY52" ca="1" si="74">SUMIFS($AE$64:$AE$135,$V$64:$V$135,$BR52,$W$64:$W$135,BT$51)+SUMIFS($AF$64:$AF$135,$W$64:$W$135,$BR52,$V$64:$V$135,BT$51)</f>
        <v>0</v>
      </c>
      <c r="BU52" s="8">
        <f t="shared" ca="1" si="74"/>
        <v>0</v>
      </c>
      <c r="BV52" s="8">
        <f t="shared" ca="1" si="74"/>
        <v>3</v>
      </c>
      <c r="BW52" s="8">
        <f t="shared" ca="1" si="74"/>
        <v>1</v>
      </c>
      <c r="BX52" s="8">
        <f t="shared" ca="1" si="74"/>
        <v>0</v>
      </c>
      <c r="BY52" s="8">
        <f t="shared" ca="1" si="74"/>
        <v>0</v>
      </c>
      <c r="BZ52" s="8">
        <f t="shared" ref="BZ52:CA58" ca="1" si="75">SUMIFS($AE$64:$AE$135,$V$64:$V$135,$BR52,$W$64:$W$135,BZ$51)+SUMIFS($AF$64:$AF$135,$W$64:$W$135,$BR52,$V$64:$V$135,BZ$51)</f>
        <v>0</v>
      </c>
      <c r="CA52" s="8">
        <f t="shared" ca="1" si="75"/>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73"/>
        <v>FC Barcelona</v>
      </c>
      <c r="BS53" s="9">
        <f t="shared" ref="BS53:BS60" ca="1" si="76">SUMIFS($AE$64:$AE$135,$V$64:$V$135,$BR53,$W$64:$W$135,BS$51)+SUMIFS($AF$64:$AF$135,$W$64:$W$135,$BR53,$V$64:$V$135,BS$51)</f>
        <v>3</v>
      </c>
      <c r="BT53" s="7"/>
      <c r="BU53" s="8">
        <f ca="1">SUMIFS($AE$64:$AE$135,$V$64:$V$135,$BR53,$W$64:$W$135,BU$51)+SUMIFS($AF$64:$AF$135,$W$64:$W$135,$BR53,$V$64:$V$135,BU$51)</f>
        <v>3</v>
      </c>
      <c r="BV53" s="8">
        <f ca="1">SUMIFS($AE$64:$AE$135,$V$64:$V$135,$BR53,$W$64:$W$135,BV$51)+SUMIFS($AF$64:$AF$135,$W$64:$W$135,$BR53,$V$64:$V$135,BV$51)</f>
        <v>3</v>
      </c>
      <c r="BW53" s="8">
        <f ca="1">SUMIFS($AE$64:$AE$135,$V$64:$V$135,$BR53,$W$64:$W$135,BW$51)+SUMIFS($AF$64:$AF$135,$W$64:$W$135,$BR53,$V$64:$V$135,BW$51)</f>
        <v>3</v>
      </c>
      <c r="BX53" s="8">
        <f ca="1">SUMIFS($AE$64:$AE$135,$V$64:$V$135,$BR53,$W$64:$W$135,BX$51)+SUMIFS($AF$64:$AF$135,$W$64:$W$135,$BR53,$V$64:$V$135,BX$51)</f>
        <v>0</v>
      </c>
      <c r="BY53" s="8">
        <f ca="1">SUMIFS($AE$64:$AE$135,$V$64:$V$135,$BR53,$W$64:$W$135,BY$51)+SUMIFS($AF$64:$AF$135,$W$64:$W$135,$BR53,$V$64:$V$135,BY$51)</f>
        <v>0</v>
      </c>
      <c r="BZ53" s="8">
        <f t="shared" ca="1" si="75"/>
        <v>0</v>
      </c>
      <c r="CA53" s="8">
        <f t="shared" ca="1" si="75"/>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73"/>
        <v>Eintracht Frankfurt</v>
      </c>
      <c r="BS54" s="9">
        <f t="shared" ca="1" si="76"/>
        <v>3</v>
      </c>
      <c r="BT54" s="9">
        <f t="shared" ref="BT54:BT60" ca="1" si="77">SUMIFS($AE$64:$AE$135,$V$64:$V$135,$BR54,$W$64:$W$135,BT$51)+SUMIFS($AF$64:$AF$135,$W$64:$W$135,$BR54,$V$64:$V$135,BT$51)</f>
        <v>0</v>
      </c>
      <c r="BU54" s="7"/>
      <c r="BV54" s="8">
        <f ca="1">SUMIFS($AE$64:$AE$135,$V$64:$V$135,$BR54,$W$64:$W$135,BV$51)+SUMIFS($AF$64:$AF$135,$W$64:$W$135,$BR54,$V$64:$V$135,BV$51)</f>
        <v>3</v>
      </c>
      <c r="BW54" s="8">
        <f ca="1">SUMIFS($AE$64:$AE$135,$V$64:$V$135,$BR54,$W$64:$W$135,BW$51)+SUMIFS($AF$64:$AF$135,$W$64:$W$135,$BR54,$V$64:$V$135,BW$51)</f>
        <v>3</v>
      </c>
      <c r="BX54" s="8">
        <f ca="1">SUMIFS($AE$64:$AE$135,$V$64:$V$135,$BR54,$W$64:$W$135,BX$51)+SUMIFS($AF$64:$AF$135,$W$64:$W$135,$BR54,$V$64:$V$135,BX$51)</f>
        <v>0</v>
      </c>
      <c r="BY54" s="8">
        <f ca="1">SUMIFS($AE$64:$AE$135,$V$64:$V$135,$BR54,$W$64:$W$135,BY$51)+SUMIFS($AF$64:$AF$135,$W$64:$W$135,$BR54,$V$64:$V$135,BY$51)</f>
        <v>0</v>
      </c>
      <c r="BZ54" s="8">
        <f t="shared" ca="1" si="75"/>
        <v>0</v>
      </c>
      <c r="CA54" s="8">
        <f t="shared" ca="1" si="75"/>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73"/>
        <v>Maibach 1822 eV</v>
      </c>
      <c r="BS55" s="9">
        <f t="shared" ca="1" si="76"/>
        <v>0</v>
      </c>
      <c r="BT55" s="9">
        <f t="shared" ca="1" si="77"/>
        <v>0</v>
      </c>
      <c r="BU55" s="9">
        <f t="shared" ref="BU55:BU60" ca="1" si="78">SUMIFS($AE$64:$AE$135,$V$64:$V$135,$BR55,$W$64:$W$135,BU$51)+SUMIFS($AF$64:$AF$135,$W$64:$W$135,$BR55,$V$64:$V$135,BU$51)</f>
        <v>0</v>
      </c>
      <c r="BV55" s="7"/>
      <c r="BW55" s="8">
        <f ca="1">SUMIFS($AE$64:$AE$135,$V$64:$V$135,$BR55,$W$64:$W$135,BW$51)+SUMIFS($AF$64:$AF$135,$W$64:$W$135,$BR55,$V$64:$V$135,BW$51)</f>
        <v>3</v>
      </c>
      <c r="BX55" s="8">
        <f ca="1">SUMIFS($AE$64:$AE$135,$V$64:$V$135,$BR55,$W$64:$W$135,BX$51)+SUMIFS($AF$64:$AF$135,$W$64:$W$135,$BR55,$V$64:$V$135,BX$51)</f>
        <v>0</v>
      </c>
      <c r="BY55" s="8">
        <f ca="1">SUMIFS($AE$64:$AE$135,$V$64:$V$135,$BR55,$W$64:$W$135,BY$51)+SUMIFS($AF$64:$AF$135,$W$64:$W$135,$BR55,$V$64:$V$135,BY$51)</f>
        <v>0</v>
      </c>
      <c r="BZ55" s="8">
        <f t="shared" ca="1" si="75"/>
        <v>0</v>
      </c>
      <c r="CA55" s="8">
        <f t="shared" ca="1" si="75"/>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73"/>
        <v>VFB Essenheim</v>
      </c>
      <c r="BS56" s="9">
        <f t="shared" ca="1" si="76"/>
        <v>1</v>
      </c>
      <c r="BT56" s="9">
        <f t="shared" ca="1" si="77"/>
        <v>0</v>
      </c>
      <c r="BU56" s="9">
        <f t="shared" ca="1" si="78"/>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75"/>
        <v>0</v>
      </c>
      <c r="CA56" s="8">
        <f t="shared" ca="1" si="75"/>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73"/>
        <v/>
      </c>
      <c r="BS57" s="9">
        <f t="shared" ca="1" si="76"/>
        <v>0</v>
      </c>
      <c r="BT57" s="9">
        <f t="shared" ca="1" si="77"/>
        <v>0</v>
      </c>
      <c r="BU57" s="9">
        <f t="shared" ca="1" si="78"/>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75"/>
        <v>0</v>
      </c>
      <c r="CA57" s="8">
        <f t="shared" ca="1" si="75"/>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73"/>
        <v/>
      </c>
      <c r="BS58" s="9">
        <f t="shared" ca="1" si="76"/>
        <v>0</v>
      </c>
      <c r="BT58" s="9">
        <f t="shared" ca="1" si="77"/>
        <v>0</v>
      </c>
      <c r="BU58" s="9">
        <f t="shared" ca="1" si="78"/>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75"/>
        <v>0</v>
      </c>
      <c r="CA58" s="8">
        <f t="shared" ca="1" si="75"/>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73"/>
        <v/>
      </c>
      <c r="BS59" s="9">
        <f t="shared" ca="1" si="76"/>
        <v>0</v>
      </c>
      <c r="BT59" s="9">
        <f t="shared" ca="1" si="77"/>
        <v>0</v>
      </c>
      <c r="BU59" s="9">
        <f t="shared" ca="1" si="78"/>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73"/>
        <v/>
      </c>
      <c r="BS60" s="9">
        <f t="shared" ca="1" si="76"/>
        <v>0</v>
      </c>
      <c r="BT60" s="9">
        <f t="shared" ca="1" si="77"/>
        <v>0</v>
      </c>
      <c r="BU60" s="9">
        <f t="shared" ca="1" si="78"/>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166"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IF(Planning!$C$7="","",Planning!$C$7)</f>
        <v>1. FC Riedwald</v>
      </c>
      <c r="U64" s="67" t="s">
        <v>7</v>
      </c>
      <c r="V64" s="40" t="str">
        <f ca="1">Planning!$L6</f>
        <v>VFB Essenheim</v>
      </c>
      <c r="W64" s="33" t="str">
        <f ca="1">Planning!$N6</f>
        <v>FC Barcelona</v>
      </c>
      <c r="X64" s="33">
        <f ca="1">IF(AND('Preliminary Round'!$I12&lt;&gt;"",'Preliminary Round'!$K12&lt;&gt;"",'Preliminary Round'!$F12&lt;&gt;'Preliminary Round'!$H12,$V64&lt;&gt;"",$W64&lt;&gt;""),'Preliminary Round'!$I12,"")</f>
        <v>2</v>
      </c>
      <c r="Y64" s="34">
        <f ca="1">IF(AND('Preliminary Round'!$I12&lt;&gt;"",'Preliminary Round'!$K12&lt;&gt;"",'Preliminary Round'!$F12&lt;&gt;'Preliminary Round'!$H12,$V64&lt;&gt;"",$W64&lt;&gt;""),'Preliminary Round'!$K12,"")</f>
        <v>6</v>
      </c>
      <c r="Z64" s="32" t="str">
        <f ca="1">V64&amp;W64</f>
        <v>VFB EssenheimFC Barcelona</v>
      </c>
      <c r="AA64" s="33">
        <f ca="1">IF(AND(V64&lt;&gt;"",W64&lt;&gt;"",V64&lt;&gt;W64,X64&lt;&gt;"",Y64&lt;&gt;""),1,0)</f>
        <v>1</v>
      </c>
      <c r="AB64" s="143" t="str">
        <f ca="1">IF(AA64&gt;0,X64&amp;Language!$E$84&amp;Y64,"")</f>
        <v>2-6</v>
      </c>
      <c r="AD64" s="144"/>
      <c r="AE64" s="149">
        <f ca="1">IF($AA64=0,"",IF($X64&gt;$Y64,Settings!$C$4,IF($X64=$Y64,1,0)))</f>
        <v>0</v>
      </c>
      <c r="AF64" s="144">
        <f ca="1">IF($AA64=0,"",IF($X64&lt;$Y64,Settings!$C$4,IF($X64=$Y64,1,0)))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IF(Planning!$C$9="","",Planning!$C$9)</f>
        <v>FC Barcelona</v>
      </c>
      <c r="U65" s="68" t="s">
        <v>8</v>
      </c>
      <c r="V65" s="41" t="str">
        <f ca="1">Planning!$L7</f>
        <v>FC Grönlingen</v>
      </c>
      <c r="W65" s="13" t="str">
        <f ca="1">Planning!$N7</f>
        <v>Inter Mailand</v>
      </c>
      <c r="X65" s="13">
        <f ca="1">IF(AND('Preliminary Round'!$I13&lt;&gt;"",'Preliminary Round'!$K13&lt;&gt;"",'Preliminary Round'!$F13&lt;&gt;'Preliminary Round'!$H13,$V65&lt;&gt;"",$W65&lt;&gt;""),'Preliminary Round'!$I13,"")</f>
        <v>1</v>
      </c>
      <c r="Y65" s="36">
        <f ca="1">IF(AND('Preliminary Round'!$I13&lt;&gt;"",'Preliminary Round'!$K13&lt;&gt;"",'Preliminary Round'!$F13&lt;&gt;'Preliminary Round'!$H13,$V65&lt;&gt;"",$W65&lt;&gt;""),'Preliminary Round'!$K13,"")</f>
        <v>4</v>
      </c>
      <c r="Z65" s="35" t="str">
        <f t="shared" ref="Z65:Z73" ca="1" si="79">V65&amp;W65</f>
        <v>FC GrönlingenInter Mailand</v>
      </c>
      <c r="AA65" s="13">
        <f t="shared" ref="AA65:AA128" ca="1" si="80">IF(AND(V65&lt;&gt;"",W65&lt;&gt;"",V65&lt;&gt;W65,X65&lt;&gt;"",Y65&lt;&gt;""),1,0)</f>
        <v>1</v>
      </c>
      <c r="AB65" s="13" t="str">
        <f ca="1">IF(AA65&gt;0,X65&amp;Language!$E$84&amp;Y65,"")</f>
        <v>1-4</v>
      </c>
      <c r="AD65" s="145"/>
      <c r="AE65" s="150">
        <f ca="1">IF($AA65=0,"",IF($X65&gt;$Y65,Settings!$C$4,IF($X65=$Y65,1,0)))</f>
        <v>0</v>
      </c>
      <c r="AF65" s="145">
        <f ca="1">IF($AA65=0,"",IF($X65&lt;$Y65,Settings!$C$4,IF($X65=$Y65,1,0)))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IF(Planning!$C$11="","",Planning!$C$11)</f>
        <v>Eintracht Frankfurt</v>
      </c>
      <c r="U66" s="68" t="s">
        <v>9</v>
      </c>
      <c r="V66" s="41" t="str">
        <f ca="1">Planning!$L8</f>
        <v>1. FC Nürnberg</v>
      </c>
      <c r="W66" s="13" t="str">
        <f ca="1">Planning!$N8</f>
        <v>Real Madrid</v>
      </c>
      <c r="X66" s="13">
        <f ca="1">IF(AND('Preliminary Round'!$I14&lt;&gt;"",'Preliminary Round'!$K14&lt;&gt;"",'Preliminary Round'!$F14&lt;&gt;'Preliminary Round'!$H14,$V66&lt;&gt;"",$W66&lt;&gt;""),'Preliminary Round'!$I14,"")</f>
        <v>1</v>
      </c>
      <c r="Y66" s="36">
        <f ca="1">IF(AND('Preliminary Round'!$I14&lt;&gt;"",'Preliminary Round'!$K14&lt;&gt;"",'Preliminary Round'!$F14&lt;&gt;'Preliminary Round'!$H14,$V66&lt;&gt;"",$W66&lt;&gt;""),'Preliminary Round'!$K14,"")</f>
        <v>4</v>
      </c>
      <c r="Z66" s="35" t="str">
        <f t="shared" ca="1" si="79"/>
        <v>1. FC NürnbergReal Madrid</v>
      </c>
      <c r="AA66" s="13">
        <f t="shared" ca="1" si="80"/>
        <v>1</v>
      </c>
      <c r="AB66" s="13" t="str">
        <f ca="1">IF(AA66&gt;0,X66&amp;Language!$E$84&amp;Y66,"")</f>
        <v>1-4</v>
      </c>
      <c r="AD66" s="145"/>
      <c r="AE66" s="150">
        <f ca="1">IF($AA66=0,"",IF($X66&gt;$Y66,Settings!$C$4,IF($X66=$Y66,1,0)))</f>
        <v>0</v>
      </c>
      <c r="AF66" s="145">
        <f ca="1">IF($AA66=0,"",IF($X66&lt;$Y66,Settings!$C$4,IF($X66=$Y66,1,0)))</f>
        <v>3</v>
      </c>
      <c r="AH66" s="4"/>
      <c r="AI66" s="13"/>
      <c r="AJ66" s="4"/>
      <c r="AK66" s="13"/>
      <c r="AL66" s="13"/>
      <c r="AM66" s="13"/>
      <c r="AN66" s="13"/>
      <c r="AO66" s="13"/>
      <c r="AP66" s="13"/>
      <c r="AQ66" s="13"/>
    </row>
    <row r="67" spans="2:43" s="2" customFormat="1" x14ac:dyDescent="0.2">
      <c r="P67" s="47" t="s">
        <v>10</v>
      </c>
      <c r="Q67" s="62" t="str">
        <f>IF(Planning!$C$13="","",Planning!$C$13)</f>
        <v>Maibach 1822 eV</v>
      </c>
      <c r="U67" s="68" t="s">
        <v>10</v>
      </c>
      <c r="V67" s="41" t="str">
        <f ca="1">Planning!$L9</f>
        <v>Eintracht Frankfurt</v>
      </c>
      <c r="W67" s="13" t="str">
        <f ca="1">Planning!$N9</f>
        <v>Maibach 1822 eV</v>
      </c>
      <c r="X67" s="13">
        <f ca="1">IF(AND('Preliminary Round'!$I15&lt;&gt;"",'Preliminary Round'!$K15&lt;&gt;"",'Preliminary Round'!$F15&lt;&gt;'Preliminary Round'!$H15,$V67&lt;&gt;"",$W67&lt;&gt;""),'Preliminary Round'!$I15,"")</f>
        <v>5</v>
      </c>
      <c r="Y67" s="36">
        <f ca="1">IF(AND('Preliminary Round'!$I15&lt;&gt;"",'Preliminary Round'!$K15&lt;&gt;"",'Preliminary Round'!$F15&lt;&gt;'Preliminary Round'!$H15,$V67&lt;&gt;"",$W67&lt;&gt;""),'Preliminary Round'!$K15,"")</f>
        <v>2</v>
      </c>
      <c r="Z67" s="35" t="str">
        <f t="shared" ca="1" si="79"/>
        <v>Eintracht FrankfurtMaibach 1822 eV</v>
      </c>
      <c r="AA67" s="13">
        <f t="shared" ca="1" si="80"/>
        <v>1</v>
      </c>
      <c r="AB67" s="13" t="str">
        <f ca="1">IF(AA67&gt;0,X67&amp;Language!$E$84&amp;Y67,"")</f>
        <v>5-2</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t="s">
        <v>11</v>
      </c>
      <c r="Q68" s="62" t="str">
        <f>IF(Planning!$C$15="","",Planning!$C$15)</f>
        <v>VFB Essenheim</v>
      </c>
      <c r="U68" s="68" t="s">
        <v>11</v>
      </c>
      <c r="V68" s="41" t="str">
        <f ca="1">Planning!$L10</f>
        <v>SSV Wildbach</v>
      </c>
      <c r="W68" s="13" t="str">
        <f ca="1">Planning!$N10</f>
        <v>Manchester City</v>
      </c>
      <c r="X68" s="13">
        <f ca="1">IF(AND('Preliminary Round'!$I16&lt;&gt;"",'Preliminary Round'!$K16&lt;&gt;"",'Preliminary Round'!$F16&lt;&gt;'Preliminary Round'!$H16,$V68&lt;&gt;"",$W68&lt;&gt;""),'Preliminary Round'!$I16,"")</f>
        <v>2</v>
      </c>
      <c r="Y68" s="36">
        <f ca="1">IF(AND('Preliminary Round'!$I16&lt;&gt;"",'Preliminary Round'!$K16&lt;&gt;"",'Preliminary Round'!$F16&lt;&gt;'Preliminary Round'!$H16,$V68&lt;&gt;"",$W68&lt;&gt;""),'Preliminary Round'!$K16,"")</f>
        <v>6</v>
      </c>
      <c r="Z68" s="35" t="str">
        <f t="shared" ca="1" si="79"/>
        <v>SSV WildbachManchester City</v>
      </c>
      <c r="AA68" s="13">
        <f t="shared" ca="1" si="80"/>
        <v>1</v>
      </c>
      <c r="AB68" s="13" t="str">
        <f ca="1">IF(AA68&gt;0,X68&amp;Language!$E$84&amp;Y68,"")</f>
        <v>2-6</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t="s">
        <v>12</v>
      </c>
      <c r="Q69" s="62" t="str">
        <f>IF(Planning!$C$17="","",Planning!$C$17)</f>
        <v/>
      </c>
      <c r="U69" s="68" t="s">
        <v>12</v>
      </c>
      <c r="V69" s="41" t="str">
        <f ca="1">Planning!$L11</f>
        <v>Borussia Dortmund</v>
      </c>
      <c r="W69" s="13" t="str">
        <f ca="1">Planning!$N11</f>
        <v>FSV Rauen</v>
      </c>
      <c r="X69" s="13">
        <f ca="1">IF(AND('Preliminary Round'!$I17&lt;&gt;"",'Preliminary Round'!$K17&lt;&gt;"",'Preliminary Round'!$F17&lt;&gt;'Preliminary Round'!$H17,$V69&lt;&gt;"",$W69&lt;&gt;""),'Preliminary Round'!$I17,"")</f>
        <v>3</v>
      </c>
      <c r="Y69" s="36">
        <f ca="1">IF(AND('Preliminary Round'!$I17&lt;&gt;"",'Preliminary Round'!$K17&lt;&gt;"",'Preliminary Round'!$F17&lt;&gt;'Preliminary Round'!$H17,$V69&lt;&gt;"",$W69&lt;&gt;""),'Preliminary Round'!$K17,"")</f>
        <v>0</v>
      </c>
      <c r="Z69" s="35" t="str">
        <f t="shared" ca="1" si="79"/>
        <v>Borussia DortmundFSV Rauen</v>
      </c>
      <c r="AA69" s="13">
        <f t="shared" ca="1" si="80"/>
        <v>1</v>
      </c>
      <c r="AB69" s="13" t="str">
        <f ca="1">IF(AA69&gt;0,X69&amp;Language!$E$84&amp;Y69,"")</f>
        <v>3-0</v>
      </c>
      <c r="AD69" s="145"/>
      <c r="AE69" s="150">
        <f ca="1">IF($AA69=0,"",IF($X69&gt;$Y69,Settings!$C$4,IF($X69=$Y69,1,0)))</f>
        <v>3</v>
      </c>
      <c r="AF69" s="145">
        <f ca="1">IF($AA69=0,"",IF($X69&lt;$Y69,Settings!$C$4,IF($X69=$Y69,1,0)))</f>
        <v>0</v>
      </c>
      <c r="AH69" s="4"/>
      <c r="AI69" s="13"/>
      <c r="AJ69" s="13"/>
      <c r="AK69" s="13"/>
      <c r="AL69" s="13"/>
      <c r="AM69" s="4"/>
      <c r="AN69" s="13"/>
      <c r="AO69" s="13"/>
      <c r="AP69" s="13"/>
      <c r="AQ69" s="13"/>
    </row>
    <row r="70" spans="2:43" s="2" customFormat="1" x14ac:dyDescent="0.2">
      <c r="P70" s="47"/>
      <c r="Q70" s="62" t="str">
        <f>""</f>
        <v/>
      </c>
      <c r="U70" s="68" t="s">
        <v>17</v>
      </c>
      <c r="V70" s="41" t="str">
        <f ca="1">Planning!$L12</f>
        <v>VFB Essenheim</v>
      </c>
      <c r="W70" s="13" t="str">
        <f ca="1">Planning!$N12</f>
        <v>1. FC Riedwald</v>
      </c>
      <c r="X70" s="13">
        <f ca="1">IF(AND('Preliminary Round'!$I18&lt;&gt;"",'Preliminary Round'!$K18&lt;&gt;"",'Preliminary Round'!$F18&lt;&gt;'Preliminary Round'!$H18,$V70&lt;&gt;"",$W70&lt;&gt;""),'Preliminary Round'!$I18,"")</f>
        <v>4</v>
      </c>
      <c r="Y70" s="36">
        <f ca="1">IF(AND('Preliminary Round'!$I18&lt;&gt;"",'Preliminary Round'!$K18&lt;&gt;"",'Preliminary Round'!$F18&lt;&gt;'Preliminary Round'!$H18,$V70&lt;&gt;"",$W70&lt;&gt;""),'Preliminary Round'!$K18,"")</f>
        <v>4</v>
      </c>
      <c r="Z70" s="35" t="str">
        <f t="shared" ca="1" si="79"/>
        <v>VFB Essenheim1. FC Riedwald</v>
      </c>
      <c r="AA70" s="13">
        <f t="shared" ca="1" si="80"/>
        <v>1</v>
      </c>
      <c r="AB70" s="13" t="str">
        <f ca="1">IF(AA70&gt;0,X70&amp;Language!$E$84&amp;Y70,"")</f>
        <v>4-4</v>
      </c>
      <c r="AD70" s="145"/>
      <c r="AE70" s="150">
        <f ca="1">IF($AA70=0,"",IF($X70&gt;$Y70,Settings!$C$4,IF($X70=$Y70,1,0)))</f>
        <v>1</v>
      </c>
      <c r="AF70" s="145">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Planning!$L13</f>
        <v>FC Grönlingen</v>
      </c>
      <c r="W71" s="13" t="str">
        <f ca="1">Planning!$N13</f>
        <v>Mainz 05</v>
      </c>
      <c r="X71" s="13">
        <f ca="1">IF(AND('Preliminary Round'!$I19&lt;&gt;"",'Preliminary Round'!$K19&lt;&gt;"",'Preliminary Round'!$F19&lt;&gt;'Preliminary Round'!$H19,$V71&lt;&gt;"",$W71&lt;&gt;""),'Preliminary Round'!$I19,"")</f>
        <v>1</v>
      </c>
      <c r="Y71" s="36">
        <f ca="1">IF(AND('Preliminary Round'!$I19&lt;&gt;"",'Preliminary Round'!$K19&lt;&gt;"",'Preliminary Round'!$F19&lt;&gt;'Preliminary Round'!$H19,$V71&lt;&gt;"",$W71&lt;&gt;""),'Preliminary Round'!$K19,"")</f>
        <v>2</v>
      </c>
      <c r="Z71" s="35" t="str">
        <f t="shared" ca="1" si="79"/>
        <v>FC GrönlingenMainz 05</v>
      </c>
      <c r="AA71" s="13">
        <f t="shared" ca="1" si="80"/>
        <v>1</v>
      </c>
      <c r="AB71" s="13" t="str">
        <f ca="1">IF(AA71&gt;0,X71&amp;Language!$E$84&amp;Y71,"")</f>
        <v>1-2</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Planning!$L14</f>
        <v>1. FC Nürnberg</v>
      </c>
      <c r="W72" s="13" t="str">
        <f ca="1">Planning!$N14</f>
        <v>Kickers Rodendorf</v>
      </c>
      <c r="X72" s="13">
        <f ca="1">IF(AND('Preliminary Round'!$I20&lt;&gt;"",'Preliminary Round'!$K20&lt;&gt;"",'Preliminary Round'!$F20&lt;&gt;'Preliminary Round'!$H20,$V72&lt;&gt;"",$W72&lt;&gt;""),'Preliminary Round'!$I20,"")</f>
        <v>2</v>
      </c>
      <c r="Y72" s="36">
        <f ca="1">IF(AND('Preliminary Round'!$I20&lt;&gt;"",'Preliminary Round'!$K20&lt;&gt;"",'Preliminary Round'!$F20&lt;&gt;'Preliminary Round'!$H20,$V72&lt;&gt;"",$W72&lt;&gt;""),'Preliminary Round'!$K20,"")</f>
        <v>0</v>
      </c>
      <c r="Z72" s="35" t="str">
        <f t="shared" ca="1" si="79"/>
        <v>1. FC NürnbergKickers Rodendorf</v>
      </c>
      <c r="AA72" s="13">
        <f t="shared" ca="1" si="80"/>
        <v>1</v>
      </c>
      <c r="AB72" s="13" t="str">
        <f ca="1">IF(AA72&gt;0,X72&amp;Language!$E$84&amp;Y72,"")</f>
        <v>2-0</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Planning!$L15</f>
        <v>FC Barcelona</v>
      </c>
      <c r="W73" s="13" t="str">
        <f ca="1">Planning!$N15</f>
        <v>Eintracht Frankfurt</v>
      </c>
      <c r="X73" s="13">
        <f ca="1">IF(AND('Preliminary Round'!$I21&lt;&gt;"",'Preliminary Round'!$K21&lt;&gt;"",'Preliminary Round'!$F21&lt;&gt;'Preliminary Round'!$H21,$V73&lt;&gt;"",$W73&lt;&gt;""),'Preliminary Round'!$I21,"")</f>
        <v>1</v>
      </c>
      <c r="Y73" s="36">
        <f ca="1">IF(AND('Preliminary Round'!$I21&lt;&gt;"",'Preliminary Round'!$K21&lt;&gt;"",'Preliminary Round'!$F21&lt;&gt;'Preliminary Round'!$H21,$V73&lt;&gt;"",$W73&lt;&gt;""),'Preliminary Round'!$K21,"")</f>
        <v>0</v>
      </c>
      <c r="Z73" s="35" t="str">
        <f t="shared" ca="1" si="79"/>
        <v>FC BarcelonaEintracht Frankfurt</v>
      </c>
      <c r="AA73" s="13">
        <f t="shared" ca="1" si="80"/>
        <v>1</v>
      </c>
      <c r="AB73" s="13" t="str">
        <f ca="1">IF(AA73&gt;0,X73&amp;Language!$E$84&amp;Y73,"")</f>
        <v>1-0</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Planning!$L16</f>
        <v>Inter Mailand</v>
      </c>
      <c r="W74" s="13" t="str">
        <f ca="1">Planning!$N16</f>
        <v>SSV Wildbach</v>
      </c>
      <c r="X74" s="13">
        <f ca="1">IF(AND('Preliminary Round'!$I22&lt;&gt;"",'Preliminary Round'!$K22&lt;&gt;"",'Preliminary Round'!$F22&lt;&gt;'Preliminary Round'!$H22,$V74&lt;&gt;"",$W74&lt;&gt;""),'Preliminary Round'!$I22,"")</f>
        <v>5</v>
      </c>
      <c r="Y74" s="36">
        <f ca="1">IF(AND('Preliminary Round'!$I22&lt;&gt;"",'Preliminary Round'!$K22&lt;&gt;"",'Preliminary Round'!$F22&lt;&gt;'Preliminary Round'!$H22,$V74&lt;&gt;"",$W74&lt;&gt;""),'Preliminary Round'!$K22,"")</f>
        <v>0</v>
      </c>
      <c r="Z74" s="35" t="str">
        <f ca="1">V74&amp;W74</f>
        <v>Inter MailandSSV Wildbach</v>
      </c>
      <c r="AA74" s="13">
        <f t="shared" ca="1" si="80"/>
        <v>1</v>
      </c>
      <c r="AB74" s="13" t="str">
        <f ca="1">IF(AA74&gt;0,X74&amp;Language!$E$84&amp;Y74,"")</f>
        <v>5-0</v>
      </c>
      <c r="AD74" s="145"/>
      <c r="AE74" s="150">
        <f ca="1">IF($AA74=0,"",IF($X74&gt;$Y74,Settings!$C$4,IF($X74=$Y74,1,0)))</f>
        <v>3</v>
      </c>
      <c r="AF74" s="145">
        <f ca="1">IF($AA74=0,"",IF($X74&lt;$Y74,Settings!$C$4,IF($X74=$Y74,1,0)))</f>
        <v>0</v>
      </c>
    </row>
    <row r="75" spans="2:43" s="2" customFormat="1" x14ac:dyDescent="0.2">
      <c r="B75" s="4"/>
      <c r="C75" s="4"/>
      <c r="D75" s="4"/>
      <c r="E75" s="4"/>
      <c r="F75" s="13"/>
      <c r="G75" s="13"/>
      <c r="H75" s="13"/>
      <c r="I75" s="13"/>
      <c r="J75" s="13"/>
      <c r="K75" s="13"/>
      <c r="L75" s="13"/>
      <c r="M75" s="13"/>
      <c r="U75" s="68" t="s">
        <v>27</v>
      </c>
      <c r="V75" s="41" t="str">
        <f ca="1">Planning!$L17</f>
        <v>Real Madrid</v>
      </c>
      <c r="W75" s="13" t="str">
        <f ca="1">Planning!$N17</f>
        <v>Borussia Dortmund</v>
      </c>
      <c r="X75" s="13">
        <f ca="1">IF(AND('Preliminary Round'!$I23&lt;&gt;"",'Preliminary Round'!$K23&lt;&gt;"",'Preliminary Round'!$F23&lt;&gt;'Preliminary Round'!$H23,$V75&lt;&gt;"",$W75&lt;&gt;""),'Preliminary Round'!$I23,"")</f>
        <v>3</v>
      </c>
      <c r="Y75" s="36">
        <f ca="1">IF(AND('Preliminary Round'!$I23&lt;&gt;"",'Preliminary Round'!$K23&lt;&gt;"",'Preliminary Round'!$F23&lt;&gt;'Preliminary Round'!$H23,$V75&lt;&gt;"",$W75&lt;&gt;""),'Preliminary Round'!$K23,"")</f>
        <v>2</v>
      </c>
      <c r="Z75" s="35" t="str">
        <f t="shared" ref="Z75:Z93" ca="1" si="81">V75&amp;W75</f>
        <v>Real MadridBorussia Dortmund</v>
      </c>
      <c r="AA75" s="13">
        <f t="shared" ca="1" si="80"/>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Planning!$L18</f>
        <v>1. FC Riedwald</v>
      </c>
      <c r="W76" s="13" t="str">
        <f ca="1">Planning!$N18</f>
        <v>Maibach 1822 eV</v>
      </c>
      <c r="X76" s="13">
        <f ca="1">IF(AND('Preliminary Round'!$I24&lt;&gt;"",'Preliminary Round'!$K24&lt;&gt;"",'Preliminary Round'!$F24&lt;&gt;'Preliminary Round'!$H24,$V76&lt;&gt;"",$W76&lt;&gt;""),'Preliminary Round'!$I24,"")</f>
        <v>4</v>
      </c>
      <c r="Y76" s="36">
        <f ca="1">IF(AND('Preliminary Round'!$I24&lt;&gt;"",'Preliminary Round'!$K24&lt;&gt;"",'Preliminary Round'!$F24&lt;&gt;'Preliminary Round'!$H24,$V76&lt;&gt;"",$W76&lt;&gt;""),'Preliminary Round'!$K24,"")</f>
        <v>2</v>
      </c>
      <c r="Z76" s="35" t="str">
        <f t="shared" ca="1" si="81"/>
        <v>1. FC RiedwaldMaibach 1822 eV</v>
      </c>
      <c r="AA76" s="13">
        <f t="shared" ca="1" si="80"/>
        <v>1</v>
      </c>
      <c r="AB76" s="13" t="str">
        <f ca="1">IF(AA76&gt;0,X76&amp;Language!$E$84&amp;Y76,"")</f>
        <v>4-2</v>
      </c>
      <c r="AD76" s="145"/>
      <c r="AE76" s="150">
        <f ca="1">IF($AA76=0,"",IF($X76&gt;$Y76,Settings!$C$4,IF($X76=$Y76,1,0)))</f>
        <v>3</v>
      </c>
      <c r="AF76" s="145">
        <f ca="1">IF($AA76=0,"",IF($X76&lt;$Y76,Settings!$C$4,IF($X76=$Y76,1,0)))</f>
        <v>0</v>
      </c>
    </row>
    <row r="77" spans="2:43" s="2" customFormat="1" x14ac:dyDescent="0.2">
      <c r="B77" s="4"/>
      <c r="C77" s="4"/>
      <c r="D77" s="4"/>
      <c r="E77" s="4"/>
      <c r="F77" s="13"/>
      <c r="G77" s="13"/>
      <c r="H77" s="13"/>
      <c r="I77" s="13"/>
      <c r="J77" s="13"/>
      <c r="K77" s="13"/>
      <c r="L77" s="13"/>
      <c r="M77" s="13"/>
      <c r="U77" s="68" t="s">
        <v>29</v>
      </c>
      <c r="V77" s="41" t="str">
        <f ca="1">Planning!$L19</f>
        <v>Mainz 05</v>
      </c>
      <c r="W77" s="13" t="str">
        <f ca="1">Planning!$N19</f>
        <v>Manchester City</v>
      </c>
      <c r="X77" s="13">
        <f ca="1">IF(AND('Preliminary Round'!$I25&lt;&gt;"",'Preliminary Round'!$K25&lt;&gt;"",'Preliminary Round'!$F25&lt;&gt;'Preliminary Round'!$H25,$V77&lt;&gt;"",$W77&lt;&gt;""),'Preliminary Round'!$I25,"")</f>
        <v>0</v>
      </c>
      <c r="Y77" s="36">
        <f ca="1">IF(AND('Preliminary Round'!$I25&lt;&gt;"",'Preliminary Round'!$K25&lt;&gt;"",'Preliminary Round'!$F25&lt;&gt;'Preliminary Round'!$H25,$V77&lt;&gt;"",$W77&lt;&gt;""),'Preliminary Round'!$K25,"")</f>
        <v>3</v>
      </c>
      <c r="Z77" s="35" t="str">
        <f t="shared" ca="1" si="81"/>
        <v>Mainz 05Manchester City</v>
      </c>
      <c r="AA77" s="13">
        <f t="shared" ca="1" si="80"/>
        <v>1</v>
      </c>
      <c r="AB77" s="13" t="str">
        <f ca="1">IF(AA77&gt;0,X77&amp;Language!$E$84&amp;Y77,"")</f>
        <v>0-3</v>
      </c>
      <c r="AD77" s="145"/>
      <c r="AE77" s="150">
        <f ca="1">IF($AA77=0,"",IF($X77&gt;$Y77,Settings!$C$4,IF($X77=$Y77,1,0)))</f>
        <v>0</v>
      </c>
      <c r="AF77" s="145">
        <f ca="1">IF($AA77=0,"",IF($X77&lt;$Y77,Settings!$C$4,IF($X77=$Y77,1,0)))</f>
        <v>3</v>
      </c>
    </row>
    <row r="78" spans="2:43" s="2" customFormat="1" x14ac:dyDescent="0.2">
      <c r="B78" s="4"/>
      <c r="C78" s="4"/>
      <c r="D78" s="4"/>
      <c r="E78" s="4"/>
      <c r="F78" s="13"/>
      <c r="G78" s="13"/>
      <c r="H78" s="13"/>
      <c r="I78" s="13"/>
      <c r="J78" s="13"/>
      <c r="K78" s="13"/>
      <c r="L78" s="13"/>
      <c r="M78" s="13"/>
      <c r="U78" s="68" t="s">
        <v>30</v>
      </c>
      <c r="V78" s="41" t="str">
        <f ca="1">Planning!$L20</f>
        <v>Kickers Rodendorf</v>
      </c>
      <c r="W78" s="13" t="str">
        <f ca="1">Planning!$N20</f>
        <v>FSV Rauen</v>
      </c>
      <c r="X78" s="13">
        <f ca="1">IF(AND('Preliminary Round'!$I26&lt;&gt;"",'Preliminary Round'!$K26&lt;&gt;"",'Preliminary Round'!$F26&lt;&gt;'Preliminary Round'!$H26,$V78&lt;&gt;"",$W78&lt;&gt;""),'Preliminary Round'!$I26,"")</f>
        <v>1</v>
      </c>
      <c r="Y78" s="36">
        <f ca="1">IF(AND('Preliminary Round'!$I26&lt;&gt;"",'Preliminary Round'!$K26&lt;&gt;"",'Preliminary Round'!$F26&lt;&gt;'Preliminary Round'!$H26,$V78&lt;&gt;"",$W78&lt;&gt;""),'Preliminary Round'!$K26,"")</f>
        <v>1</v>
      </c>
      <c r="Z78" s="35" t="str">
        <f t="shared" ca="1" si="81"/>
        <v>Kickers RodendorfFSV Rauen</v>
      </c>
      <c r="AA78" s="13">
        <f t="shared" ca="1" si="80"/>
        <v>1</v>
      </c>
      <c r="AB78" s="13" t="str">
        <f ca="1">IF(AA78&gt;0,X78&amp;Language!$E$84&amp;Y78,"")</f>
        <v>1-1</v>
      </c>
      <c r="AD78" s="145"/>
      <c r="AE78" s="150">
        <f ca="1">IF($AA78=0,"",IF($X78&gt;$Y78,Settings!$C$4,IF($X78=$Y78,1,0)))</f>
        <v>1</v>
      </c>
      <c r="AF78" s="145">
        <f ca="1">IF($AA78=0,"",IF($X78&lt;$Y78,Settings!$C$4,IF($X78=$Y78,1,0)))</f>
        <v>1</v>
      </c>
    </row>
    <row r="79" spans="2:43" s="2" customFormat="1" x14ac:dyDescent="0.2">
      <c r="B79" s="4"/>
      <c r="C79" s="4"/>
      <c r="D79" s="4"/>
      <c r="E79" s="4"/>
      <c r="F79" s="13"/>
      <c r="G79" s="13"/>
      <c r="H79" s="13"/>
      <c r="I79" s="13"/>
      <c r="J79" s="13"/>
      <c r="K79" s="13"/>
      <c r="L79" s="13"/>
      <c r="M79" s="13"/>
      <c r="U79" s="68" t="s">
        <v>31</v>
      </c>
      <c r="V79" s="41" t="str">
        <f ca="1">Planning!$L21</f>
        <v>Eintracht Frankfurt</v>
      </c>
      <c r="W79" s="13" t="str">
        <f ca="1">Planning!$N21</f>
        <v>VFB Essenheim</v>
      </c>
      <c r="X79" s="13">
        <f ca="1">IF(AND('Preliminary Round'!$I27&lt;&gt;"",'Preliminary Round'!$K27&lt;&gt;"",'Preliminary Round'!$F27&lt;&gt;'Preliminary Round'!$H27,$V79&lt;&gt;"",$W79&lt;&gt;""),'Preliminary Round'!$I27,"")</f>
        <v>2</v>
      </c>
      <c r="Y79" s="36">
        <f ca="1">IF(AND('Preliminary Round'!$I27&lt;&gt;"",'Preliminary Round'!$K27&lt;&gt;"",'Preliminary Round'!$F27&lt;&gt;'Preliminary Round'!$H27,$V79&lt;&gt;"",$W79&lt;&gt;""),'Preliminary Round'!$K27,"")</f>
        <v>0</v>
      </c>
      <c r="Z79" s="35" t="str">
        <f t="shared" ca="1" si="81"/>
        <v>Eintracht FrankfurtVFB Essenheim</v>
      </c>
      <c r="AA79" s="13">
        <f t="shared" ca="1" si="80"/>
        <v>1</v>
      </c>
      <c r="AB79" s="13" t="str">
        <f ca="1">IF(AA79&gt;0,X79&amp;Language!$E$84&amp;Y79,"")</f>
        <v>2-0</v>
      </c>
      <c r="AD79" s="145"/>
      <c r="AE79" s="150">
        <f ca="1">IF($AA79=0,"",IF($X79&gt;$Y79,Settings!$C$4,IF($X79=$Y79,1,0)))</f>
        <v>3</v>
      </c>
      <c r="AF79" s="145">
        <f ca="1">IF($AA79=0,"",IF($X79&lt;$Y79,Settings!$C$4,IF($X79=$Y79,1,0)))</f>
        <v>0</v>
      </c>
    </row>
    <row r="80" spans="2:43" s="2" customFormat="1" x14ac:dyDescent="0.2">
      <c r="B80" s="4"/>
      <c r="C80" s="4"/>
      <c r="D80" s="4"/>
      <c r="E80" s="4"/>
      <c r="F80" s="13"/>
      <c r="G80" s="13"/>
      <c r="H80" s="13"/>
      <c r="I80" s="13"/>
      <c r="J80" s="13"/>
      <c r="K80" s="13"/>
      <c r="L80" s="13"/>
      <c r="M80" s="13"/>
      <c r="U80" s="68" t="s">
        <v>32</v>
      </c>
      <c r="V80" s="41" t="str">
        <f ca="1">Planning!$L22</f>
        <v>SSV Wildbach</v>
      </c>
      <c r="W80" s="13" t="str">
        <f ca="1">Planning!$N22</f>
        <v>FC Grönlingen</v>
      </c>
      <c r="X80" s="13">
        <f ca="1">IF(AND('Preliminary Round'!$I28&lt;&gt;"",'Preliminary Round'!$K28&lt;&gt;"",'Preliminary Round'!$F28&lt;&gt;'Preliminary Round'!$H28,$V80&lt;&gt;"",$W80&lt;&gt;""),'Preliminary Round'!$I28,"")</f>
        <v>3</v>
      </c>
      <c r="Y80" s="36">
        <f ca="1">IF(AND('Preliminary Round'!$I28&lt;&gt;"",'Preliminary Round'!$K28&lt;&gt;"",'Preliminary Round'!$F28&lt;&gt;'Preliminary Round'!$H28,$V80&lt;&gt;"",$W80&lt;&gt;""),'Preliminary Round'!$K28,"")</f>
        <v>3</v>
      </c>
      <c r="Z80" s="35" t="str">
        <f t="shared" ca="1" si="81"/>
        <v>SSV WildbachFC Grönlingen</v>
      </c>
      <c r="AA80" s="13">
        <f t="shared" ca="1" si="80"/>
        <v>1</v>
      </c>
      <c r="AB80" s="13" t="str">
        <f ca="1">IF(AA80&gt;0,X80&amp;Language!$E$84&amp;Y80,"")</f>
        <v>3-3</v>
      </c>
      <c r="AD80" s="145"/>
      <c r="AE80" s="150">
        <f ca="1">IF($AA80=0,"",IF($X80&gt;$Y80,Settings!$C$4,IF($X80=$Y80,1,0)))</f>
        <v>1</v>
      </c>
      <c r="AF80" s="145">
        <f ca="1">IF($AA80=0,"",IF($X80&lt;$Y80,Settings!$C$4,IF($X80=$Y80,1,0)))</f>
        <v>1</v>
      </c>
    </row>
    <row r="81" spans="2:32" s="2" customFormat="1" x14ac:dyDescent="0.2">
      <c r="B81" s="4"/>
      <c r="C81" s="4"/>
      <c r="D81" s="4"/>
      <c r="E81" s="4"/>
      <c r="F81" s="13"/>
      <c r="G81" s="13"/>
      <c r="H81" s="13"/>
      <c r="I81" s="13"/>
      <c r="J81" s="13"/>
      <c r="K81" s="13"/>
      <c r="L81" s="13"/>
      <c r="M81" s="13"/>
      <c r="U81" s="68" t="s">
        <v>33</v>
      </c>
      <c r="V81" s="41" t="str">
        <f ca="1">Planning!$L23</f>
        <v>Borussia Dortmund</v>
      </c>
      <c r="W81" s="13" t="str">
        <f ca="1">Planning!$N23</f>
        <v>1. FC Nürnberg</v>
      </c>
      <c r="X81" s="13">
        <f ca="1">IF(AND('Preliminary Round'!$I29&lt;&gt;"",'Preliminary Round'!$K29&lt;&gt;"",'Preliminary Round'!$F29&lt;&gt;'Preliminary Round'!$H29,$V81&lt;&gt;"",$W81&lt;&gt;""),'Preliminary Round'!$I29,"")</f>
        <v>4</v>
      </c>
      <c r="Y81" s="36">
        <f ca="1">IF(AND('Preliminary Round'!$I29&lt;&gt;"",'Preliminary Round'!$K29&lt;&gt;"",'Preliminary Round'!$F29&lt;&gt;'Preliminary Round'!$H29,$V81&lt;&gt;"",$W81&lt;&gt;""),'Preliminary Round'!$K29,"")</f>
        <v>3</v>
      </c>
      <c r="Z81" s="35" t="str">
        <f t="shared" ca="1" si="81"/>
        <v>Borussia Dortmund1. FC Nürnberg</v>
      </c>
      <c r="AA81" s="13">
        <f t="shared" ca="1" si="80"/>
        <v>1</v>
      </c>
      <c r="AB81" s="13" t="str">
        <f ca="1">IF(AA81&gt;0,X81&amp;Language!$E$84&amp;Y81,"")</f>
        <v>4-3</v>
      </c>
      <c r="AD81" s="145"/>
      <c r="AE81" s="150">
        <f ca="1">IF($AA81=0,"",IF($X81&gt;$Y81,Settings!$C$4,IF($X81=$Y81,1,0)))</f>
        <v>3</v>
      </c>
      <c r="AF81" s="145">
        <f ca="1">IF($AA81=0,"",IF($X81&lt;$Y81,Settings!$C$4,IF($X81=$Y81,1,0)))</f>
        <v>0</v>
      </c>
    </row>
    <row r="82" spans="2:32" s="2" customFormat="1" x14ac:dyDescent="0.2">
      <c r="B82" s="4"/>
      <c r="C82" s="4"/>
      <c r="D82" s="4"/>
      <c r="E82" s="4"/>
      <c r="F82" s="13"/>
      <c r="G82" s="13"/>
      <c r="H82" s="13"/>
      <c r="I82" s="13"/>
      <c r="J82" s="13"/>
      <c r="K82" s="13"/>
      <c r="L82" s="13"/>
      <c r="M82" s="13"/>
      <c r="U82" s="68" t="s">
        <v>34</v>
      </c>
      <c r="V82" s="41" t="str">
        <f ca="1">Planning!$L24</f>
        <v>FC Barcelona</v>
      </c>
      <c r="W82" s="13" t="str">
        <f ca="1">Planning!$N24</f>
        <v>Maibach 1822 eV</v>
      </c>
      <c r="X82" s="13">
        <f ca="1">IF(AND('Preliminary Round'!$I30&lt;&gt;"",'Preliminary Round'!$K30&lt;&gt;"",'Preliminary Round'!$F30&lt;&gt;'Preliminary Round'!$H30,$V82&lt;&gt;"",$W82&lt;&gt;""),'Preliminary Round'!$I30,"")</f>
        <v>5</v>
      </c>
      <c r="Y82" s="36">
        <f ca="1">IF(AND('Preliminary Round'!$I30&lt;&gt;"",'Preliminary Round'!$K30&lt;&gt;"",'Preliminary Round'!$F30&lt;&gt;'Preliminary Round'!$H30,$V82&lt;&gt;"",$W82&lt;&gt;""),'Preliminary Round'!$K30,"")</f>
        <v>1</v>
      </c>
      <c r="Z82" s="35" t="str">
        <f t="shared" ca="1" si="81"/>
        <v>FC BarcelonaMaibach 1822 eV</v>
      </c>
      <c r="AA82" s="13">
        <f t="shared" ca="1" si="80"/>
        <v>1</v>
      </c>
      <c r="AB82" s="13" t="str">
        <f ca="1">IF(AA82&gt;0,X82&amp;Language!$E$84&amp;Y82,"")</f>
        <v>5-1</v>
      </c>
      <c r="AD82" s="145"/>
      <c r="AE82" s="150">
        <f ca="1">IF($AA82=0,"",IF($X82&gt;$Y82,Settings!$C$4,IF($X82=$Y82,1,0)))</f>
        <v>3</v>
      </c>
      <c r="AF82" s="145">
        <f ca="1">IF($AA82=0,"",IF($X82&lt;$Y82,Settings!$C$4,IF($X82=$Y82,1,0)))</f>
        <v>0</v>
      </c>
    </row>
    <row r="83" spans="2:32" s="2" customFormat="1" x14ac:dyDescent="0.2">
      <c r="B83" s="4"/>
      <c r="C83" s="4"/>
      <c r="D83" s="4"/>
      <c r="E83" s="4"/>
      <c r="F83" s="13"/>
      <c r="G83" s="13"/>
      <c r="H83" s="13"/>
      <c r="I83" s="13"/>
      <c r="J83" s="13"/>
      <c r="K83" s="13"/>
      <c r="L83" s="13"/>
      <c r="M83" s="13"/>
      <c r="U83" s="68" t="s">
        <v>35</v>
      </c>
      <c r="V83" s="41" t="str">
        <f ca="1">Planning!$L25</f>
        <v>Inter Mailand</v>
      </c>
      <c r="W83" s="13" t="str">
        <f ca="1">Planning!$N25</f>
        <v>Manchester City</v>
      </c>
      <c r="X83" s="13">
        <f ca="1">IF(AND('Preliminary Round'!$I31&lt;&gt;"",'Preliminary Round'!$K31&lt;&gt;"",'Preliminary Round'!$F31&lt;&gt;'Preliminary Round'!$H31,$V83&lt;&gt;"",$W83&lt;&gt;""),'Preliminary Round'!$I31,"")</f>
        <v>0</v>
      </c>
      <c r="Y83" s="36">
        <f ca="1">IF(AND('Preliminary Round'!$I31&lt;&gt;"",'Preliminary Round'!$K31&lt;&gt;"",'Preliminary Round'!$F31&lt;&gt;'Preliminary Round'!$H31,$V83&lt;&gt;"",$W83&lt;&gt;""),'Preliminary Round'!$K31,"")</f>
        <v>1</v>
      </c>
      <c r="Z83" s="35" t="str">
        <f t="shared" ca="1" si="81"/>
        <v>Inter MailandManchester City</v>
      </c>
      <c r="AA83" s="13">
        <f t="shared" ca="1" si="80"/>
        <v>1</v>
      </c>
      <c r="AB83" s="13" t="str">
        <f ca="1">IF(AA83&gt;0,X83&amp;Language!$E$84&amp;Y83,"")</f>
        <v>0-1</v>
      </c>
      <c r="AD83" s="145"/>
      <c r="AE83" s="150">
        <f ca="1">IF($AA83=0,"",IF($X83&gt;$Y83,Settings!$C$4,IF($X83=$Y83,1,0)))</f>
        <v>0</v>
      </c>
      <c r="AF83" s="145">
        <f ca="1">IF($AA83=0,"",IF($X83&lt;$Y83,Settings!$C$4,IF($X83=$Y83,1,0)))</f>
        <v>3</v>
      </c>
    </row>
    <row r="84" spans="2:32" s="2" customFormat="1" x14ac:dyDescent="0.2">
      <c r="B84" s="4"/>
      <c r="C84" s="4"/>
      <c r="D84" s="4"/>
      <c r="E84" s="4"/>
      <c r="F84" s="13"/>
      <c r="G84" s="13"/>
      <c r="H84" s="13"/>
      <c r="I84" s="13"/>
      <c r="J84" s="13"/>
      <c r="K84" s="13"/>
      <c r="L84" s="13"/>
      <c r="M84" s="13"/>
      <c r="U84" s="68" t="s">
        <v>36</v>
      </c>
      <c r="V84" s="41" t="str">
        <f ca="1">Planning!$L26</f>
        <v>Real Madrid</v>
      </c>
      <c r="W84" s="13" t="str">
        <f ca="1">Planning!$N26</f>
        <v>FSV Rauen</v>
      </c>
      <c r="X84" s="13">
        <f ca="1">IF(AND('Preliminary Round'!$I32&lt;&gt;"",'Preliminary Round'!$K32&lt;&gt;"",'Preliminary Round'!$F32&lt;&gt;'Preliminary Round'!$H32,$V84&lt;&gt;"",$W84&lt;&gt;""),'Preliminary Round'!$I32,"")</f>
        <v>4</v>
      </c>
      <c r="Y84" s="36">
        <f ca="1">IF(AND('Preliminary Round'!$I32&lt;&gt;"",'Preliminary Round'!$K32&lt;&gt;"",'Preliminary Round'!$F32&lt;&gt;'Preliminary Round'!$H32,$V84&lt;&gt;"",$W84&lt;&gt;""),'Preliminary Round'!$K32,"")</f>
        <v>1</v>
      </c>
      <c r="Z84" s="35" t="str">
        <f t="shared" ca="1" si="81"/>
        <v>Real MadridFSV Rauen</v>
      </c>
      <c r="AA84" s="13">
        <f t="shared" ca="1" si="80"/>
        <v>1</v>
      </c>
      <c r="AB84" s="13" t="str">
        <f ca="1">IF(AA84&gt;0,X84&amp;Language!$E$84&amp;Y84,"")</f>
        <v>4-1</v>
      </c>
      <c r="AD84" s="145"/>
      <c r="AE84" s="150">
        <f ca="1">IF($AA84=0,"",IF($X84&gt;$Y84,Settings!$C$4,IF($X84=$Y84,1,0)))</f>
        <v>3</v>
      </c>
      <c r="AF84" s="145">
        <f ca="1">IF($AA84=0,"",IF($X84&lt;$Y84,Settings!$C$4,IF($X84=$Y84,1,0)))</f>
        <v>0</v>
      </c>
    </row>
    <row r="85" spans="2:32" s="2" customFormat="1" x14ac:dyDescent="0.2">
      <c r="B85" s="4"/>
      <c r="C85" s="4"/>
      <c r="D85" s="4"/>
      <c r="E85" s="4"/>
      <c r="F85" s="13"/>
      <c r="G85" s="13"/>
      <c r="H85" s="13"/>
      <c r="I85" s="13"/>
      <c r="J85" s="13"/>
      <c r="K85" s="13"/>
      <c r="L85" s="13"/>
      <c r="M85" s="13"/>
      <c r="U85" s="68" t="s">
        <v>37</v>
      </c>
      <c r="V85" s="41" t="str">
        <f ca="1">Planning!$L27</f>
        <v>Eintracht Frankfurt</v>
      </c>
      <c r="W85" s="13" t="str">
        <f ca="1">Planning!$N27</f>
        <v>1. FC Riedwald</v>
      </c>
      <c r="X85" s="13">
        <f ca="1">IF(AND('Preliminary Round'!$I33&lt;&gt;"",'Preliminary Round'!$K33&lt;&gt;"",'Preliminary Round'!$F33&lt;&gt;'Preliminary Round'!$H33,$V85&lt;&gt;"",$W85&lt;&gt;""),'Preliminary Round'!$I33,"")</f>
        <v>5</v>
      </c>
      <c r="Y85" s="36">
        <f ca="1">IF(AND('Preliminary Round'!$I33&lt;&gt;"",'Preliminary Round'!$K33&lt;&gt;"",'Preliminary Round'!$F33&lt;&gt;'Preliminary Round'!$H33,$V85&lt;&gt;"",$W85&lt;&gt;""),'Preliminary Round'!$K33,"")</f>
        <v>2</v>
      </c>
      <c r="Z85" s="35" t="str">
        <f t="shared" ca="1" si="81"/>
        <v>Eintracht Frankfurt1. FC Riedwald</v>
      </c>
      <c r="AA85" s="13">
        <f t="shared" ca="1" si="80"/>
        <v>1</v>
      </c>
      <c r="AB85" s="13" t="str">
        <f ca="1">IF(AA85&gt;0,X85&amp;Language!$E$84&amp;Y85,"")</f>
        <v>5-2</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Planning!$L28</f>
        <v>SSV Wildbach</v>
      </c>
      <c r="W86" s="13" t="str">
        <f ca="1">Planning!$N28</f>
        <v>Mainz 05</v>
      </c>
      <c r="X86" s="13">
        <f ca="1">IF(AND('Preliminary Round'!$I34&lt;&gt;"",'Preliminary Round'!$K34&lt;&gt;"",'Preliminary Round'!$F34&lt;&gt;'Preliminary Round'!$H34,$V86&lt;&gt;"",$W86&lt;&gt;""),'Preliminary Round'!$I34,"")</f>
        <v>0</v>
      </c>
      <c r="Y86" s="36">
        <f ca="1">IF(AND('Preliminary Round'!$I34&lt;&gt;"",'Preliminary Round'!$K34&lt;&gt;"",'Preliminary Round'!$F34&lt;&gt;'Preliminary Round'!$H34,$V86&lt;&gt;"",$W86&lt;&gt;""),'Preliminary Round'!$K34,"")</f>
        <v>2</v>
      </c>
      <c r="Z86" s="35" t="str">
        <f t="shared" ca="1" si="81"/>
        <v>SSV WildbachMainz 05</v>
      </c>
      <c r="AA86" s="13">
        <f t="shared" ca="1" si="80"/>
        <v>1</v>
      </c>
      <c r="AB86" s="13" t="str">
        <f ca="1">IF(AA86&gt;0,X86&amp;Language!$E$84&amp;Y86,"")</f>
        <v>0-2</v>
      </c>
      <c r="AD86" s="145"/>
      <c r="AE86" s="150">
        <f ca="1">IF($AA86=0,"",IF($X86&gt;$Y86,Settings!$C$4,IF($X86=$Y86,1,0)))</f>
        <v>0</v>
      </c>
      <c r="AF86" s="145">
        <f ca="1">IF($AA86=0,"",IF($X86&lt;$Y86,Settings!$C$4,IF($X86=$Y86,1,0)))</f>
        <v>3</v>
      </c>
    </row>
    <row r="87" spans="2:32" s="2" customFormat="1" x14ac:dyDescent="0.2">
      <c r="B87" s="4"/>
      <c r="C87" s="4"/>
      <c r="D87" s="4"/>
      <c r="E87" s="4"/>
      <c r="F87" s="13"/>
      <c r="G87" s="13"/>
      <c r="H87" s="13"/>
      <c r="I87" s="13"/>
      <c r="J87" s="13"/>
      <c r="K87" s="13"/>
      <c r="L87" s="13"/>
      <c r="M87" s="13"/>
      <c r="U87" s="68" t="s">
        <v>39</v>
      </c>
      <c r="V87" s="41" t="str">
        <f ca="1">Planning!$L29</f>
        <v>Borussia Dortmund</v>
      </c>
      <c r="W87" s="13" t="str">
        <f ca="1">Planning!$N29</f>
        <v>Kickers Rodendorf</v>
      </c>
      <c r="X87" s="13">
        <f ca="1">IF(AND('Preliminary Round'!$I35&lt;&gt;"",'Preliminary Round'!$K35&lt;&gt;"",'Preliminary Round'!$F35&lt;&gt;'Preliminary Round'!$H35,$V87&lt;&gt;"",$W87&lt;&gt;""),'Preliminary Round'!$I35,"")</f>
        <v>6</v>
      </c>
      <c r="Y87" s="36">
        <f ca="1">IF(AND('Preliminary Round'!$I35&lt;&gt;"",'Preliminary Round'!$K35&lt;&gt;"",'Preliminary Round'!$F35&lt;&gt;'Preliminary Round'!$H35,$V87&lt;&gt;"",$W87&lt;&gt;""),'Preliminary Round'!$K35,"")</f>
        <v>1</v>
      </c>
      <c r="Z87" s="35" t="str">
        <f t="shared" ca="1" si="81"/>
        <v>Borussia DortmundKickers Rodendorf</v>
      </c>
      <c r="AA87" s="13">
        <f t="shared" ca="1" si="80"/>
        <v>1</v>
      </c>
      <c r="AB87" s="13" t="str">
        <f ca="1">IF(AA87&gt;0,X87&amp;Language!$E$84&amp;Y87,"")</f>
        <v>6-1</v>
      </c>
      <c r="AD87" s="145"/>
      <c r="AE87" s="150">
        <f ca="1">IF($AA87=0,"",IF($X87&gt;$Y87,Settings!$C$4,IF($X87=$Y87,1,0)))</f>
        <v>3</v>
      </c>
      <c r="AF87" s="145">
        <f ca="1">IF($AA87=0,"",IF($X87&lt;$Y87,Settings!$C$4,IF($X87=$Y87,1,0)))</f>
        <v>0</v>
      </c>
    </row>
    <row r="88" spans="2:32" s="2" customFormat="1" x14ac:dyDescent="0.2">
      <c r="B88" s="4"/>
      <c r="C88" s="4"/>
      <c r="D88" s="4"/>
      <c r="E88" s="4"/>
      <c r="F88" s="13"/>
      <c r="G88" s="13"/>
      <c r="H88" s="13"/>
      <c r="I88" s="13"/>
      <c r="J88" s="13"/>
      <c r="K88" s="13"/>
      <c r="L88" s="13"/>
      <c r="M88" s="13"/>
      <c r="U88" s="68" t="s">
        <v>40</v>
      </c>
      <c r="V88" s="41" t="str">
        <f ca="1">Planning!$L30</f>
        <v>Maibach 1822 eV</v>
      </c>
      <c r="W88" s="13" t="str">
        <f ca="1">Planning!$N30</f>
        <v>VFB Essenheim</v>
      </c>
      <c r="X88" s="13">
        <f ca="1">IF(AND('Preliminary Round'!$I36&lt;&gt;"",'Preliminary Round'!$K36&lt;&gt;"",'Preliminary Round'!$F36&lt;&gt;'Preliminary Round'!$H36,$V88&lt;&gt;"",$W88&lt;&gt;""),'Preliminary Round'!$I36,"")</f>
        <v>4</v>
      </c>
      <c r="Y88" s="36">
        <f ca="1">IF(AND('Preliminary Round'!$I36&lt;&gt;"",'Preliminary Round'!$K36&lt;&gt;"",'Preliminary Round'!$F36&lt;&gt;'Preliminary Round'!$H36,$V88&lt;&gt;"",$W88&lt;&gt;""),'Preliminary Round'!$K36,"")</f>
        <v>2</v>
      </c>
      <c r="Z88" s="35" t="str">
        <f t="shared" ca="1" si="81"/>
        <v>Maibach 1822 eVVFB Essenheim</v>
      </c>
      <c r="AA88" s="13">
        <f t="shared" ca="1" si="80"/>
        <v>1</v>
      </c>
      <c r="AB88" s="13" t="str">
        <f ca="1">IF(AA88&gt;0,X88&amp;Language!$E$84&amp;Y88,"")</f>
        <v>4-2</v>
      </c>
      <c r="AD88" s="145"/>
      <c r="AE88" s="150">
        <f ca="1">IF($AA88=0,"",IF($X88&gt;$Y88,Settings!$C$4,IF($X88=$Y88,1,0)))</f>
        <v>3</v>
      </c>
      <c r="AF88" s="145">
        <f ca="1">IF($AA88=0,"",IF($X88&lt;$Y88,Settings!$C$4,IF($X88=$Y88,1,0)))</f>
        <v>0</v>
      </c>
    </row>
    <row r="89" spans="2:32" s="2" customFormat="1" x14ac:dyDescent="0.2">
      <c r="B89" s="4"/>
      <c r="C89" s="4"/>
      <c r="D89" s="4"/>
      <c r="E89" s="4"/>
      <c r="F89" s="13"/>
      <c r="G89" s="13"/>
      <c r="H89" s="13"/>
      <c r="I89" s="13"/>
      <c r="J89" s="13"/>
      <c r="K89" s="13"/>
      <c r="L89" s="13"/>
      <c r="M89" s="13"/>
      <c r="U89" s="68" t="s">
        <v>41</v>
      </c>
      <c r="V89" s="41" t="str">
        <f ca="1">Planning!$L31</f>
        <v>Manchester City</v>
      </c>
      <c r="W89" s="13" t="str">
        <f ca="1">Planning!$N31</f>
        <v>FC Grönlingen</v>
      </c>
      <c r="X89" s="13">
        <f ca="1">IF(AND('Preliminary Round'!$I37&lt;&gt;"",'Preliminary Round'!$K37&lt;&gt;"",'Preliminary Round'!$F37&lt;&gt;'Preliminary Round'!$H37,$V89&lt;&gt;"",$W89&lt;&gt;""),'Preliminary Round'!$I37,"")</f>
        <v>5</v>
      </c>
      <c r="Y89" s="36">
        <f ca="1">IF(AND('Preliminary Round'!$I37&lt;&gt;"",'Preliminary Round'!$K37&lt;&gt;"",'Preliminary Round'!$F37&lt;&gt;'Preliminary Round'!$H37,$V89&lt;&gt;"",$W89&lt;&gt;""),'Preliminary Round'!$K37,"")</f>
        <v>0</v>
      </c>
      <c r="Z89" s="35" t="str">
        <f t="shared" ca="1" si="81"/>
        <v>Manchester CityFC Grönlingen</v>
      </c>
      <c r="AA89" s="13">
        <f t="shared" ca="1" si="80"/>
        <v>1</v>
      </c>
      <c r="AB89" s="13" t="str">
        <f ca="1">IF(AA89&gt;0,X89&amp;Language!$E$84&amp;Y89,"")</f>
        <v>5-0</v>
      </c>
      <c r="AD89" s="145"/>
      <c r="AE89" s="150">
        <f ca="1">IF($AA89=0,"",IF($X89&gt;$Y89,Settings!$C$4,IF($X89=$Y89,1,0)))</f>
        <v>3</v>
      </c>
      <c r="AF89" s="145">
        <f ca="1">IF($AA89=0,"",IF($X89&lt;$Y89,Settings!$C$4,IF($X89=$Y89,1,0)))</f>
        <v>0</v>
      </c>
    </row>
    <row r="90" spans="2:32" s="2" customFormat="1" x14ac:dyDescent="0.2">
      <c r="B90" s="4"/>
      <c r="C90" s="4"/>
      <c r="D90" s="4"/>
      <c r="E90" s="4"/>
      <c r="F90" s="13"/>
      <c r="G90" s="13"/>
      <c r="H90" s="13"/>
      <c r="I90" s="13"/>
      <c r="J90" s="13"/>
      <c r="K90" s="13"/>
      <c r="L90" s="13"/>
      <c r="M90" s="13"/>
      <c r="U90" s="68" t="s">
        <v>42</v>
      </c>
      <c r="V90" s="41" t="str">
        <f ca="1">Planning!$L32</f>
        <v>FSV Rauen</v>
      </c>
      <c r="W90" s="13" t="str">
        <f ca="1">Planning!$N32</f>
        <v>1. FC Nürnberg</v>
      </c>
      <c r="X90" s="13">
        <f ca="1">IF(AND('Preliminary Round'!$I38&lt;&gt;"",'Preliminary Round'!$K38&lt;&gt;"",'Preliminary Round'!$F38&lt;&gt;'Preliminary Round'!$H38,$V90&lt;&gt;"",$W90&lt;&gt;""),'Preliminary Round'!$I38,"")</f>
        <v>1</v>
      </c>
      <c r="Y90" s="36">
        <f ca="1">IF(AND('Preliminary Round'!$I38&lt;&gt;"",'Preliminary Round'!$K38&lt;&gt;"",'Preliminary Round'!$F38&lt;&gt;'Preliminary Round'!$H38,$V90&lt;&gt;"",$W90&lt;&gt;""),'Preliminary Round'!$K38,"")</f>
        <v>3</v>
      </c>
      <c r="Z90" s="35" t="str">
        <f t="shared" ca="1" si="81"/>
        <v>FSV Rauen1. FC Nürnberg</v>
      </c>
      <c r="AA90" s="13">
        <f t="shared" ca="1" si="80"/>
        <v>1</v>
      </c>
      <c r="AB90" s="13" t="str">
        <f ca="1">IF(AA90&gt;0,X90&amp;Language!$E$84&amp;Y90,"")</f>
        <v>1-3</v>
      </c>
      <c r="AD90" s="145"/>
      <c r="AE90" s="150">
        <f ca="1">IF($AA90=0,"",IF($X90&gt;$Y90,Settings!$C$4,IF($X90=$Y90,1,0)))</f>
        <v>0</v>
      </c>
      <c r="AF90" s="145">
        <f ca="1">IF($AA90=0,"",IF($X90&lt;$Y90,Settings!$C$4,IF($X90=$Y90,1,0)))</f>
        <v>3</v>
      </c>
    </row>
    <row r="91" spans="2:32" s="2" customFormat="1" x14ac:dyDescent="0.2">
      <c r="B91" s="4"/>
      <c r="C91" s="4"/>
      <c r="D91" s="4"/>
      <c r="E91" s="4"/>
      <c r="F91" s="13"/>
      <c r="G91" s="13"/>
      <c r="H91" s="13"/>
      <c r="I91" s="13"/>
      <c r="J91" s="13"/>
      <c r="K91" s="13"/>
      <c r="L91" s="13"/>
      <c r="M91" s="13"/>
      <c r="U91" s="68" t="s">
        <v>43</v>
      </c>
      <c r="V91" s="41" t="str">
        <f ca="1">Planning!$L33</f>
        <v>1. FC Riedwald</v>
      </c>
      <c r="W91" s="13" t="str">
        <f ca="1">Planning!$N33</f>
        <v>FC Barcelona</v>
      </c>
      <c r="X91" s="13">
        <f ca="1">IF(AND('Preliminary Round'!$I39&lt;&gt;"",'Preliminary Round'!$K39&lt;&gt;"",'Preliminary Round'!$F39&lt;&gt;'Preliminary Round'!$H39,$V91&lt;&gt;"",$W91&lt;&gt;""),'Preliminary Round'!$I39,"")</f>
        <v>0</v>
      </c>
      <c r="Y91" s="36">
        <f ca="1">IF(AND('Preliminary Round'!$I39&lt;&gt;"",'Preliminary Round'!$K39&lt;&gt;"",'Preliminary Round'!$F39&lt;&gt;'Preliminary Round'!$H39,$V91&lt;&gt;"",$W91&lt;&gt;""),'Preliminary Round'!$K39,"")</f>
        <v>2</v>
      </c>
      <c r="Z91" s="35" t="str">
        <f t="shared" ca="1" si="81"/>
        <v>1. FC RiedwaldFC Barcelona</v>
      </c>
      <c r="AA91" s="13">
        <f t="shared" ca="1" si="80"/>
        <v>1</v>
      </c>
      <c r="AB91" s="13" t="str">
        <f ca="1">IF(AA91&gt;0,X91&amp;Language!$E$84&amp;Y91,"")</f>
        <v>0-2</v>
      </c>
      <c r="AD91" s="145"/>
      <c r="AE91" s="150">
        <f ca="1">IF($AA91=0,"",IF($X91&gt;$Y91,Settings!$C$4,IF($X91=$Y91,1,0)))</f>
        <v>0</v>
      </c>
      <c r="AF91" s="145">
        <f ca="1">IF($AA91=0,"",IF($X91&lt;$Y91,Settings!$C$4,IF($X91=$Y91,1,0)))</f>
        <v>3</v>
      </c>
    </row>
    <row r="92" spans="2:32" s="2" customFormat="1" x14ac:dyDescent="0.2">
      <c r="B92" s="4"/>
      <c r="C92" s="4"/>
      <c r="D92" s="4"/>
      <c r="E92" s="4"/>
      <c r="F92" s="13"/>
      <c r="G92" s="13"/>
      <c r="H92" s="13"/>
      <c r="I92" s="13"/>
      <c r="J92" s="13"/>
      <c r="K92" s="13"/>
      <c r="L92" s="13"/>
      <c r="M92" s="13"/>
      <c r="U92" s="68" t="s">
        <v>44</v>
      </c>
      <c r="V92" s="41" t="str">
        <f ca="1">Planning!$L34</f>
        <v>Mainz 05</v>
      </c>
      <c r="W92" s="13" t="str">
        <f ca="1">Planning!$N34</f>
        <v>Inter Mailand</v>
      </c>
      <c r="X92" s="13">
        <f ca="1">IF(AND('Preliminary Round'!$I40&lt;&gt;"",'Preliminary Round'!$K40&lt;&gt;"",'Preliminary Round'!$F40&lt;&gt;'Preliminary Round'!$H40,$V92&lt;&gt;"",$W92&lt;&gt;""),'Preliminary Round'!$I40,"")</f>
        <v>1</v>
      </c>
      <c r="Y92" s="36">
        <f ca="1">IF(AND('Preliminary Round'!$I40&lt;&gt;"",'Preliminary Round'!$K40&lt;&gt;"",'Preliminary Round'!$F40&lt;&gt;'Preliminary Round'!$H40,$V92&lt;&gt;"",$W92&lt;&gt;""),'Preliminary Round'!$K40,"")</f>
        <v>4</v>
      </c>
      <c r="Z92" s="35" t="str">
        <f t="shared" ca="1" si="81"/>
        <v>Mainz 05Inter Mailand</v>
      </c>
      <c r="AA92" s="13">
        <f t="shared" ca="1" si="80"/>
        <v>1</v>
      </c>
      <c r="AB92" s="13" t="str">
        <f ca="1">IF(AA92&gt;0,X92&amp;Language!$E$84&amp;Y92,"")</f>
        <v>1-4</v>
      </c>
      <c r="AD92" s="145"/>
      <c r="AE92" s="150">
        <f ca="1">IF($AA92=0,"",IF($X92&gt;$Y92,Settings!$C$4,IF($X92=$Y92,1,0)))</f>
        <v>0</v>
      </c>
      <c r="AF92" s="145">
        <f ca="1">IF($AA92=0,"",IF($X92&lt;$Y92,Settings!$C$4,IF($X92=$Y92,1,0)))</f>
        <v>3</v>
      </c>
    </row>
    <row r="93" spans="2:32" s="2" customFormat="1" x14ac:dyDescent="0.2">
      <c r="B93" s="4"/>
      <c r="C93" s="4"/>
      <c r="D93" s="4"/>
      <c r="E93" s="4"/>
      <c r="F93" s="13"/>
      <c r="G93" s="13"/>
      <c r="H93" s="13"/>
      <c r="I93" s="13"/>
      <c r="J93" s="13"/>
      <c r="K93" s="13"/>
      <c r="L93" s="13"/>
      <c r="M93" s="13"/>
      <c r="U93" s="68" t="s">
        <v>45</v>
      </c>
      <c r="V93" s="41" t="str">
        <f ca="1">Planning!$L35</f>
        <v>Kickers Rodendorf</v>
      </c>
      <c r="W93" s="13" t="str">
        <f ca="1">Planning!$N35</f>
        <v>Real Madrid</v>
      </c>
      <c r="X93" s="13">
        <f ca="1">IF(AND('Preliminary Round'!$I41&lt;&gt;"",'Preliminary Round'!$K41&lt;&gt;"",'Preliminary Round'!$F41&lt;&gt;'Preliminary Round'!$H41,$V93&lt;&gt;"",$W93&lt;&gt;""),'Preliminary Round'!$I41,"")</f>
        <v>0</v>
      </c>
      <c r="Y93" s="36">
        <f ca="1">IF(AND('Preliminary Round'!$I41&lt;&gt;"",'Preliminary Round'!$K41&lt;&gt;"",'Preliminary Round'!$F41&lt;&gt;'Preliminary Round'!$H41,$V93&lt;&gt;"",$W93&lt;&gt;""),'Preliminary Round'!$K41,"")</f>
        <v>6</v>
      </c>
      <c r="Z93" s="35" t="str">
        <f t="shared" ca="1" si="81"/>
        <v>Kickers RodendorfReal Madrid</v>
      </c>
      <c r="AA93" s="13">
        <f t="shared" ca="1" si="80"/>
        <v>1</v>
      </c>
      <c r="AB93" s="13" t="str">
        <f ca="1">IF(AA93&gt;0,X93&amp;Language!$E$84&amp;Y93,"")</f>
        <v>0-6</v>
      </c>
      <c r="AD93" s="145"/>
      <c r="AE93" s="150">
        <f ca="1">IF($AA93=0,"",IF($X93&gt;$Y93,Settings!$C$4,IF($X93=$Y93,1,0)))</f>
        <v>0</v>
      </c>
      <c r="AF93" s="145">
        <f ca="1">IF($AA93=0,"",IF($X93&lt;$Y93,Settings!$C$4,IF($X93=$Y93,1,0)))</f>
        <v>3</v>
      </c>
    </row>
    <row r="94" spans="2:32" s="2" customFormat="1" x14ac:dyDescent="0.2">
      <c r="B94" s="4"/>
      <c r="C94" s="4"/>
      <c r="D94" s="4"/>
      <c r="E94" s="4"/>
      <c r="F94" s="13"/>
      <c r="G94" s="13"/>
      <c r="H94" s="13"/>
      <c r="I94" s="13"/>
      <c r="J94" s="13"/>
      <c r="K94" s="13"/>
      <c r="L94" s="13"/>
      <c r="M94" s="13"/>
      <c r="U94" s="68" t="s">
        <v>46</v>
      </c>
      <c r="V94" s="41" t="str">
        <f ca="1">Planning!$L36</f>
        <v/>
      </c>
      <c r="W94" s="13" t="str">
        <f ca="1">Planning!$N36</f>
        <v/>
      </c>
      <c r="X94" s="13" t="str">
        <f ca="1">IF(AND('Preliminary Round'!$I42&lt;&gt;"",'Preliminary Round'!$K42&lt;&gt;"",'Preliminary Round'!$F42&lt;&gt;'Preliminary Round'!$H42,$V94&lt;&gt;"",$W94&lt;&gt;""),'Preliminary Round'!$I42,"")</f>
        <v/>
      </c>
      <c r="Y94" s="36" t="str">
        <f ca="1">IF(AND('Preliminary Round'!$I42&lt;&gt;"",'Preliminary Round'!$K42&lt;&gt;"",'Preliminary Round'!$F42&lt;&gt;'Preliminary Round'!$H42,$V94&lt;&gt;"",$W94&lt;&gt;""),'Preliminary Round'!$K42,"")</f>
        <v/>
      </c>
      <c r="Z94" s="35" t="str">
        <f t="shared" ref="Z94:Z108" ca="1" si="82">V94&amp;W94</f>
        <v/>
      </c>
      <c r="AA94" s="13">
        <f t="shared" ref="AA94:AA108" ca="1" si="83">IF(AND(V94&lt;&gt;"",W94&lt;&gt;"",V94&lt;&gt;W94,X94&lt;&gt;"",Y94&lt;&gt;""),1,0)</f>
        <v>0</v>
      </c>
      <c r="AB94" s="13" t="str">
        <f ca="1">IF(AA94&gt;0,X94&amp;Language!$E$84&amp;Y94,"")</f>
        <v/>
      </c>
      <c r="AD94" s="145"/>
      <c r="AE94" s="150" t="str">
        <f ca="1">IF($AA94=0,"",IF($X94&gt;$Y94,Settings!$C$4,IF($X94=$Y94,1,0)))</f>
        <v/>
      </c>
      <c r="AF94" s="145" t="str">
        <f ca="1">IF($AA94=0,"",IF($X94&lt;$Y94,Settings!$C$4,IF($X94=$Y94,1,0)))</f>
        <v/>
      </c>
    </row>
    <row r="95" spans="2:32" s="2" customFormat="1" x14ac:dyDescent="0.2">
      <c r="B95" s="4"/>
      <c r="C95" s="4"/>
      <c r="D95" s="4"/>
      <c r="E95" s="4"/>
      <c r="F95" s="13"/>
      <c r="G95" s="13"/>
      <c r="H95" s="13"/>
      <c r="I95" s="13"/>
      <c r="J95" s="13"/>
      <c r="K95" s="13"/>
      <c r="L95" s="13"/>
      <c r="M95" s="13"/>
      <c r="U95" s="68" t="s">
        <v>47</v>
      </c>
      <c r="V95" s="41" t="str">
        <f ca="1">Planning!$L37</f>
        <v/>
      </c>
      <c r="W95" s="13" t="str">
        <f ca="1">Planning!$N37</f>
        <v/>
      </c>
      <c r="X95" s="13" t="str">
        <f ca="1">IF(AND('Preliminary Round'!$I43&lt;&gt;"",'Preliminary Round'!$K43&lt;&gt;"",'Preliminary Round'!$F43&lt;&gt;'Preliminary Round'!$H43,$V95&lt;&gt;"",$W95&lt;&gt;""),'Preliminary Round'!$I43,"")</f>
        <v/>
      </c>
      <c r="Y95" s="36" t="str">
        <f ca="1">IF(AND('Preliminary Round'!$I43&lt;&gt;"",'Preliminary Round'!$K43&lt;&gt;"",'Preliminary Round'!$F43&lt;&gt;'Preliminary Round'!$H43,$V95&lt;&gt;"",$W95&lt;&gt;""),'Preliminary Round'!$K43,"")</f>
        <v/>
      </c>
      <c r="Z95" s="35" t="str">
        <f t="shared" ca="1" si="82"/>
        <v/>
      </c>
      <c r="AA95" s="13">
        <f t="shared" ca="1" si="83"/>
        <v>0</v>
      </c>
      <c r="AB95" s="13" t="str">
        <f ca="1">IF(AA95&gt;0,X95&amp;Language!$E$84&amp;Y95,"")</f>
        <v/>
      </c>
      <c r="AD95" s="145"/>
      <c r="AE95" s="150" t="str">
        <f ca="1">IF($AA95=0,"",IF($X95&gt;$Y95,Settings!$C$4,IF($X95=$Y95,1,0)))</f>
        <v/>
      </c>
      <c r="AF95" s="145" t="str">
        <f ca="1">IF($AA95=0,"",IF($X95&lt;$Y95,Settings!$C$4,IF($X95=$Y95,1,0)))</f>
        <v/>
      </c>
    </row>
    <row r="96" spans="2:32" s="2" customFormat="1" x14ac:dyDescent="0.2">
      <c r="B96" s="4"/>
      <c r="C96" s="4"/>
      <c r="D96" s="4"/>
      <c r="E96" s="4"/>
      <c r="F96" s="13"/>
      <c r="G96" s="13"/>
      <c r="H96" s="13"/>
      <c r="I96" s="13"/>
      <c r="J96" s="13"/>
      <c r="K96" s="13"/>
      <c r="L96" s="13"/>
      <c r="M96" s="13"/>
      <c r="U96" s="68" t="s">
        <v>48</v>
      </c>
      <c r="V96" s="41" t="str">
        <f ca="1">Planning!$L38</f>
        <v/>
      </c>
      <c r="W96" s="13" t="str">
        <f ca="1">Planning!$N38</f>
        <v/>
      </c>
      <c r="X96" s="13" t="str">
        <f ca="1">IF(AND('Preliminary Round'!$I44&lt;&gt;"",'Preliminary Round'!$K44&lt;&gt;"",'Preliminary Round'!$F44&lt;&gt;'Preliminary Round'!$H44,$V96&lt;&gt;"",$W96&lt;&gt;""),'Preliminary Round'!$I44,"")</f>
        <v/>
      </c>
      <c r="Y96" s="36" t="str">
        <f ca="1">IF(AND('Preliminary Round'!$I44&lt;&gt;"",'Preliminary Round'!$K44&lt;&gt;"",'Preliminary Round'!$F44&lt;&gt;'Preliminary Round'!$H44,$V96&lt;&gt;"",$W96&lt;&gt;""),'Preliminary Round'!$K44,"")</f>
        <v/>
      </c>
      <c r="Z96" s="35" t="str">
        <f t="shared" ca="1" si="82"/>
        <v/>
      </c>
      <c r="AA96" s="13">
        <f t="shared" ca="1" si="83"/>
        <v>0</v>
      </c>
      <c r="AB96" s="13" t="str">
        <f ca="1">IF(AA96&gt;0,X96&amp;Language!$E$84&amp;Y96,"")</f>
        <v/>
      </c>
      <c r="AD96" s="145"/>
      <c r="AE96" s="150" t="str">
        <f ca="1">IF($AA96=0,"",IF($X96&gt;$Y96,Settings!$C$4,IF($X96=$Y96,1,0)))</f>
        <v/>
      </c>
      <c r="AF96" s="145" t="str">
        <f ca="1">IF($AA96=0,"",IF($X96&lt;$Y96,Settings!$C$4,IF($X96=$Y96,1,0)))</f>
        <v/>
      </c>
    </row>
    <row r="97" spans="2:32" s="2" customFormat="1" x14ac:dyDescent="0.2">
      <c r="B97" s="4"/>
      <c r="C97" s="4"/>
      <c r="D97" s="4"/>
      <c r="E97" s="4"/>
      <c r="F97" s="13"/>
      <c r="G97" s="13"/>
      <c r="H97" s="13"/>
      <c r="I97" s="13"/>
      <c r="J97" s="13"/>
      <c r="K97" s="13"/>
      <c r="L97" s="13"/>
      <c r="M97" s="13"/>
      <c r="U97" s="68" t="s">
        <v>49</v>
      </c>
      <c r="V97" s="41" t="str">
        <f ca="1">Planning!$L39</f>
        <v/>
      </c>
      <c r="W97" s="13" t="str">
        <f ca="1">Planning!$N39</f>
        <v/>
      </c>
      <c r="X97" s="13" t="str">
        <f ca="1">IF(AND('Preliminary Round'!$I45&lt;&gt;"",'Preliminary Round'!$K45&lt;&gt;"",'Preliminary Round'!$F45&lt;&gt;'Preliminary Round'!$H45,$V97&lt;&gt;"",$W97&lt;&gt;""),'Preliminary Round'!$I45,"")</f>
        <v/>
      </c>
      <c r="Y97" s="36" t="str">
        <f ca="1">IF(AND('Preliminary Round'!$I45&lt;&gt;"",'Preliminary Round'!$K45&lt;&gt;"",'Preliminary Round'!$F45&lt;&gt;'Preliminary Round'!$H45,$V97&lt;&gt;"",$W97&lt;&gt;""),'Preliminary Round'!$K45,"")</f>
        <v/>
      </c>
      <c r="Z97" s="35" t="str">
        <f t="shared" ca="1" si="82"/>
        <v/>
      </c>
      <c r="AA97" s="13">
        <f t="shared" ca="1" si="83"/>
        <v>0</v>
      </c>
      <c r="AB97" s="13" t="str">
        <f ca="1">IF(AA97&gt;0,X97&amp;Language!$E$84&amp;Y97,"")</f>
        <v/>
      </c>
      <c r="AD97" s="145"/>
      <c r="AE97" s="150" t="str">
        <f ca="1">IF($AA97=0,"",IF($X97&gt;$Y97,Settings!$C$4,IF($X97=$Y97,1,0)))</f>
        <v/>
      </c>
      <c r="AF97" s="145" t="str">
        <f ca="1">IF($AA97=0,"",IF($X97&lt;$Y97,Settings!$C$4,IF($X97=$Y97,1,0)))</f>
        <v/>
      </c>
    </row>
    <row r="98" spans="2:32" s="2" customFormat="1" x14ac:dyDescent="0.2">
      <c r="B98" s="4"/>
      <c r="C98" s="4"/>
      <c r="D98" s="4"/>
      <c r="E98" s="4"/>
      <c r="F98" s="13"/>
      <c r="G98" s="13"/>
      <c r="H98" s="13"/>
      <c r="I98" s="13"/>
      <c r="J98" s="13"/>
      <c r="K98" s="13"/>
      <c r="L98" s="13"/>
      <c r="M98" s="13"/>
      <c r="U98" s="68" t="s">
        <v>50</v>
      </c>
      <c r="V98" s="41" t="str">
        <f ca="1">Planning!$L40</f>
        <v/>
      </c>
      <c r="W98" s="13" t="str">
        <f ca="1">Planning!$N40</f>
        <v/>
      </c>
      <c r="X98" s="13" t="str">
        <f ca="1">IF(AND('Preliminary Round'!$I46&lt;&gt;"",'Preliminary Round'!$K46&lt;&gt;"",'Preliminary Round'!$F46&lt;&gt;'Preliminary Round'!$H46,$V98&lt;&gt;"",$W98&lt;&gt;""),'Preliminary Round'!$I46,"")</f>
        <v/>
      </c>
      <c r="Y98" s="36" t="str">
        <f ca="1">IF(AND('Preliminary Round'!$I46&lt;&gt;"",'Preliminary Round'!$K46&lt;&gt;"",'Preliminary Round'!$F46&lt;&gt;'Preliminary Round'!$H46,$V98&lt;&gt;"",$W98&lt;&gt;""),'Preliminary Round'!$K46,"")</f>
        <v/>
      </c>
      <c r="Z98" s="35" t="str">
        <f t="shared" ca="1" si="82"/>
        <v/>
      </c>
      <c r="AA98" s="13">
        <f t="shared" ca="1" si="83"/>
        <v>0</v>
      </c>
      <c r="AB98" s="13" t="str">
        <f ca="1">IF(AA98&gt;0,X98&amp;Language!$E$84&amp;Y98,"")</f>
        <v/>
      </c>
      <c r="AD98" s="145"/>
      <c r="AE98" s="150" t="str">
        <f ca="1">IF($AA98=0,"",IF($X98&gt;$Y98,Settings!$C$4,IF($X98=$Y98,1,0)))</f>
        <v/>
      </c>
      <c r="AF98" s="145" t="str">
        <f ca="1">IF($AA98=0,"",IF($X98&lt;$Y98,Settings!$C$4,IF($X98=$Y98,1,0)))</f>
        <v/>
      </c>
    </row>
    <row r="99" spans="2:32" s="2" customFormat="1" x14ac:dyDescent="0.2">
      <c r="B99" s="4"/>
      <c r="C99" s="4"/>
      <c r="D99" s="4"/>
      <c r="E99" s="4"/>
      <c r="F99" s="13"/>
      <c r="G99" s="13"/>
      <c r="H99" s="13"/>
      <c r="I99" s="13"/>
      <c r="J99" s="13"/>
      <c r="K99" s="13"/>
      <c r="L99" s="13"/>
      <c r="M99" s="13"/>
      <c r="U99" s="68" t="s">
        <v>51</v>
      </c>
      <c r="V99" s="41" t="str">
        <f ca="1">Planning!$L41</f>
        <v/>
      </c>
      <c r="W99" s="13" t="str">
        <f ca="1">Planning!$N41</f>
        <v/>
      </c>
      <c r="X99" s="13" t="str">
        <f ca="1">IF(AND('Preliminary Round'!$I47&lt;&gt;"",'Preliminary Round'!$K47&lt;&gt;"",'Preliminary Round'!$F47&lt;&gt;'Preliminary Round'!$H47,$V99&lt;&gt;"",$W99&lt;&gt;""),'Preliminary Round'!$I47,"")</f>
        <v/>
      </c>
      <c r="Y99" s="36" t="str">
        <f ca="1">IF(AND('Preliminary Round'!$I47&lt;&gt;"",'Preliminary Round'!$K47&lt;&gt;"",'Preliminary Round'!$F47&lt;&gt;'Preliminary Round'!$H47,$V99&lt;&gt;"",$W99&lt;&gt;""),'Preliminary Round'!$K47,"")</f>
        <v/>
      </c>
      <c r="Z99" s="35" t="str">
        <f t="shared" ca="1" si="82"/>
        <v/>
      </c>
      <c r="AA99" s="13">
        <f t="shared" ca="1" si="83"/>
        <v>0</v>
      </c>
      <c r="AB99" s="13" t="str">
        <f ca="1">IF(AA99&gt;0,X99&amp;Language!$E$84&amp;Y99,"")</f>
        <v/>
      </c>
      <c r="AD99" s="145"/>
      <c r="AE99" s="150" t="str">
        <f ca="1">IF($AA99=0,"",IF($X99&gt;$Y99,Settings!$C$4,IF($X99=$Y99,1,0)))</f>
        <v/>
      </c>
      <c r="AF99" s="145" t="str">
        <f ca="1">IF($AA99=0,"",IF($X99&lt;$Y99,Settings!$C$4,IF($X99=$Y99,1,0)))</f>
        <v/>
      </c>
    </row>
    <row r="100" spans="2:32" s="2" customFormat="1" x14ac:dyDescent="0.2">
      <c r="B100" s="4"/>
      <c r="C100" s="4"/>
      <c r="D100" s="4"/>
      <c r="E100" s="4"/>
      <c r="F100" s="13"/>
      <c r="G100" s="13"/>
      <c r="H100" s="13"/>
      <c r="I100" s="13"/>
      <c r="J100" s="13"/>
      <c r="K100" s="13"/>
      <c r="L100" s="13"/>
      <c r="M100" s="13"/>
      <c r="U100" s="68" t="s">
        <v>60</v>
      </c>
      <c r="V100" s="41" t="str">
        <f ca="1">Planning!$L42</f>
        <v/>
      </c>
      <c r="W100" s="13" t="str">
        <f ca="1">Planning!$N42</f>
        <v/>
      </c>
      <c r="X100" s="13" t="str">
        <f ca="1">IF(AND('Preliminary Round'!$I48&lt;&gt;"",'Preliminary Round'!$K48&lt;&gt;"",'Preliminary Round'!$F48&lt;&gt;'Preliminary Round'!$H48,$V100&lt;&gt;"",$W100&lt;&gt;""),'Preliminary Round'!$I48,"")</f>
        <v/>
      </c>
      <c r="Y100" s="36" t="str">
        <f ca="1">IF(AND('Preliminary Round'!$I48&lt;&gt;"",'Preliminary Round'!$K48&lt;&gt;"",'Preliminary Round'!$F48&lt;&gt;'Preliminary Round'!$H48,$V100&lt;&gt;"",$W100&lt;&gt;""),'Preliminary Round'!$K48,"")</f>
        <v/>
      </c>
      <c r="Z100" s="35" t="str">
        <f t="shared" ca="1" si="82"/>
        <v/>
      </c>
      <c r="AA100" s="13">
        <f t="shared" ca="1" si="83"/>
        <v>0</v>
      </c>
      <c r="AB100" s="13" t="str">
        <f ca="1">IF(AA100&gt;0,X100&amp;Language!$E$84&amp;Y100,"")</f>
        <v/>
      </c>
      <c r="AD100" s="145"/>
      <c r="AE100" s="150" t="str">
        <f ca="1">IF($AA100=0,"",IF($X100&gt;$Y100,Settings!$C$4,IF($X100=$Y100,1,0)))</f>
        <v/>
      </c>
      <c r="AF100" s="145" t="str">
        <f ca="1">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 ca="1">Planning!$L43</f>
        <v/>
      </c>
      <c r="W101" s="13" t="str">
        <f ca="1">Planning!$N43</f>
        <v/>
      </c>
      <c r="X101" s="13" t="str">
        <f ca="1">IF(AND('Preliminary Round'!$I49&lt;&gt;"",'Preliminary Round'!$K49&lt;&gt;"",'Preliminary Round'!$F49&lt;&gt;'Preliminary Round'!$H49,$V101&lt;&gt;"",$W101&lt;&gt;""),'Preliminary Round'!$I49,"")</f>
        <v/>
      </c>
      <c r="Y101" s="36" t="str">
        <f ca="1">IF(AND('Preliminary Round'!$I49&lt;&gt;"",'Preliminary Round'!$K49&lt;&gt;"",'Preliminary Round'!$F49&lt;&gt;'Preliminary Round'!$H49,$V101&lt;&gt;"",$W101&lt;&gt;""),'Preliminary Round'!$K49,"")</f>
        <v/>
      </c>
      <c r="Z101" s="35" t="str">
        <f t="shared" ca="1" si="82"/>
        <v/>
      </c>
      <c r="AA101" s="13">
        <f t="shared" ca="1" si="83"/>
        <v>0</v>
      </c>
      <c r="AB101" s="13" t="str">
        <f ca="1">IF(AA101&gt;0,X101&amp;Language!$E$84&amp;Y101,"")</f>
        <v/>
      </c>
      <c r="AD101" s="145"/>
      <c r="AE101" s="150" t="str">
        <f ca="1">IF($AA101=0,"",IF($X101&gt;$Y101,Settings!$C$4,IF($X101=$Y101,1,0)))</f>
        <v/>
      </c>
      <c r="AF101" s="145" t="str">
        <f ca="1">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 ca="1">Planning!$L44</f>
        <v/>
      </c>
      <c r="W102" s="13" t="str">
        <f ca="1">Planning!$N44</f>
        <v/>
      </c>
      <c r="X102" s="13" t="str">
        <f ca="1">IF(AND('Preliminary Round'!$I50&lt;&gt;"",'Preliminary Round'!$K50&lt;&gt;"",'Preliminary Round'!$F50&lt;&gt;'Preliminary Round'!$H50,$V102&lt;&gt;"",$W102&lt;&gt;""),'Preliminary Round'!$I50,"")</f>
        <v/>
      </c>
      <c r="Y102" s="36" t="str">
        <f ca="1">IF(AND('Preliminary Round'!$I50&lt;&gt;"",'Preliminary Round'!$K50&lt;&gt;"",'Preliminary Round'!$F50&lt;&gt;'Preliminary Round'!$H50,$V102&lt;&gt;"",$W102&lt;&gt;""),'Preliminary Round'!$K50,"")</f>
        <v/>
      </c>
      <c r="Z102" s="35" t="str">
        <f t="shared" ca="1" si="82"/>
        <v/>
      </c>
      <c r="AA102" s="13">
        <f t="shared" ca="1" si="83"/>
        <v>0</v>
      </c>
      <c r="AB102" s="13" t="str">
        <f ca="1">IF(AA102&gt;0,X102&amp;Language!$E$84&amp;Y102,"")</f>
        <v/>
      </c>
      <c r="AD102" s="145"/>
      <c r="AE102" s="150" t="str">
        <f ca="1">IF($AA102=0,"",IF($X102&gt;$Y102,Settings!$C$4,IF($X102=$Y102,1,0)))</f>
        <v/>
      </c>
      <c r="AF102" s="145" t="str">
        <f ca="1">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 ca="1">Planning!$L45</f>
        <v/>
      </c>
      <c r="W103" s="13" t="str">
        <f ca="1">Planning!$N45</f>
        <v/>
      </c>
      <c r="X103" s="13" t="str">
        <f ca="1">IF(AND('Preliminary Round'!$I51&lt;&gt;"",'Preliminary Round'!$K51&lt;&gt;"",'Preliminary Round'!$F51&lt;&gt;'Preliminary Round'!$H51,$V103&lt;&gt;"",$W103&lt;&gt;""),'Preliminary Round'!$I51,"")</f>
        <v/>
      </c>
      <c r="Y103" s="36" t="str">
        <f ca="1">IF(AND('Preliminary Round'!$I51&lt;&gt;"",'Preliminary Round'!$K51&lt;&gt;"",'Preliminary Round'!$F51&lt;&gt;'Preliminary Round'!$H51,$V103&lt;&gt;"",$W103&lt;&gt;""),'Preliminary Round'!$K51,"")</f>
        <v/>
      </c>
      <c r="Z103" s="35" t="str">
        <f t="shared" ca="1" si="82"/>
        <v/>
      </c>
      <c r="AA103" s="13">
        <f t="shared" ca="1" si="83"/>
        <v>0</v>
      </c>
      <c r="AB103" s="13" t="str">
        <f ca="1">IF(AA103&gt;0,X103&amp;Language!$E$84&amp;Y103,"")</f>
        <v/>
      </c>
      <c r="AD103" s="145"/>
      <c r="AE103" s="150" t="str">
        <f ca="1">IF($AA103=0,"",IF($X103&gt;$Y103,Settings!$C$4,IF($X103=$Y103,1,0)))</f>
        <v/>
      </c>
      <c r="AF103" s="145" t="str">
        <f ca="1">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 ca="1">Planning!$L46</f>
        <v/>
      </c>
      <c r="W104" s="13" t="str">
        <f ca="1">Planning!$N46</f>
        <v/>
      </c>
      <c r="X104" s="13" t="str">
        <f ca="1">IF(AND('Preliminary Round'!$I52&lt;&gt;"",'Preliminary Round'!$K52&lt;&gt;"",'Preliminary Round'!$F52&lt;&gt;'Preliminary Round'!$H52,$V104&lt;&gt;"",$W104&lt;&gt;""),'Preliminary Round'!$I52,"")</f>
        <v/>
      </c>
      <c r="Y104" s="36" t="str">
        <f ca="1">IF(AND('Preliminary Round'!$I52&lt;&gt;"",'Preliminary Round'!$K52&lt;&gt;"",'Preliminary Round'!$F52&lt;&gt;'Preliminary Round'!$H52,$V104&lt;&gt;"",$W104&lt;&gt;""),'Preliminary Round'!$K52,"")</f>
        <v/>
      </c>
      <c r="Z104" s="35" t="str">
        <f t="shared" ca="1" si="82"/>
        <v/>
      </c>
      <c r="AA104" s="13">
        <f t="shared" ca="1" si="83"/>
        <v>0</v>
      </c>
      <c r="AB104" s="13" t="str">
        <f ca="1">IF(AA104&gt;0,X104&amp;Language!$E$84&amp;Y104,"")</f>
        <v/>
      </c>
      <c r="AD104" s="145"/>
      <c r="AE104" s="150" t="str">
        <f ca="1">IF($AA104=0,"",IF($X104&gt;$Y104,Settings!$C$4,IF($X104=$Y104,1,0)))</f>
        <v/>
      </c>
      <c r="AF104" s="145" t="str">
        <f ca="1">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 ca="1">Planning!$L47</f>
        <v/>
      </c>
      <c r="W105" s="13" t="str">
        <f ca="1">Planning!$N47</f>
        <v/>
      </c>
      <c r="X105" s="13" t="str">
        <f ca="1">IF(AND('Preliminary Round'!$I53&lt;&gt;"",'Preliminary Round'!$K53&lt;&gt;"",'Preliminary Round'!$F53&lt;&gt;'Preliminary Round'!$H53,$V105&lt;&gt;"",$W105&lt;&gt;""),'Preliminary Round'!$I53,"")</f>
        <v/>
      </c>
      <c r="Y105" s="36" t="str">
        <f ca="1">IF(AND('Preliminary Round'!$I53&lt;&gt;"",'Preliminary Round'!$K53&lt;&gt;"",'Preliminary Round'!$F53&lt;&gt;'Preliminary Round'!$H53,$V105&lt;&gt;"",$W105&lt;&gt;""),'Preliminary Round'!$K53,"")</f>
        <v/>
      </c>
      <c r="Z105" s="35" t="str">
        <f t="shared" ca="1" si="82"/>
        <v/>
      </c>
      <c r="AA105" s="13">
        <f t="shared" ca="1" si="83"/>
        <v>0</v>
      </c>
      <c r="AB105" s="13" t="str">
        <f ca="1">IF(AA105&gt;0,X105&amp;Language!$E$84&amp;Y105,"")</f>
        <v/>
      </c>
      <c r="AD105" s="145"/>
      <c r="AE105" s="150" t="str">
        <f ca="1">IF($AA105=0,"",IF($X105&gt;$Y105,Settings!$C$4,IF($X105=$Y105,1,0)))</f>
        <v/>
      </c>
      <c r="AF105" s="145" t="str">
        <f ca="1">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 ca="1">Planning!$L48</f>
        <v/>
      </c>
      <c r="W106" s="13" t="str">
        <f ca="1">Planning!$N48</f>
        <v/>
      </c>
      <c r="X106" s="13" t="str">
        <f ca="1">IF(AND('Preliminary Round'!$I54&lt;&gt;"",'Preliminary Round'!$K54&lt;&gt;"",'Preliminary Round'!$F54&lt;&gt;'Preliminary Round'!$H54,$V106&lt;&gt;"",$W106&lt;&gt;""),'Preliminary Round'!$I54,"")</f>
        <v/>
      </c>
      <c r="Y106" s="36" t="str">
        <f ca="1">IF(AND('Preliminary Round'!$I54&lt;&gt;"",'Preliminary Round'!$K54&lt;&gt;"",'Preliminary Round'!$F54&lt;&gt;'Preliminary Round'!$H54,$V106&lt;&gt;"",$W106&lt;&gt;""),'Preliminary Round'!$K54,"")</f>
        <v/>
      </c>
      <c r="Z106" s="35" t="str">
        <f t="shared" ca="1" si="82"/>
        <v/>
      </c>
      <c r="AA106" s="13">
        <f t="shared" ca="1" si="83"/>
        <v>0</v>
      </c>
      <c r="AB106" s="13" t="str">
        <f ca="1">IF(AA106&gt;0,X106&amp;Language!$E$84&amp;Y106,"")</f>
        <v/>
      </c>
      <c r="AD106" s="145"/>
      <c r="AE106" s="150" t="str">
        <f ca="1">IF($AA106=0,"",IF($X106&gt;$Y106,Settings!$C$4,IF($X106=$Y106,1,0)))</f>
        <v/>
      </c>
      <c r="AF106" s="145" t="str">
        <f ca="1">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 ca="1">Planning!$L49</f>
        <v/>
      </c>
      <c r="W107" s="13" t="str">
        <f ca="1">Planning!$N49</f>
        <v/>
      </c>
      <c r="X107" s="13" t="str">
        <f ca="1">IF(AND('Preliminary Round'!$I55&lt;&gt;"",'Preliminary Round'!$K55&lt;&gt;"",'Preliminary Round'!$F55&lt;&gt;'Preliminary Round'!$H55,$V107&lt;&gt;"",$W107&lt;&gt;""),'Preliminary Round'!$I55,"")</f>
        <v/>
      </c>
      <c r="Y107" s="36" t="str">
        <f ca="1">IF(AND('Preliminary Round'!$I55&lt;&gt;"",'Preliminary Round'!$K55&lt;&gt;"",'Preliminary Round'!$F55&lt;&gt;'Preliminary Round'!$H55,$V107&lt;&gt;"",$W107&lt;&gt;""),'Preliminary Round'!$K55,"")</f>
        <v/>
      </c>
      <c r="Z107" s="35" t="str">
        <f t="shared" ca="1" si="82"/>
        <v/>
      </c>
      <c r="AA107" s="13">
        <f t="shared" ca="1" si="83"/>
        <v>0</v>
      </c>
      <c r="AB107" s="13" t="str">
        <f ca="1">IF(AA107&gt;0,X107&amp;Language!$E$84&amp;Y107,"")</f>
        <v/>
      </c>
      <c r="AD107" s="145"/>
      <c r="AE107" s="150" t="str">
        <f ca="1">IF($AA107=0,"",IF($X107&gt;$Y107,Settings!$C$4,IF($X107=$Y107,1,0)))</f>
        <v/>
      </c>
      <c r="AF107" s="145"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Planning!$L50</f>
        <v/>
      </c>
      <c r="W108" s="13" t="str">
        <f ca="1">Planning!$N50</f>
        <v/>
      </c>
      <c r="X108" s="13" t="str">
        <f ca="1">IF(AND('Preliminary Round'!$I56&lt;&gt;"",'Preliminary Round'!$K56&lt;&gt;"",'Preliminary Round'!$F56&lt;&gt;'Preliminary Round'!$H56,$V108&lt;&gt;"",$W108&lt;&gt;""),'Preliminary Round'!$I56,"")</f>
        <v/>
      </c>
      <c r="Y108" s="36" t="str">
        <f ca="1">IF(AND('Preliminary Round'!$I56&lt;&gt;"",'Preliminary Round'!$K56&lt;&gt;"",'Preliminary Round'!$F56&lt;&gt;'Preliminary Round'!$H56,$V108&lt;&gt;"",$W108&lt;&gt;""),'Preliminary Round'!$K56,"")</f>
        <v/>
      </c>
      <c r="Z108" s="35" t="str">
        <f t="shared" ca="1" si="82"/>
        <v/>
      </c>
      <c r="AA108" s="13">
        <f t="shared" ca="1" si="83"/>
        <v>0</v>
      </c>
      <c r="AB108" s="13" t="str">
        <f ca="1">IF(AA108&gt;0,X108&amp;Language!$E$84&amp;Y108,"")</f>
        <v/>
      </c>
      <c r="AD108" s="145"/>
      <c r="AE108" s="150" t="str">
        <f ca="1">IF($AA108=0,"",IF($X108&gt;$Y108,Settings!$C$4,IF($X108=$Y108,1,0)))</f>
        <v/>
      </c>
      <c r="AF108" s="145"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309" t="s">
        <v>69</v>
      </c>
      <c r="V109" s="310" t="str">
        <f>""</f>
        <v/>
      </c>
      <c r="W109" s="311" t="str">
        <f>""</f>
        <v/>
      </c>
      <c r="X109" s="311" t="str">
        <f>""</f>
        <v/>
      </c>
      <c r="Y109" s="312" t="str">
        <f>""</f>
        <v/>
      </c>
      <c r="Z109" s="313" t="str">
        <f>""</f>
        <v/>
      </c>
      <c r="AA109" s="311">
        <f t="shared" si="80"/>
        <v>0</v>
      </c>
      <c r="AB109" s="311" t="str">
        <f>""</f>
        <v/>
      </c>
      <c r="AC109" s="314"/>
      <c r="AD109" s="315"/>
      <c r="AE109" s="316" t="str">
        <f>IF($AA109=0,"",IF($X109&gt;$Y109,Settings!$C$4,IF($X109=$Y109,1,0)))</f>
        <v/>
      </c>
      <c r="AF109" s="31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80"/>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80"/>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80"/>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80"/>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80"/>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80"/>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80"/>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80"/>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80"/>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80"/>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80"/>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80"/>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80"/>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80"/>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80"/>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80"/>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80"/>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80"/>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80"/>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84">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84"/>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84"/>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84"/>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84"/>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84"/>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84"/>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IF(AA136&gt;0,Y64&amp;Language!$E$84&amp;X64,"")</f>
        <v>6-2</v>
      </c>
      <c r="AD136" s="145"/>
    </row>
    <row r="137" spans="2:32" x14ac:dyDescent="0.2">
      <c r="Y137" s="68" t="s">
        <v>8</v>
      </c>
      <c r="Z137" s="35" t="str">
        <f ca="1">W65&amp;V65</f>
        <v>Inter MailandFC Grönlingen</v>
      </c>
      <c r="AA137" s="13">
        <f t="shared" ref="AA137:AA200" ca="1" si="85">AA65</f>
        <v>1</v>
      </c>
      <c r="AB137" s="13" t="str">
        <f ca="1">IF(AA137&gt;0,Y65&amp;Language!$E$84&amp;X65,"")</f>
        <v>4-1</v>
      </c>
      <c r="AC137" s="2"/>
      <c r="AD137" s="145"/>
    </row>
    <row r="138" spans="2:32" x14ac:dyDescent="0.2">
      <c r="Y138" s="68" t="s">
        <v>9</v>
      </c>
      <c r="Z138" s="35" t="str">
        <f t="shared" ref="Z138:Z201" ca="1" si="86">W66&amp;V66</f>
        <v>Real Madrid1. FC Nürnberg</v>
      </c>
      <c r="AA138" s="13">
        <f t="shared" ca="1" si="85"/>
        <v>1</v>
      </c>
      <c r="AB138" s="13" t="str">
        <f ca="1">IF(AA138&gt;0,Y66&amp;Language!$E$84&amp;X66,"")</f>
        <v>4-1</v>
      </c>
      <c r="AC138" s="2"/>
      <c r="AD138" s="145"/>
    </row>
    <row r="139" spans="2:32" x14ac:dyDescent="0.2">
      <c r="Y139" s="68" t="s">
        <v>10</v>
      </c>
      <c r="Z139" s="35" t="str">
        <f t="shared" ca="1" si="86"/>
        <v>Maibach 1822 eVEintracht Frankfurt</v>
      </c>
      <c r="AA139" s="13">
        <f t="shared" ca="1" si="85"/>
        <v>1</v>
      </c>
      <c r="AB139" s="13" t="str">
        <f ca="1">IF(AA139&gt;0,Y67&amp;Language!$E$84&amp;X67,"")</f>
        <v>2-5</v>
      </c>
      <c r="AC139" s="2"/>
      <c r="AD139" s="145"/>
    </row>
    <row r="140" spans="2:32" x14ac:dyDescent="0.2">
      <c r="Y140" s="68" t="s">
        <v>11</v>
      </c>
      <c r="Z140" s="35" t="str">
        <f t="shared" ca="1" si="86"/>
        <v>Manchester CitySSV Wildbach</v>
      </c>
      <c r="AA140" s="13">
        <f t="shared" ca="1" si="85"/>
        <v>1</v>
      </c>
      <c r="AB140" s="13" t="str">
        <f ca="1">IF(AA140&gt;0,Y68&amp;Language!$E$84&amp;X68,"")</f>
        <v>6-2</v>
      </c>
      <c r="AC140" s="2"/>
      <c r="AD140" s="145"/>
    </row>
    <row r="141" spans="2:32" x14ac:dyDescent="0.2">
      <c r="Y141" s="68" t="s">
        <v>12</v>
      </c>
      <c r="Z141" s="35" t="str">
        <f t="shared" ca="1" si="86"/>
        <v>FSV RauenBorussia Dortmund</v>
      </c>
      <c r="AA141" s="13">
        <f t="shared" ca="1" si="85"/>
        <v>1</v>
      </c>
      <c r="AB141" s="13" t="str">
        <f ca="1">IF(AA141&gt;0,Y69&amp;Language!$E$84&amp;X69,"")</f>
        <v>0-3</v>
      </c>
      <c r="AC141" s="2"/>
      <c r="AD141" s="145"/>
    </row>
    <row r="142" spans="2:32" x14ac:dyDescent="0.2">
      <c r="Y142" s="68" t="s">
        <v>17</v>
      </c>
      <c r="Z142" s="35" t="str">
        <f t="shared" ca="1" si="86"/>
        <v>1. FC RiedwaldVFB Essenheim</v>
      </c>
      <c r="AA142" s="13">
        <f t="shared" ca="1" si="85"/>
        <v>1</v>
      </c>
      <c r="AB142" s="13" t="str">
        <f ca="1">IF(AA142&gt;0,Y70&amp;Language!$E$84&amp;X70,"")</f>
        <v>4-4</v>
      </c>
      <c r="AC142" s="2"/>
      <c r="AD142" s="145"/>
    </row>
    <row r="143" spans="2:32" x14ac:dyDescent="0.2">
      <c r="Y143" s="68" t="s">
        <v>18</v>
      </c>
      <c r="Z143" s="35" t="str">
        <f t="shared" ca="1" si="86"/>
        <v>Mainz 05FC Grönlingen</v>
      </c>
      <c r="AA143" s="13">
        <f t="shared" ca="1" si="85"/>
        <v>1</v>
      </c>
      <c r="AB143" s="13" t="str">
        <f ca="1">IF(AA143&gt;0,Y71&amp;Language!$E$84&amp;X71,"")</f>
        <v>2-1</v>
      </c>
      <c r="AC143" s="2"/>
      <c r="AD143" s="145"/>
    </row>
    <row r="144" spans="2:32" x14ac:dyDescent="0.2">
      <c r="Y144" s="68" t="s">
        <v>19</v>
      </c>
      <c r="Z144" s="35" t="str">
        <f t="shared" ca="1" si="86"/>
        <v>Kickers Rodendorf1. FC Nürnberg</v>
      </c>
      <c r="AA144" s="13">
        <f t="shared" ca="1" si="85"/>
        <v>1</v>
      </c>
      <c r="AB144" s="13" t="str">
        <f ca="1">IF(AA144&gt;0,Y72&amp;Language!$E$84&amp;X72,"")</f>
        <v>0-2</v>
      </c>
      <c r="AC144" s="2"/>
      <c r="AD144" s="145"/>
    </row>
    <row r="145" spans="25:30" x14ac:dyDescent="0.2">
      <c r="Y145" s="68" t="s">
        <v>25</v>
      </c>
      <c r="Z145" s="35" t="str">
        <f t="shared" ca="1" si="86"/>
        <v>Eintracht FrankfurtFC Barcelona</v>
      </c>
      <c r="AA145" s="13">
        <f t="shared" ca="1" si="85"/>
        <v>1</v>
      </c>
      <c r="AB145" s="13" t="str">
        <f ca="1">IF(AA145&gt;0,Y73&amp;Language!$E$84&amp;X73,"")</f>
        <v>0-1</v>
      </c>
      <c r="AC145" s="2"/>
      <c r="AD145" s="145"/>
    </row>
    <row r="146" spans="25:30" x14ac:dyDescent="0.2">
      <c r="Y146" s="68" t="s">
        <v>26</v>
      </c>
      <c r="Z146" s="35" t="str">
        <f t="shared" ca="1" si="86"/>
        <v>SSV WildbachInter Mailand</v>
      </c>
      <c r="AA146" s="13">
        <f t="shared" ca="1" si="85"/>
        <v>1</v>
      </c>
      <c r="AB146" s="13" t="str">
        <f ca="1">IF(AA146&gt;0,Y74&amp;Language!$E$84&amp;X74,"")</f>
        <v>0-5</v>
      </c>
      <c r="AC146" s="2"/>
      <c r="AD146" s="145"/>
    </row>
    <row r="147" spans="25:30" x14ac:dyDescent="0.2">
      <c r="Y147" s="68" t="s">
        <v>27</v>
      </c>
      <c r="Z147" s="35" t="str">
        <f t="shared" ca="1" si="86"/>
        <v>Borussia DortmundReal Madrid</v>
      </c>
      <c r="AA147" s="13">
        <f t="shared" ca="1" si="85"/>
        <v>1</v>
      </c>
      <c r="AB147" s="13" t="str">
        <f ca="1">IF(AA147&gt;0,Y75&amp;Language!$E$84&amp;X75,"")</f>
        <v>2-3</v>
      </c>
      <c r="AC147" s="2"/>
      <c r="AD147" s="145"/>
    </row>
    <row r="148" spans="25:30" x14ac:dyDescent="0.2">
      <c r="Y148" s="68" t="s">
        <v>28</v>
      </c>
      <c r="Z148" s="35" t="str">
        <f t="shared" ca="1" si="86"/>
        <v>Maibach 1822 eV1. FC Riedwald</v>
      </c>
      <c r="AA148" s="13">
        <f t="shared" ca="1" si="85"/>
        <v>1</v>
      </c>
      <c r="AB148" s="13" t="str">
        <f ca="1">IF(AA148&gt;0,Y76&amp;Language!$E$84&amp;X76,"")</f>
        <v>2-4</v>
      </c>
      <c r="AC148" s="2"/>
      <c r="AD148" s="145"/>
    </row>
    <row r="149" spans="25:30" x14ac:dyDescent="0.2">
      <c r="Y149" s="68" t="s">
        <v>29</v>
      </c>
      <c r="Z149" s="35" t="str">
        <f t="shared" ca="1" si="86"/>
        <v>Manchester CityMainz 05</v>
      </c>
      <c r="AA149" s="13">
        <f t="shared" ca="1" si="85"/>
        <v>1</v>
      </c>
      <c r="AB149" s="13" t="str">
        <f ca="1">IF(AA149&gt;0,Y77&amp;Language!$E$84&amp;X77,"")</f>
        <v>3-0</v>
      </c>
      <c r="AC149" s="2"/>
      <c r="AD149" s="145"/>
    </row>
    <row r="150" spans="25:30" x14ac:dyDescent="0.2">
      <c r="Y150" s="68" t="s">
        <v>30</v>
      </c>
      <c r="Z150" s="35" t="str">
        <f t="shared" ca="1" si="86"/>
        <v>FSV RauenKickers Rodendorf</v>
      </c>
      <c r="AA150" s="13">
        <f t="shared" ca="1" si="85"/>
        <v>1</v>
      </c>
      <c r="AB150" s="13" t="str">
        <f ca="1">IF(AA150&gt;0,Y78&amp;Language!$E$84&amp;X78,"")</f>
        <v>1-1</v>
      </c>
      <c r="AC150" s="2"/>
      <c r="AD150" s="145"/>
    </row>
    <row r="151" spans="25:30" x14ac:dyDescent="0.2">
      <c r="Y151" s="68" t="s">
        <v>31</v>
      </c>
      <c r="Z151" s="35" t="str">
        <f t="shared" ca="1" si="86"/>
        <v>VFB EssenheimEintracht Frankfurt</v>
      </c>
      <c r="AA151" s="13">
        <f t="shared" ca="1" si="85"/>
        <v>1</v>
      </c>
      <c r="AB151" s="13" t="str">
        <f ca="1">IF(AA151&gt;0,Y79&amp;Language!$E$84&amp;X79,"")</f>
        <v>0-2</v>
      </c>
      <c r="AC151" s="2"/>
      <c r="AD151" s="145"/>
    </row>
    <row r="152" spans="25:30" x14ac:dyDescent="0.2">
      <c r="Y152" s="68" t="s">
        <v>32</v>
      </c>
      <c r="Z152" s="35" t="str">
        <f t="shared" ca="1" si="86"/>
        <v>FC GrönlingenSSV Wildbach</v>
      </c>
      <c r="AA152" s="13">
        <f t="shared" ca="1" si="85"/>
        <v>1</v>
      </c>
      <c r="AB152" s="13" t="str">
        <f ca="1">IF(AA152&gt;0,Y80&amp;Language!$E$84&amp;X80,"")</f>
        <v>3-3</v>
      </c>
      <c r="AC152" s="2"/>
      <c r="AD152" s="145"/>
    </row>
    <row r="153" spans="25:30" x14ac:dyDescent="0.2">
      <c r="Y153" s="68" t="s">
        <v>33</v>
      </c>
      <c r="Z153" s="35" t="str">
        <f t="shared" ca="1" si="86"/>
        <v>1. FC NürnbergBorussia Dortmund</v>
      </c>
      <c r="AA153" s="13">
        <f t="shared" ca="1" si="85"/>
        <v>1</v>
      </c>
      <c r="AB153" s="13" t="str">
        <f ca="1">IF(AA153&gt;0,Y81&amp;Language!$E$84&amp;X81,"")</f>
        <v>3-4</v>
      </c>
      <c r="AC153" s="2"/>
      <c r="AD153" s="145"/>
    </row>
    <row r="154" spans="25:30" x14ac:dyDescent="0.2">
      <c r="Y154" s="68" t="s">
        <v>34</v>
      </c>
      <c r="Z154" s="35" t="str">
        <f t="shared" ca="1" si="86"/>
        <v>Maibach 1822 eVFC Barcelona</v>
      </c>
      <c r="AA154" s="13">
        <f t="shared" ca="1" si="85"/>
        <v>1</v>
      </c>
      <c r="AB154" s="13" t="str">
        <f ca="1">IF(AA154&gt;0,Y82&amp;Language!$E$84&amp;X82,"")</f>
        <v>1-5</v>
      </c>
      <c r="AC154" s="2"/>
      <c r="AD154" s="145"/>
    </row>
    <row r="155" spans="25:30" x14ac:dyDescent="0.2">
      <c r="Y155" s="68" t="s">
        <v>35</v>
      </c>
      <c r="Z155" s="35" t="str">
        <f t="shared" ca="1" si="86"/>
        <v>Manchester CityInter Mailand</v>
      </c>
      <c r="AA155" s="13">
        <f t="shared" ca="1" si="85"/>
        <v>1</v>
      </c>
      <c r="AB155" s="13" t="str">
        <f ca="1">IF(AA155&gt;0,Y83&amp;Language!$E$84&amp;X83,"")</f>
        <v>1-0</v>
      </c>
      <c r="AC155" s="2"/>
      <c r="AD155" s="145"/>
    </row>
    <row r="156" spans="25:30" x14ac:dyDescent="0.2">
      <c r="Y156" s="68" t="s">
        <v>36</v>
      </c>
      <c r="Z156" s="35" t="str">
        <f t="shared" ca="1" si="86"/>
        <v>FSV RauenReal Madrid</v>
      </c>
      <c r="AA156" s="13">
        <f t="shared" ca="1" si="85"/>
        <v>1</v>
      </c>
      <c r="AB156" s="13" t="str">
        <f ca="1">IF(AA156&gt;0,Y84&amp;Language!$E$84&amp;X84,"")</f>
        <v>1-4</v>
      </c>
      <c r="AC156" s="2"/>
      <c r="AD156" s="145"/>
    </row>
    <row r="157" spans="25:30" x14ac:dyDescent="0.2">
      <c r="Y157" s="68" t="s">
        <v>37</v>
      </c>
      <c r="Z157" s="35" t="str">
        <f t="shared" ca="1" si="86"/>
        <v>1. FC RiedwaldEintracht Frankfurt</v>
      </c>
      <c r="AA157" s="13">
        <f t="shared" ca="1" si="85"/>
        <v>1</v>
      </c>
      <c r="AB157" s="13" t="str">
        <f ca="1">IF(AA157&gt;0,Y85&amp;Language!$E$84&amp;X85,"")</f>
        <v>2-5</v>
      </c>
      <c r="AC157" s="2"/>
      <c r="AD157" s="145"/>
    </row>
    <row r="158" spans="25:30" x14ac:dyDescent="0.2">
      <c r="Y158" s="68" t="s">
        <v>38</v>
      </c>
      <c r="Z158" s="35" t="str">
        <f t="shared" ca="1" si="86"/>
        <v>Mainz 05SSV Wildbach</v>
      </c>
      <c r="AA158" s="13">
        <f t="shared" ca="1" si="85"/>
        <v>1</v>
      </c>
      <c r="AB158" s="13" t="str">
        <f ca="1">IF(AA158&gt;0,Y86&amp;Language!$E$84&amp;X86,"")</f>
        <v>2-0</v>
      </c>
      <c r="AC158" s="2"/>
      <c r="AD158" s="145"/>
    </row>
    <row r="159" spans="25:30" x14ac:dyDescent="0.2">
      <c r="Y159" s="68" t="s">
        <v>39</v>
      </c>
      <c r="Z159" s="35" t="str">
        <f t="shared" ca="1" si="86"/>
        <v>Kickers RodendorfBorussia Dortmund</v>
      </c>
      <c r="AA159" s="13">
        <f t="shared" ca="1" si="85"/>
        <v>1</v>
      </c>
      <c r="AB159" s="13" t="str">
        <f ca="1">IF(AA159&gt;0,Y87&amp;Language!$E$84&amp;X87,"")</f>
        <v>1-6</v>
      </c>
      <c r="AC159" s="2"/>
      <c r="AD159" s="145"/>
    </row>
    <row r="160" spans="25:30" x14ac:dyDescent="0.2">
      <c r="Y160" s="68" t="s">
        <v>40</v>
      </c>
      <c r="Z160" s="35" t="str">
        <f t="shared" ca="1" si="86"/>
        <v>VFB EssenheimMaibach 1822 eV</v>
      </c>
      <c r="AA160" s="13">
        <f t="shared" ca="1" si="85"/>
        <v>1</v>
      </c>
      <c r="AB160" s="13" t="str">
        <f ca="1">IF(AA160&gt;0,Y88&amp;Language!$E$84&amp;X88,"")</f>
        <v>2-4</v>
      </c>
      <c r="AC160" s="2"/>
      <c r="AD160" s="145"/>
    </row>
    <row r="161" spans="25:30" x14ac:dyDescent="0.2">
      <c r="Y161" s="68" t="s">
        <v>41</v>
      </c>
      <c r="Z161" s="35" t="str">
        <f t="shared" ca="1" si="86"/>
        <v>FC GrönlingenManchester City</v>
      </c>
      <c r="AA161" s="13">
        <f t="shared" ca="1" si="85"/>
        <v>1</v>
      </c>
      <c r="AB161" s="13" t="str">
        <f ca="1">IF(AA161&gt;0,Y89&amp;Language!$E$84&amp;X89,"")</f>
        <v>0-5</v>
      </c>
      <c r="AC161" s="2"/>
      <c r="AD161" s="145"/>
    </row>
    <row r="162" spans="25:30" x14ac:dyDescent="0.2">
      <c r="Y162" s="68" t="s">
        <v>42</v>
      </c>
      <c r="Z162" s="35" t="str">
        <f t="shared" ca="1" si="86"/>
        <v>1. FC NürnbergFSV Rauen</v>
      </c>
      <c r="AA162" s="13">
        <f t="shared" ca="1" si="85"/>
        <v>1</v>
      </c>
      <c r="AB162" s="13" t="str">
        <f ca="1">IF(AA162&gt;0,Y90&amp;Language!$E$84&amp;X90,"")</f>
        <v>3-1</v>
      </c>
      <c r="AC162" s="2"/>
      <c r="AD162" s="145"/>
    </row>
    <row r="163" spans="25:30" x14ac:dyDescent="0.2">
      <c r="Y163" s="68" t="s">
        <v>43</v>
      </c>
      <c r="Z163" s="35" t="str">
        <f t="shared" ca="1" si="86"/>
        <v>FC Barcelona1. FC Riedwald</v>
      </c>
      <c r="AA163" s="13">
        <f t="shared" ca="1" si="85"/>
        <v>1</v>
      </c>
      <c r="AB163" s="13" t="str">
        <f ca="1">IF(AA163&gt;0,Y91&amp;Language!$E$84&amp;X91,"")</f>
        <v>2-0</v>
      </c>
      <c r="AC163" s="2"/>
      <c r="AD163" s="145"/>
    </row>
    <row r="164" spans="25:30" x14ac:dyDescent="0.2">
      <c r="Y164" s="68" t="s">
        <v>44</v>
      </c>
      <c r="Z164" s="35" t="str">
        <f t="shared" ca="1" si="86"/>
        <v>Inter MailandMainz 05</v>
      </c>
      <c r="AA164" s="13">
        <f t="shared" ca="1" si="85"/>
        <v>1</v>
      </c>
      <c r="AB164" s="13" t="str">
        <f ca="1">IF(AA164&gt;0,Y92&amp;Language!$E$84&amp;X92,"")</f>
        <v>4-1</v>
      </c>
      <c r="AC164" s="2"/>
      <c r="AD164" s="145"/>
    </row>
    <row r="165" spans="25:30" x14ac:dyDescent="0.2">
      <c r="Y165" s="68" t="s">
        <v>45</v>
      </c>
      <c r="Z165" s="35" t="str">
        <f t="shared" ca="1" si="86"/>
        <v>Real MadridKickers Rodendorf</v>
      </c>
      <c r="AA165" s="13">
        <f t="shared" ca="1" si="85"/>
        <v>1</v>
      </c>
      <c r="AB165" s="13" t="str">
        <f ca="1">IF(AA165&gt;0,Y93&amp;Language!$E$84&amp;X93,"")</f>
        <v>6-0</v>
      </c>
      <c r="AC165" s="2"/>
      <c r="AD165" s="145"/>
    </row>
    <row r="166" spans="25:30" x14ac:dyDescent="0.2">
      <c r="Y166" s="68" t="s">
        <v>46</v>
      </c>
      <c r="Z166" s="35" t="str">
        <f t="shared" ca="1" si="86"/>
        <v/>
      </c>
      <c r="AA166" s="13">
        <f t="shared" ca="1" si="85"/>
        <v>0</v>
      </c>
      <c r="AB166" s="13" t="str">
        <f ca="1">IF(AA166&gt;0,Y94&amp;Language!$E$84&amp;X94,"")</f>
        <v/>
      </c>
      <c r="AC166" s="2"/>
      <c r="AD166" s="145"/>
    </row>
    <row r="167" spans="25:30" x14ac:dyDescent="0.2">
      <c r="Y167" s="68" t="s">
        <v>47</v>
      </c>
      <c r="Z167" s="35" t="str">
        <f t="shared" ca="1" si="86"/>
        <v/>
      </c>
      <c r="AA167" s="13">
        <f t="shared" ca="1" si="85"/>
        <v>0</v>
      </c>
      <c r="AB167" s="13" t="str">
        <f ca="1">IF(AA167&gt;0,Y95&amp;Language!$E$84&amp;X95,"")</f>
        <v/>
      </c>
      <c r="AC167" s="2"/>
      <c r="AD167" s="145"/>
    </row>
    <row r="168" spans="25:30" x14ac:dyDescent="0.2">
      <c r="Y168" s="68" t="s">
        <v>48</v>
      </c>
      <c r="Z168" s="35" t="str">
        <f t="shared" ca="1" si="86"/>
        <v/>
      </c>
      <c r="AA168" s="13">
        <f t="shared" ca="1" si="85"/>
        <v>0</v>
      </c>
      <c r="AB168" s="13" t="str">
        <f ca="1">IF(AA168&gt;0,Y96&amp;Language!$E$84&amp;X96,"")</f>
        <v/>
      </c>
      <c r="AC168" s="2"/>
      <c r="AD168" s="145"/>
    </row>
    <row r="169" spans="25:30" x14ac:dyDescent="0.2">
      <c r="Y169" s="68" t="s">
        <v>49</v>
      </c>
      <c r="Z169" s="35" t="str">
        <f t="shared" ca="1" si="86"/>
        <v/>
      </c>
      <c r="AA169" s="13">
        <f t="shared" ca="1" si="85"/>
        <v>0</v>
      </c>
      <c r="AB169" s="13" t="str">
        <f ca="1">IF(AA169&gt;0,Y97&amp;Language!$E$84&amp;X97,"")</f>
        <v/>
      </c>
      <c r="AC169" s="2"/>
      <c r="AD169" s="145"/>
    </row>
    <row r="170" spans="25:30" x14ac:dyDescent="0.2">
      <c r="Y170" s="68" t="s">
        <v>50</v>
      </c>
      <c r="Z170" s="35" t="str">
        <f t="shared" ca="1" si="86"/>
        <v/>
      </c>
      <c r="AA170" s="13">
        <f t="shared" ca="1" si="85"/>
        <v>0</v>
      </c>
      <c r="AB170" s="13" t="str">
        <f ca="1">IF(AA170&gt;0,Y98&amp;Language!$E$84&amp;X98,"")</f>
        <v/>
      </c>
      <c r="AC170" s="2"/>
      <c r="AD170" s="145"/>
    </row>
    <row r="171" spans="25:30" x14ac:dyDescent="0.2">
      <c r="Y171" s="68" t="s">
        <v>51</v>
      </c>
      <c r="Z171" s="35" t="str">
        <f t="shared" ca="1" si="86"/>
        <v/>
      </c>
      <c r="AA171" s="13">
        <f t="shared" ca="1" si="85"/>
        <v>0</v>
      </c>
      <c r="AB171" s="13" t="str">
        <f ca="1">IF(AA171&gt;0,Y99&amp;Language!$E$84&amp;X99,"")</f>
        <v/>
      </c>
      <c r="AC171" s="2"/>
      <c r="AD171" s="145"/>
    </row>
    <row r="172" spans="25:30" x14ac:dyDescent="0.2">
      <c r="Y172" s="68" t="s">
        <v>60</v>
      </c>
      <c r="Z172" s="35" t="str">
        <f t="shared" ca="1" si="86"/>
        <v/>
      </c>
      <c r="AA172" s="13">
        <f t="shared" ca="1" si="85"/>
        <v>0</v>
      </c>
      <c r="AB172" s="13" t="str">
        <f ca="1">IF(AA172&gt;0,Y100&amp;Language!$E$84&amp;X100,"")</f>
        <v/>
      </c>
      <c r="AC172" s="2"/>
      <c r="AD172" s="145"/>
    </row>
    <row r="173" spans="25:30" x14ac:dyDescent="0.2">
      <c r="Y173" s="68" t="s">
        <v>61</v>
      </c>
      <c r="Z173" s="35" t="str">
        <f t="shared" ca="1" si="86"/>
        <v/>
      </c>
      <c r="AA173" s="13">
        <f t="shared" ca="1" si="85"/>
        <v>0</v>
      </c>
      <c r="AB173" s="13" t="str">
        <f ca="1">IF(AA173&gt;0,Y101&amp;Language!$E$84&amp;X101,"")</f>
        <v/>
      </c>
      <c r="AC173" s="2"/>
      <c r="AD173" s="145"/>
    </row>
    <row r="174" spans="25:30" x14ac:dyDescent="0.2">
      <c r="Y174" s="68" t="s">
        <v>62</v>
      </c>
      <c r="Z174" s="35" t="str">
        <f t="shared" ca="1" si="86"/>
        <v/>
      </c>
      <c r="AA174" s="13">
        <f t="shared" ca="1" si="85"/>
        <v>0</v>
      </c>
      <c r="AB174" s="13" t="str">
        <f ca="1">IF(AA174&gt;0,Y102&amp;Language!$E$84&amp;X102,"")</f>
        <v/>
      </c>
      <c r="AC174" s="2"/>
      <c r="AD174" s="145"/>
    </row>
    <row r="175" spans="25:30" x14ac:dyDescent="0.2">
      <c r="Y175" s="68" t="s">
        <v>63</v>
      </c>
      <c r="Z175" s="35" t="str">
        <f t="shared" ca="1" si="86"/>
        <v/>
      </c>
      <c r="AA175" s="13">
        <f t="shared" ca="1" si="85"/>
        <v>0</v>
      </c>
      <c r="AB175" s="13" t="str">
        <f ca="1">IF(AA175&gt;0,Y103&amp;Language!$E$84&amp;X103,"")</f>
        <v/>
      </c>
      <c r="AC175" s="2"/>
      <c r="AD175" s="145"/>
    </row>
    <row r="176" spans="25:30" x14ac:dyDescent="0.2">
      <c r="Y176" s="68" t="s">
        <v>64</v>
      </c>
      <c r="Z176" s="35" t="str">
        <f t="shared" ca="1" si="86"/>
        <v/>
      </c>
      <c r="AA176" s="13">
        <f t="shared" ca="1" si="85"/>
        <v>0</v>
      </c>
      <c r="AB176" s="13" t="str">
        <f ca="1">IF(AA176&gt;0,Y104&amp;Language!$E$84&amp;X104,"")</f>
        <v/>
      </c>
      <c r="AC176" s="2"/>
      <c r="AD176" s="145"/>
    </row>
    <row r="177" spans="25:30" x14ac:dyDescent="0.2">
      <c r="Y177" s="68" t="s">
        <v>65</v>
      </c>
      <c r="Z177" s="35" t="str">
        <f t="shared" ca="1" si="86"/>
        <v/>
      </c>
      <c r="AA177" s="13">
        <f t="shared" ca="1" si="85"/>
        <v>0</v>
      </c>
      <c r="AB177" s="13" t="str">
        <f ca="1">IF(AA177&gt;0,Y105&amp;Language!$E$84&amp;X105,"")</f>
        <v/>
      </c>
      <c r="AC177" s="2"/>
      <c r="AD177" s="145"/>
    </row>
    <row r="178" spans="25:30" x14ac:dyDescent="0.2">
      <c r="Y178" s="68" t="s">
        <v>66</v>
      </c>
      <c r="Z178" s="35" t="str">
        <f t="shared" ca="1" si="86"/>
        <v/>
      </c>
      <c r="AA178" s="13">
        <f t="shared" ca="1" si="85"/>
        <v>0</v>
      </c>
      <c r="AB178" s="13" t="str">
        <f ca="1">IF(AA178&gt;0,Y106&amp;Language!$E$84&amp;X106,"")</f>
        <v/>
      </c>
      <c r="AC178" s="2"/>
      <c r="AD178" s="145"/>
    </row>
    <row r="179" spans="25:30" x14ac:dyDescent="0.2">
      <c r="Y179" s="68" t="s">
        <v>67</v>
      </c>
      <c r="Z179" s="35" t="str">
        <f t="shared" ca="1" si="86"/>
        <v/>
      </c>
      <c r="AA179" s="13">
        <f t="shared" ca="1" si="85"/>
        <v>0</v>
      </c>
      <c r="AB179" s="13" t="str">
        <f ca="1">IF(AA179&gt;0,Y107&amp;Language!$E$84&amp;X107,"")</f>
        <v/>
      </c>
      <c r="AC179" s="2"/>
      <c r="AD179" s="145"/>
    </row>
    <row r="180" spans="25:30" x14ac:dyDescent="0.2">
      <c r="Y180" s="68" t="s">
        <v>68</v>
      </c>
      <c r="Z180" s="35" t="str">
        <f t="shared" ca="1" si="86"/>
        <v/>
      </c>
      <c r="AA180" s="13">
        <f t="shared" ca="1" si="85"/>
        <v>0</v>
      </c>
      <c r="AB180" s="13" t="str">
        <f ca="1">IF(AA180&gt;0,Y108&amp;Language!$E$84&amp;X108,"")</f>
        <v/>
      </c>
      <c r="AC180" s="2"/>
      <c r="AD180" s="145"/>
    </row>
    <row r="181" spans="25:30" x14ac:dyDescent="0.2">
      <c r="Y181" s="68" t="s">
        <v>69</v>
      </c>
      <c r="Z181" s="35" t="str">
        <f t="shared" si="86"/>
        <v/>
      </c>
      <c r="AA181" s="13">
        <f t="shared" si="85"/>
        <v>0</v>
      </c>
      <c r="AB181" s="13" t="str">
        <f>IF(AA181&gt;0,Y109&amp;Language!$E$84&amp;X109,"")</f>
        <v/>
      </c>
      <c r="AC181" s="2"/>
      <c r="AD181" s="145"/>
    </row>
    <row r="182" spans="25:30" x14ac:dyDescent="0.2">
      <c r="Y182" s="68" t="s">
        <v>70</v>
      </c>
      <c r="Z182" s="35" t="str">
        <f t="shared" si="86"/>
        <v/>
      </c>
      <c r="AA182" s="13">
        <f t="shared" si="85"/>
        <v>0</v>
      </c>
      <c r="AB182" s="13" t="str">
        <f>IF(AA182&gt;0,Y110&amp;Language!$E$84&amp;X110,"")</f>
        <v/>
      </c>
      <c r="AC182" s="2"/>
      <c r="AD182" s="145"/>
    </row>
    <row r="183" spans="25:30" x14ac:dyDescent="0.2">
      <c r="Y183" s="68" t="s">
        <v>71</v>
      </c>
      <c r="Z183" s="35" t="str">
        <f t="shared" si="86"/>
        <v/>
      </c>
      <c r="AA183" s="13">
        <f t="shared" si="85"/>
        <v>0</v>
      </c>
      <c r="AB183" s="13" t="str">
        <f>IF(AA183&gt;0,Y111&amp;Language!$E$84&amp;X111,"")</f>
        <v/>
      </c>
      <c r="AC183" s="2"/>
      <c r="AD183" s="145"/>
    </row>
    <row r="184" spans="25:30" x14ac:dyDescent="0.2">
      <c r="Y184" s="68" t="s">
        <v>72</v>
      </c>
      <c r="Z184" s="35" t="str">
        <f t="shared" si="86"/>
        <v/>
      </c>
      <c r="AA184" s="13">
        <f t="shared" si="85"/>
        <v>0</v>
      </c>
      <c r="AB184" s="13" t="str">
        <f>IF(AA184&gt;0,Y112&amp;Language!$E$84&amp;X112,"")</f>
        <v/>
      </c>
      <c r="AC184" s="2"/>
      <c r="AD184" s="145"/>
    </row>
    <row r="185" spans="25:30" x14ac:dyDescent="0.2">
      <c r="Y185" s="68" t="s">
        <v>73</v>
      </c>
      <c r="Z185" s="35" t="str">
        <f t="shared" si="86"/>
        <v/>
      </c>
      <c r="AA185" s="13">
        <f t="shared" si="85"/>
        <v>0</v>
      </c>
      <c r="AB185" s="13" t="str">
        <f>IF(AA185&gt;0,Y113&amp;Language!$E$84&amp;X113,"")</f>
        <v/>
      </c>
      <c r="AC185" s="2"/>
      <c r="AD185" s="145"/>
    </row>
    <row r="186" spans="25:30" x14ac:dyDescent="0.2">
      <c r="Y186" s="68" t="s">
        <v>74</v>
      </c>
      <c r="Z186" s="35" t="str">
        <f t="shared" si="86"/>
        <v/>
      </c>
      <c r="AA186" s="13">
        <f t="shared" si="85"/>
        <v>0</v>
      </c>
      <c r="AB186" s="13" t="str">
        <f>IF(AA186&gt;0,Y114&amp;Language!$E$84&amp;X114,"")</f>
        <v/>
      </c>
      <c r="AC186" s="2"/>
      <c r="AD186" s="145"/>
    </row>
    <row r="187" spans="25:30" x14ac:dyDescent="0.2">
      <c r="Y187" s="68" t="s">
        <v>75</v>
      </c>
      <c r="Z187" s="35" t="str">
        <f t="shared" si="86"/>
        <v/>
      </c>
      <c r="AA187" s="13">
        <f t="shared" si="85"/>
        <v>0</v>
      </c>
      <c r="AB187" s="13" t="str">
        <f>IF(AA187&gt;0,Y115&amp;Language!$E$84&amp;X115,"")</f>
        <v/>
      </c>
      <c r="AC187" s="2"/>
      <c r="AD187" s="145"/>
    </row>
    <row r="188" spans="25:30" x14ac:dyDescent="0.2">
      <c r="Y188" s="68" t="s">
        <v>76</v>
      </c>
      <c r="Z188" s="35" t="str">
        <f t="shared" si="86"/>
        <v/>
      </c>
      <c r="AA188" s="13">
        <f t="shared" si="85"/>
        <v>0</v>
      </c>
      <c r="AB188" s="13" t="str">
        <f>IF(AA188&gt;0,Y116&amp;Language!$E$84&amp;X116,"")</f>
        <v/>
      </c>
      <c r="AC188" s="2"/>
      <c r="AD188" s="145"/>
    </row>
    <row r="189" spans="25:30" x14ac:dyDescent="0.2">
      <c r="Y189" s="68" t="s">
        <v>77</v>
      </c>
      <c r="Z189" s="35" t="str">
        <f t="shared" si="86"/>
        <v/>
      </c>
      <c r="AA189" s="13">
        <f t="shared" si="85"/>
        <v>0</v>
      </c>
      <c r="AB189" s="13" t="str">
        <f>IF(AA189&gt;0,Y117&amp;Language!$E$84&amp;X117,"")</f>
        <v/>
      </c>
      <c r="AC189" s="2"/>
      <c r="AD189" s="145"/>
    </row>
    <row r="190" spans="25:30" x14ac:dyDescent="0.2">
      <c r="Y190" s="68" t="s">
        <v>78</v>
      </c>
      <c r="Z190" s="35" t="str">
        <f t="shared" si="86"/>
        <v/>
      </c>
      <c r="AA190" s="13">
        <f t="shared" si="85"/>
        <v>0</v>
      </c>
      <c r="AB190" s="13" t="str">
        <f>IF(AA190&gt;0,Y118&amp;Language!$E$84&amp;X118,"")</f>
        <v/>
      </c>
      <c r="AC190" s="2"/>
      <c r="AD190" s="145"/>
    </row>
    <row r="191" spans="25:30" x14ac:dyDescent="0.2">
      <c r="Y191" s="68" t="s">
        <v>79</v>
      </c>
      <c r="Z191" s="35" t="str">
        <f t="shared" si="86"/>
        <v/>
      </c>
      <c r="AA191" s="13">
        <f t="shared" si="85"/>
        <v>0</v>
      </c>
      <c r="AB191" s="13" t="str">
        <f>IF(AA191&gt;0,Y119&amp;Language!$E$84&amp;X119,"")</f>
        <v/>
      </c>
      <c r="AC191" s="2"/>
      <c r="AD191" s="145"/>
    </row>
    <row r="192" spans="25:30" x14ac:dyDescent="0.2">
      <c r="Y192" s="68" t="s">
        <v>80</v>
      </c>
      <c r="Z192" s="35" t="str">
        <f t="shared" si="86"/>
        <v/>
      </c>
      <c r="AA192" s="13">
        <f t="shared" si="85"/>
        <v>0</v>
      </c>
      <c r="AB192" s="13" t="str">
        <f>IF(AA192&gt;0,Y120&amp;Language!$E$84&amp;X120,"")</f>
        <v/>
      </c>
      <c r="AC192" s="2"/>
      <c r="AD192" s="145"/>
    </row>
    <row r="193" spans="25:30" x14ac:dyDescent="0.2">
      <c r="Y193" s="68" t="s">
        <v>81</v>
      </c>
      <c r="Z193" s="35" t="str">
        <f t="shared" si="86"/>
        <v/>
      </c>
      <c r="AA193" s="13">
        <f t="shared" si="85"/>
        <v>0</v>
      </c>
      <c r="AB193" s="13" t="str">
        <f>IF(AA193&gt;0,Y121&amp;Language!$E$84&amp;X121,"")</f>
        <v/>
      </c>
      <c r="AC193" s="2"/>
      <c r="AD193" s="145"/>
    </row>
    <row r="194" spans="25:30" x14ac:dyDescent="0.2">
      <c r="Y194" s="68" t="s">
        <v>82</v>
      </c>
      <c r="Z194" s="35" t="str">
        <f t="shared" si="86"/>
        <v/>
      </c>
      <c r="AA194" s="13">
        <f t="shared" si="85"/>
        <v>0</v>
      </c>
      <c r="AB194" s="13" t="str">
        <f>IF(AA194&gt;0,Y122&amp;Language!$E$84&amp;X122,"")</f>
        <v/>
      </c>
      <c r="AC194" s="2"/>
      <c r="AD194" s="145"/>
    </row>
    <row r="195" spans="25:30" x14ac:dyDescent="0.2">
      <c r="Y195" s="68" t="s">
        <v>83</v>
      </c>
      <c r="Z195" s="35" t="str">
        <f t="shared" si="86"/>
        <v/>
      </c>
      <c r="AA195" s="13">
        <f t="shared" si="85"/>
        <v>0</v>
      </c>
      <c r="AB195" s="13" t="str">
        <f>IF(AA195&gt;0,Y123&amp;Language!$E$84&amp;X123,"")</f>
        <v/>
      </c>
      <c r="AC195" s="2"/>
      <c r="AD195" s="145"/>
    </row>
    <row r="196" spans="25:30" x14ac:dyDescent="0.2">
      <c r="Y196" s="68" t="s">
        <v>84</v>
      </c>
      <c r="Z196" s="35" t="str">
        <f t="shared" si="86"/>
        <v/>
      </c>
      <c r="AA196" s="13">
        <f t="shared" si="85"/>
        <v>0</v>
      </c>
      <c r="AB196" s="13" t="str">
        <f>IF(AA196&gt;0,Y124&amp;Language!$E$84&amp;X124,"")</f>
        <v/>
      </c>
      <c r="AC196" s="2"/>
      <c r="AD196" s="145"/>
    </row>
    <row r="197" spans="25:30" x14ac:dyDescent="0.2">
      <c r="Y197" s="68" t="s">
        <v>85</v>
      </c>
      <c r="Z197" s="35" t="str">
        <f t="shared" si="86"/>
        <v/>
      </c>
      <c r="AA197" s="13">
        <f t="shared" si="85"/>
        <v>0</v>
      </c>
      <c r="AB197" s="13" t="str">
        <f>IF(AA197&gt;0,Y125&amp;Language!$E$84&amp;X125,"")</f>
        <v/>
      </c>
      <c r="AC197" s="2"/>
      <c r="AD197" s="145"/>
    </row>
    <row r="198" spans="25:30" x14ac:dyDescent="0.2">
      <c r="Y198" s="68" t="s">
        <v>86</v>
      </c>
      <c r="Z198" s="35" t="str">
        <f t="shared" si="86"/>
        <v/>
      </c>
      <c r="AA198" s="13">
        <f t="shared" si="85"/>
        <v>0</v>
      </c>
      <c r="AB198" s="13" t="str">
        <f>IF(AA198&gt;0,Y126&amp;Language!$E$84&amp;X126,"")</f>
        <v/>
      </c>
      <c r="AC198" s="2"/>
      <c r="AD198" s="145"/>
    </row>
    <row r="199" spans="25:30" x14ac:dyDescent="0.2">
      <c r="Y199" s="68" t="s">
        <v>87</v>
      </c>
      <c r="Z199" s="35" t="str">
        <f t="shared" si="86"/>
        <v/>
      </c>
      <c r="AA199" s="13">
        <f t="shared" si="85"/>
        <v>0</v>
      </c>
      <c r="AB199" s="13" t="str">
        <f>IF(AA199&gt;0,Y127&amp;Language!$E$84&amp;X127,"")</f>
        <v/>
      </c>
      <c r="AC199" s="2"/>
      <c r="AD199" s="145"/>
    </row>
    <row r="200" spans="25:30" x14ac:dyDescent="0.2">
      <c r="Y200" s="68" t="s">
        <v>88</v>
      </c>
      <c r="Z200" s="35" t="str">
        <f t="shared" si="86"/>
        <v/>
      </c>
      <c r="AA200" s="13">
        <f t="shared" si="85"/>
        <v>0</v>
      </c>
      <c r="AB200" s="13" t="str">
        <f>IF(AA200&gt;0,Y128&amp;Language!$E$84&amp;X128,"")</f>
        <v/>
      </c>
      <c r="AC200" s="2"/>
      <c r="AD200" s="145"/>
    </row>
    <row r="201" spans="25:30" x14ac:dyDescent="0.2">
      <c r="Y201" s="68" t="s">
        <v>89</v>
      </c>
      <c r="Z201" s="35" t="str">
        <f t="shared" si="86"/>
        <v/>
      </c>
      <c r="AA201" s="13">
        <f t="shared" ref="AA201:AA207" si="87">AA129</f>
        <v>0</v>
      </c>
      <c r="AB201" s="13" t="str">
        <f>IF(AA201&gt;0,Y129&amp;Language!$E$84&amp;X129,"")</f>
        <v/>
      </c>
      <c r="AC201" s="2"/>
      <c r="AD201" s="145"/>
    </row>
    <row r="202" spans="25:30" x14ac:dyDescent="0.2">
      <c r="Y202" s="68" t="s">
        <v>90</v>
      </c>
      <c r="Z202" s="35" t="str">
        <f t="shared" ref="Z202:Z206" si="88">W130&amp;V130</f>
        <v/>
      </c>
      <c r="AA202" s="13">
        <f t="shared" si="87"/>
        <v>0</v>
      </c>
      <c r="AB202" s="13" t="str">
        <f>IF(AA202&gt;0,Y130&amp;Language!$E$84&amp;X130,"")</f>
        <v/>
      </c>
      <c r="AC202" s="2"/>
      <c r="AD202" s="145"/>
    </row>
    <row r="203" spans="25:30" x14ac:dyDescent="0.2">
      <c r="Y203" s="68" t="s">
        <v>91</v>
      </c>
      <c r="Z203" s="35" t="str">
        <f t="shared" si="88"/>
        <v/>
      </c>
      <c r="AA203" s="13">
        <f t="shared" si="87"/>
        <v>0</v>
      </c>
      <c r="AB203" s="13" t="str">
        <f>IF(AA203&gt;0,Y131&amp;Language!$E$84&amp;X131,"")</f>
        <v/>
      </c>
      <c r="AC203" s="2"/>
      <c r="AD203" s="145"/>
    </row>
    <row r="204" spans="25:30" x14ac:dyDescent="0.2">
      <c r="Y204" s="68" t="s">
        <v>92</v>
      </c>
      <c r="Z204" s="35" t="str">
        <f t="shared" si="88"/>
        <v/>
      </c>
      <c r="AA204" s="13">
        <f t="shared" si="87"/>
        <v>0</v>
      </c>
      <c r="AB204" s="13" t="str">
        <f>IF(AA204&gt;0,Y132&amp;Language!$E$84&amp;X132,"")</f>
        <v/>
      </c>
      <c r="AC204" s="2"/>
      <c r="AD204" s="145"/>
    </row>
    <row r="205" spans="25:30" x14ac:dyDescent="0.2">
      <c r="Y205" s="68" t="s">
        <v>93</v>
      </c>
      <c r="Z205" s="35" t="str">
        <f t="shared" si="88"/>
        <v/>
      </c>
      <c r="AA205" s="13">
        <f t="shared" si="87"/>
        <v>0</v>
      </c>
      <c r="AB205" s="13" t="str">
        <f>IF(AA205&gt;0,Y133&amp;Language!$E$84&amp;X133,"")</f>
        <v/>
      </c>
      <c r="AC205" s="2"/>
      <c r="AD205" s="145"/>
    </row>
    <row r="206" spans="25:30" x14ac:dyDescent="0.2">
      <c r="Y206" s="68" t="s">
        <v>94</v>
      </c>
      <c r="Z206" s="35" t="str">
        <f t="shared" si="88"/>
        <v/>
      </c>
      <c r="AA206" s="13">
        <f t="shared" si="87"/>
        <v>0</v>
      </c>
      <c r="AB206" s="13" t="str">
        <f>IF(AA206&gt;0,Y134&amp;Language!$E$84&amp;X134,"")</f>
        <v/>
      </c>
      <c r="AC206" s="2"/>
      <c r="AD206" s="145"/>
    </row>
    <row r="207" spans="25:30" ht="12.75" thickBot="1" x14ac:dyDescent="0.25">
      <c r="Y207" s="69" t="s">
        <v>95</v>
      </c>
      <c r="Z207" s="37" t="str">
        <f>W135&amp;V135</f>
        <v/>
      </c>
      <c r="AA207" s="38">
        <f t="shared" si="87"/>
        <v>0</v>
      </c>
      <c r="AB207" s="146" t="str">
        <f>IF(AA207&gt;0,Y135&amp;Language!$E$84&amp;X135,"")</f>
        <v/>
      </c>
      <c r="AC207" s="148"/>
      <c r="AD207" s="147"/>
    </row>
    <row r="208" spans="25:30" ht="12.75" thickTop="1" x14ac:dyDescent="0.2"/>
  </sheetData>
  <mergeCells count="14">
    <mergeCell ref="BI29:BP29"/>
    <mergeCell ref="AS29:AZ29"/>
    <mergeCell ref="BA29:BH29"/>
    <mergeCell ref="E29:L29"/>
    <mergeCell ref="M29:T29"/>
    <mergeCell ref="U29:AB29"/>
    <mergeCell ref="AC29:AJ29"/>
    <mergeCell ref="AK29:AR29"/>
    <mergeCell ref="AE63:AF63"/>
    <mergeCell ref="W3:AA3"/>
    <mergeCell ref="AB3:AF3"/>
    <mergeCell ref="AG3:AK3"/>
    <mergeCell ref="AL3:AP3"/>
    <mergeCell ref="AD15:AH15"/>
  </mergeCells>
  <phoneticPr fontId="3" type="noConversion"/>
  <pageMargins left="0.78740157499999996" right="0.78740157499999996" top="0.984251969" bottom="0.984251969" header="0.4921259845" footer="0.4921259845"/>
  <pageSetup paperSize="9" orientation="portrait" horizontalDpi="0" verticalDpi="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923E-DE65-4562-9D16-4BB3B2FB7E1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3</v>
      </c>
      <c r="D4" s="13">
        <f ca="1">E4+ROW()/1000+(F4="")*10</f>
        <v>3.004</v>
      </c>
      <c r="E4" s="269">
        <f ca="1">IF($AI$15,RANK(AH17,AH$17:AH$25,1),RANK(X17,X$17:X$25,1))</f>
        <v>3</v>
      </c>
      <c r="F4" s="1" t="str">
        <f>$Q64</f>
        <v>Mainz 05</v>
      </c>
      <c r="G4" s="1">
        <f t="shared" ref="G4:G12" ca="1" si="1">SUMIFS($X$64:$X$135,$V$64:$V$135,$F4)+SUMIFS($Y$64:$Y$135,$W$64:$W$135,$F4)</f>
        <v>5</v>
      </c>
      <c r="H4" s="1">
        <f t="shared" ref="H4:H12" ca="1" si="2">SUMIFS($Y$64:$Y$135,$V$64:$V$135,$F4)+SUMIFS($X$64:$X$135,$W$64:$W$135,$F4)</f>
        <v>8</v>
      </c>
      <c r="I4" s="13">
        <f t="shared" ref="I4:I12" ca="1" si="3">G4-H4</f>
        <v>-3</v>
      </c>
      <c r="J4" s="1">
        <f ca="1">SUMIF($V$64:$V$135,F4,$AE$64:$AE$135)+SUMIF($W$64:$W$135,F4,$AF$64:$AF$135)</f>
        <v>6</v>
      </c>
      <c r="K4" s="1">
        <f t="shared" ref="K4:K12" ca="1" si="4">SUMPRODUCT(($V$64:$V$135=F4)*($X$64:$X$135&lt;&gt;""))+SUMPRODUCT(($W$64:$W$135=F4)*($Y$64:$Y$135&lt;&gt;""))</f>
        <v>4</v>
      </c>
      <c r="L4" s="1">
        <f t="shared" ref="L4:L12" ca="1" si="5">SUMPRODUCT(($V$64:$V$135=F4)*($X$64:$X$135&gt;$Y$64:$Y$135))+SUMPRODUCT(($W$64:$W$135=F4)*($X$64:$X$135&lt;$Y$64:$Y$135))</f>
        <v>2</v>
      </c>
      <c r="M4" s="1">
        <f t="shared" ref="M4:M12" ca="1" si="6">SUMPRODUCT(($V$64:$W$135=F4)*($X$64:$X$135=$Y$64:$Y$135)*($X$64:$X$135&lt;&gt;"")*($Y$64:$Y$135&lt;&gt;""))</f>
        <v>0</v>
      </c>
      <c r="N4" s="1">
        <f t="shared" ref="N4:N12" ca="1" si="7">SUMPRODUCT(($V$64:$V$135=F4)*($X$64:$X$135&lt;$Y$64:$Y$135))+SUMPRODUCT(($W$64:$W$135=F4)*($X$64:$X$135&gt;$Y$64:$Y$135))</f>
        <v>2</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1.0604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1.0604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1.0604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1.0604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si="14">$Q65</f>
        <v>Inter Mailand</v>
      </c>
      <c r="G5" s="1">
        <f t="shared" ca="1" si="1"/>
        <v>13</v>
      </c>
      <c r="H5" s="1">
        <f t="shared" ca="1" si="2"/>
        <v>3</v>
      </c>
      <c r="I5" s="13">
        <f t="shared" ca="1" si="3"/>
        <v>10</v>
      </c>
      <c r="J5" s="1">
        <f t="shared" ref="J5:J12" ca="1" si="15">SUMIF($V$64:$V$135,F5,$AE$64:$AE$135)+SUMIF($W$64:$W$135,F5,$AF$64:$AF$135)</f>
        <v>9</v>
      </c>
      <c r="K5" s="1">
        <f t="shared" ca="1" si="4"/>
        <v>4</v>
      </c>
      <c r="L5" s="1">
        <f t="shared" ca="1" si="5"/>
        <v>3</v>
      </c>
      <c r="M5" s="1">
        <f t="shared" ca="1" si="6"/>
        <v>0</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1.0605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1.0605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1.0605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1.0605</v>
      </c>
      <c r="AP5" s="648">
        <f t="shared" ref="AP5:AP12" ca="1" si="28">RANK($AO5,$AO$4:$AO$12,1)</f>
        <v>2</v>
      </c>
    </row>
    <row r="6" spans="1:42" s="2" customFormat="1" x14ac:dyDescent="0.2">
      <c r="A6" s="256"/>
      <c r="B6" s="1">
        <v>3</v>
      </c>
      <c r="C6" s="22">
        <f t="shared" ca="1" si="11"/>
        <v>5</v>
      </c>
      <c r="D6" s="13">
        <f t="shared" ca="1" si="12"/>
        <v>5.0060000000000002</v>
      </c>
      <c r="E6" s="269">
        <f t="shared" ca="1" si="13"/>
        <v>5</v>
      </c>
      <c r="F6" s="1" t="str">
        <f t="shared" si="14"/>
        <v>SSV Wildbach</v>
      </c>
      <c r="G6" s="1">
        <f t="shared" ca="1" si="1"/>
        <v>5</v>
      </c>
      <c r="H6" s="1">
        <f t="shared" ca="1" si="2"/>
        <v>16</v>
      </c>
      <c r="I6" s="13">
        <f t="shared" ca="1" si="3"/>
        <v>-11</v>
      </c>
      <c r="J6" s="1">
        <f t="shared" ca="1" si="15"/>
        <v>1</v>
      </c>
      <c r="K6" s="1">
        <f t="shared" ca="1" si="4"/>
        <v>4</v>
      </c>
      <c r="L6" s="1">
        <f t="shared" ca="1" si="5"/>
        <v>0</v>
      </c>
      <c r="M6" s="1">
        <f t="shared" ca="1" si="6"/>
        <v>1</v>
      </c>
      <c r="N6" s="1">
        <f t="shared" ca="1" si="7"/>
        <v>3</v>
      </c>
      <c r="O6" s="24"/>
      <c r="P6" s="25"/>
      <c r="V6" s="1"/>
      <c r="W6" s="645" t="str">
        <f t="shared" ca="1" si="16"/>
        <v/>
      </c>
      <c r="X6" s="646" t="str">
        <f t="shared" ca="1" si="17"/>
        <v/>
      </c>
      <c r="Y6" s="643">
        <f t="shared" ca="1" si="18"/>
        <v>99999</v>
      </c>
      <c r="Z6" s="643">
        <f ca="1">RANK(Y6,Y$4:Y$12,1)+INDEX($E$4:$E$12,MATCH(W6,$F$4:$F$12,0))/100+ROW()/10000</f>
        <v>1.0606</v>
      </c>
      <c r="AA6" s="648">
        <f t="shared" ca="1" si="19"/>
        <v>3</v>
      </c>
      <c r="AB6" s="645" t="str">
        <f t="shared" ca="1" si="8"/>
        <v/>
      </c>
      <c r="AC6" s="646" t="str">
        <f t="shared" ca="1" si="20"/>
        <v/>
      </c>
      <c r="AD6" s="647">
        <f t="shared" ca="1" si="21"/>
        <v>99999</v>
      </c>
      <c r="AE6" s="643">
        <f ca="1">RANK(AD6,AD$4:AD$12,1)+INDEX($E$4:$E$12,MATCH(AB6,$F$4:$F$12,0))/100+ROW()/10000</f>
        <v>1.0606</v>
      </c>
      <c r="AF6" s="643">
        <f t="shared" ca="1" si="22"/>
        <v>3</v>
      </c>
      <c r="AG6" s="645" t="str">
        <f t="shared" ca="1" si="9"/>
        <v/>
      </c>
      <c r="AH6" s="646" t="str">
        <f t="shared" ca="1" si="23"/>
        <v/>
      </c>
      <c r="AI6" s="647">
        <f t="shared" ca="1" si="24"/>
        <v>99999</v>
      </c>
      <c r="AJ6" s="643">
        <f ca="1">RANK(AI6,AI$4:AI$12,1)+INDEX($E$4:$E$12,MATCH(AG6,$F$4:$F$12,0))/100+ROW()/10000</f>
        <v>1.0606</v>
      </c>
      <c r="AK6" s="648">
        <f t="shared" ca="1" si="25"/>
        <v>3</v>
      </c>
      <c r="AL6" s="646" t="str">
        <f t="shared" ca="1" si="10"/>
        <v/>
      </c>
      <c r="AM6" s="646" t="str">
        <f t="shared" ca="1" si="26"/>
        <v/>
      </c>
      <c r="AN6" s="647">
        <f t="shared" ca="1" si="27"/>
        <v>99999</v>
      </c>
      <c r="AO6" s="643">
        <f ca="1">RANK(AN6,AN$4:AN$12,1)+INDEX($E$4:$E$12,MATCH(AL6,$F$4:$F$12,0))/100+ROW()/10000</f>
        <v>1.0606</v>
      </c>
      <c r="AP6" s="648">
        <f t="shared" ca="1" si="28"/>
        <v>3</v>
      </c>
    </row>
    <row r="7" spans="1:42" s="2" customFormat="1" x14ac:dyDescent="0.2">
      <c r="A7" s="256"/>
      <c r="B7" s="1">
        <v>4</v>
      </c>
      <c r="C7" s="22">
        <f t="shared" ca="1" si="11"/>
        <v>1</v>
      </c>
      <c r="D7" s="13">
        <f t="shared" ca="1" si="12"/>
        <v>1.0069999999999999</v>
      </c>
      <c r="E7" s="269">
        <f t="shared" ca="1" si="13"/>
        <v>1</v>
      </c>
      <c r="F7" s="1" t="str">
        <f t="shared" si="14"/>
        <v>Manchester City</v>
      </c>
      <c r="G7" s="1">
        <f t="shared" ca="1" si="1"/>
        <v>15</v>
      </c>
      <c r="H7" s="1">
        <f t="shared" ca="1" si="2"/>
        <v>2</v>
      </c>
      <c r="I7" s="13">
        <f t="shared" ca="1" si="3"/>
        <v>13</v>
      </c>
      <c r="J7" s="1">
        <f t="shared" ca="1" si="15"/>
        <v>12</v>
      </c>
      <c r="K7" s="1">
        <f t="shared" ca="1" si="4"/>
        <v>4</v>
      </c>
      <c r="L7" s="1">
        <f t="shared" ca="1" si="5"/>
        <v>4</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1.0607</v>
      </c>
      <c r="AA7" s="648">
        <f t="shared" ca="1" si="19"/>
        <v>4</v>
      </c>
      <c r="AB7" s="645" t="str">
        <f t="shared" ca="1" si="8"/>
        <v/>
      </c>
      <c r="AC7" s="646" t="str">
        <f t="shared" ca="1" si="20"/>
        <v/>
      </c>
      <c r="AD7" s="647">
        <f t="shared" ca="1" si="21"/>
        <v>99999</v>
      </c>
      <c r="AE7" s="643">
        <f ca="1">RANK(AD7,AD$4:AD$12,1)+INDEX($E$4:$E$12,MATCH(AB7,$F$4:$F$12,0))/100+ROW()/10000</f>
        <v>1.0607</v>
      </c>
      <c r="AF7" s="643">
        <f t="shared" ca="1" si="22"/>
        <v>4</v>
      </c>
      <c r="AG7" s="645" t="str">
        <f t="shared" ca="1" si="9"/>
        <v/>
      </c>
      <c r="AH7" s="646" t="str">
        <f t="shared" ca="1" si="23"/>
        <v/>
      </c>
      <c r="AI7" s="647">
        <f t="shared" ca="1" si="24"/>
        <v>99999</v>
      </c>
      <c r="AJ7" s="643">
        <f ca="1">RANK(AI7,AI$4:AI$12,1)+INDEX($E$4:$E$12,MATCH(AG7,$F$4:$F$12,0))/100+ROW()/10000</f>
        <v>1.0607</v>
      </c>
      <c r="AK7" s="648">
        <f t="shared" ca="1" si="25"/>
        <v>4</v>
      </c>
      <c r="AL7" s="646" t="str">
        <f t="shared" ca="1" si="10"/>
        <v/>
      </c>
      <c r="AM7" s="646" t="str">
        <f t="shared" ca="1" si="26"/>
        <v/>
      </c>
      <c r="AN7" s="647">
        <f t="shared" ca="1" si="27"/>
        <v>99999</v>
      </c>
      <c r="AO7" s="643">
        <f ca="1">RANK(AN7,AN$4:AN$12,1)+INDEX($E$4:$E$12,MATCH(AL7,$F$4:$F$12,0))/100+ROW()/10000</f>
        <v>1.0607</v>
      </c>
      <c r="AP7" s="648">
        <f t="shared" ca="1" si="28"/>
        <v>4</v>
      </c>
    </row>
    <row r="8" spans="1:42" s="2" customFormat="1" x14ac:dyDescent="0.2">
      <c r="A8" s="256"/>
      <c r="B8" s="1">
        <v>5</v>
      </c>
      <c r="C8" s="22">
        <f t="shared" ca="1" si="11"/>
        <v>4</v>
      </c>
      <c r="D8" s="13">
        <f t="shared" ca="1" si="12"/>
        <v>4.008</v>
      </c>
      <c r="E8" s="269">
        <f t="shared" ca="1" si="13"/>
        <v>4</v>
      </c>
      <c r="F8" s="1" t="str">
        <f t="shared" si="14"/>
        <v>FC Grönlingen</v>
      </c>
      <c r="G8" s="1">
        <f t="shared" ca="1" si="1"/>
        <v>5</v>
      </c>
      <c r="H8" s="1">
        <f t="shared" ca="1" si="2"/>
        <v>14</v>
      </c>
      <c r="I8" s="13">
        <f t="shared" ca="1" si="3"/>
        <v>-9</v>
      </c>
      <c r="J8" s="1">
        <f t="shared" ca="1" si="15"/>
        <v>1</v>
      </c>
      <c r="K8" s="1">
        <f t="shared" ca="1" si="4"/>
        <v>4</v>
      </c>
      <c r="L8" s="1">
        <f t="shared" ca="1" si="5"/>
        <v>0</v>
      </c>
      <c r="M8" s="1">
        <f t="shared" ca="1" si="6"/>
        <v>1</v>
      </c>
      <c r="N8" s="1">
        <f t="shared" ca="1" si="7"/>
        <v>3</v>
      </c>
      <c r="P8" s="25"/>
      <c r="W8" s="645" t="str">
        <f t="shared" ca="1" si="16"/>
        <v/>
      </c>
      <c r="X8" s="646" t="str">
        <f t="shared" ca="1" si="17"/>
        <v/>
      </c>
      <c r="Y8" s="643">
        <f t="shared" ca="1" si="18"/>
        <v>99999</v>
      </c>
      <c r="Z8" s="643">
        <f t="shared" ref="Z8:Z12" ca="1" si="29">RANK(Y8,Y$4:Y$12,1)+INDEX($E$4:$E$12,MATCH(W8,$F$4:$F$12,0))/100+ROW()/10000</f>
        <v>1.0608</v>
      </c>
      <c r="AA8" s="648">
        <f t="shared" ca="1" si="19"/>
        <v>5</v>
      </c>
      <c r="AB8" s="645" t="str">
        <f t="shared" ca="1" si="8"/>
        <v/>
      </c>
      <c r="AC8" s="646" t="str">
        <f t="shared" ca="1" si="20"/>
        <v/>
      </c>
      <c r="AD8" s="647">
        <f t="shared" ca="1" si="21"/>
        <v>99999</v>
      </c>
      <c r="AE8" s="643">
        <f t="shared" ref="AE8:AE12" ca="1" si="30">RANK(AD8,AD$4:AD$12,1)+INDEX($E$4:$E$12,MATCH(AB8,$F$4:$F$12,0))/100+ROW()/10000</f>
        <v>1.0608</v>
      </c>
      <c r="AF8" s="643">
        <f t="shared" ca="1" si="22"/>
        <v>5</v>
      </c>
      <c r="AG8" s="645" t="str">
        <f t="shared" ca="1" si="9"/>
        <v/>
      </c>
      <c r="AH8" s="646" t="str">
        <f t="shared" ca="1" si="23"/>
        <v/>
      </c>
      <c r="AI8" s="647">
        <f t="shared" ca="1" si="24"/>
        <v>99999</v>
      </c>
      <c r="AJ8" s="643">
        <f t="shared" ref="AJ8:AJ12" ca="1" si="31">RANK(AI8,AI$4:AI$12,1)+INDEX($E$4:$E$12,MATCH(AG8,$F$4:$F$12,0))/100+ROW()/10000</f>
        <v>1.0608</v>
      </c>
      <c r="AK8" s="648">
        <f t="shared" ca="1" si="25"/>
        <v>5</v>
      </c>
      <c r="AL8" s="646" t="str">
        <f t="shared" ca="1" si="10"/>
        <v/>
      </c>
      <c r="AM8" s="646" t="str">
        <f t="shared" ca="1" si="26"/>
        <v/>
      </c>
      <c r="AN8" s="647">
        <f t="shared" ca="1" si="27"/>
        <v>99999</v>
      </c>
      <c r="AO8" s="643">
        <f t="shared" ref="AO8:AO12" ca="1" si="32">RANK(AN8,AN$4:AN$12,1)+INDEX($E$4:$E$12,MATCH(AL8,$F$4:$F$12,0))/100+ROW()/10000</f>
        <v>1.0608</v>
      </c>
      <c r="AP8" s="648">
        <f t="shared" ca="1" si="28"/>
        <v>5</v>
      </c>
    </row>
    <row r="9" spans="1:42" s="2" customFormat="1" x14ac:dyDescent="0.2">
      <c r="A9" s="256"/>
      <c r="B9" s="1">
        <v>6</v>
      </c>
      <c r="C9" s="22">
        <f t="shared" ca="1" si="11"/>
        <v>6</v>
      </c>
      <c r="D9" s="13">
        <f t="shared" ca="1" si="12"/>
        <v>16.009</v>
      </c>
      <c r="E9" s="269">
        <f t="shared" ca="1" si="13"/>
        <v>6</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1.0609</v>
      </c>
      <c r="AA9" s="648">
        <f t="shared" ca="1" si="19"/>
        <v>6</v>
      </c>
      <c r="AB9" s="645" t="str">
        <f t="shared" ca="1" si="8"/>
        <v/>
      </c>
      <c r="AC9" s="646" t="str">
        <f t="shared" ca="1" si="20"/>
        <v/>
      </c>
      <c r="AD9" s="647">
        <f t="shared" ca="1" si="21"/>
        <v>99999</v>
      </c>
      <c r="AE9" s="643">
        <f t="shared" ca="1" si="30"/>
        <v>1.0609</v>
      </c>
      <c r="AF9" s="643">
        <f t="shared" ca="1" si="22"/>
        <v>6</v>
      </c>
      <c r="AG9" s="645" t="str">
        <f t="shared" ca="1" si="9"/>
        <v/>
      </c>
      <c r="AH9" s="646" t="str">
        <f t="shared" ca="1" si="23"/>
        <v/>
      </c>
      <c r="AI9" s="647">
        <f t="shared" ca="1" si="24"/>
        <v>99999</v>
      </c>
      <c r="AJ9" s="643">
        <f t="shared" ca="1" si="31"/>
        <v>1.0609</v>
      </c>
      <c r="AK9" s="648">
        <f t="shared" ca="1" si="25"/>
        <v>6</v>
      </c>
      <c r="AL9" s="646" t="str">
        <f t="shared" ca="1" si="10"/>
        <v/>
      </c>
      <c r="AM9" s="646" t="str">
        <f t="shared" ca="1" si="26"/>
        <v/>
      </c>
      <c r="AN9" s="647">
        <f t="shared" ca="1" si="27"/>
        <v>99999</v>
      </c>
      <c r="AO9" s="643">
        <f t="shared" ca="1" si="32"/>
        <v>1.0609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1.0609999999999999</v>
      </c>
      <c r="AA10" s="648">
        <f t="shared" ca="1" si="19"/>
        <v>7</v>
      </c>
      <c r="AB10" s="645" t="str">
        <f t="shared" ca="1" si="8"/>
        <v/>
      </c>
      <c r="AC10" s="646" t="str">
        <f t="shared" ca="1" si="20"/>
        <v/>
      </c>
      <c r="AD10" s="647">
        <f t="shared" ca="1" si="21"/>
        <v>99999</v>
      </c>
      <c r="AE10" s="643">
        <f t="shared" ca="1" si="30"/>
        <v>1.0609999999999999</v>
      </c>
      <c r="AF10" s="643">
        <f t="shared" ca="1" si="22"/>
        <v>7</v>
      </c>
      <c r="AG10" s="645" t="str">
        <f t="shared" ca="1" si="9"/>
        <v/>
      </c>
      <c r="AH10" s="646" t="str">
        <f t="shared" ca="1" si="23"/>
        <v/>
      </c>
      <c r="AI10" s="647">
        <f t="shared" ca="1" si="24"/>
        <v>99999</v>
      </c>
      <c r="AJ10" s="643">
        <f t="shared" ca="1" si="31"/>
        <v>1.0609999999999999</v>
      </c>
      <c r="AK10" s="648">
        <f t="shared" ca="1" si="25"/>
        <v>7</v>
      </c>
      <c r="AL10" s="646" t="str">
        <f t="shared" ca="1" si="10"/>
        <v/>
      </c>
      <c r="AM10" s="646" t="str">
        <f t="shared" ca="1" si="26"/>
        <v/>
      </c>
      <c r="AN10" s="647">
        <f t="shared" ca="1" si="27"/>
        <v>99999</v>
      </c>
      <c r="AO10" s="643">
        <f t="shared" ca="1" si="32"/>
        <v>1.0609999999999999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1.0611000000000002</v>
      </c>
      <c r="AA11" s="648">
        <f t="shared" ca="1" si="19"/>
        <v>8</v>
      </c>
      <c r="AB11" s="645" t="str">
        <f t="shared" ca="1" si="8"/>
        <v/>
      </c>
      <c r="AC11" s="646" t="str">
        <f t="shared" ca="1" si="20"/>
        <v/>
      </c>
      <c r="AD11" s="647">
        <f t="shared" ca="1" si="21"/>
        <v>99999</v>
      </c>
      <c r="AE11" s="643">
        <f t="shared" ca="1" si="30"/>
        <v>1.0611000000000002</v>
      </c>
      <c r="AF11" s="643">
        <f t="shared" ca="1" si="22"/>
        <v>8</v>
      </c>
      <c r="AG11" s="645" t="str">
        <f t="shared" ca="1" si="9"/>
        <v/>
      </c>
      <c r="AH11" s="646" t="str">
        <f t="shared" ca="1" si="23"/>
        <v/>
      </c>
      <c r="AI11" s="647">
        <f t="shared" ca="1" si="24"/>
        <v>99999</v>
      </c>
      <c r="AJ11" s="643">
        <f t="shared" ca="1" si="31"/>
        <v>1.0611000000000002</v>
      </c>
      <c r="AK11" s="648">
        <f t="shared" ca="1" si="25"/>
        <v>8</v>
      </c>
      <c r="AL11" s="646" t="str">
        <f t="shared" ca="1" si="10"/>
        <v/>
      </c>
      <c r="AM11" s="646" t="str">
        <f t="shared" ca="1" si="26"/>
        <v/>
      </c>
      <c r="AN11" s="647">
        <f t="shared" ca="1" si="27"/>
        <v>99999</v>
      </c>
      <c r="AO11" s="643">
        <f t="shared" ca="1" si="32"/>
        <v>1.0611000000000002</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1.0612000000000001</v>
      </c>
      <c r="AA12" s="652">
        <f t="shared" ca="1" si="19"/>
        <v>9</v>
      </c>
      <c r="AB12" s="649" t="str">
        <f t="shared" ca="1" si="8"/>
        <v/>
      </c>
      <c r="AC12" s="650" t="str">
        <f t="shared" ca="1" si="20"/>
        <v/>
      </c>
      <c r="AD12" s="653">
        <f t="shared" ca="1" si="21"/>
        <v>99999</v>
      </c>
      <c r="AE12" s="651">
        <f t="shared" ca="1" si="30"/>
        <v>1.0612000000000001</v>
      </c>
      <c r="AF12" s="651">
        <f t="shared" ca="1" si="22"/>
        <v>9</v>
      </c>
      <c r="AG12" s="649" t="str">
        <f t="shared" ca="1" si="9"/>
        <v/>
      </c>
      <c r="AH12" s="650" t="str">
        <f t="shared" ca="1" si="23"/>
        <v/>
      </c>
      <c r="AI12" s="653">
        <f t="shared" ca="1" si="24"/>
        <v>99999</v>
      </c>
      <c r="AJ12" s="651">
        <f t="shared" ca="1" si="31"/>
        <v>1.0612000000000001</v>
      </c>
      <c r="AK12" s="652">
        <f t="shared" ca="1" si="25"/>
        <v>9</v>
      </c>
      <c r="AL12" s="650" t="str">
        <f t="shared" ca="1" si="10"/>
        <v/>
      </c>
      <c r="AM12" s="650" t="str">
        <f t="shared" ca="1" si="26"/>
        <v/>
      </c>
      <c r="AN12" s="653">
        <f t="shared" ca="1" si="27"/>
        <v>99999</v>
      </c>
      <c r="AO12" s="651">
        <f t="shared" ca="1" si="32"/>
        <v>1.0612000000000001</v>
      </c>
      <c r="AP12" s="652">
        <f t="shared" ca="1" si="28"/>
        <v>9</v>
      </c>
    </row>
    <row r="13" spans="1:42" s="2" customFormat="1" ht="12.75" thickTop="1" x14ac:dyDescent="0.2">
      <c r="B13" s="13">
        <f>$F$13*($F$13-1)</f>
        <v>20</v>
      </c>
      <c r="C13" s="13"/>
      <c r="D13" s="13"/>
      <c r="E13" s="13"/>
      <c r="F13" s="13">
        <f>9-COUNTBLANK($F$4:$F$12)</f>
        <v>5</v>
      </c>
      <c r="G13" s="13"/>
      <c r="H13" s="13"/>
      <c r="I13" s="13"/>
      <c r="J13" s="13"/>
      <c r="K13" s="28">
        <f ca="1">QUOTIENT(SUM(K4:K12),2)</f>
        <v>10</v>
      </c>
      <c r="L13" s="1"/>
      <c r="M13" s="1"/>
      <c r="N13" s="1"/>
      <c r="O13" s="1"/>
      <c r="P13" s="1"/>
      <c r="Q13" s="1"/>
      <c r="R13" s="1"/>
      <c r="S13" s="1"/>
      <c r="T13" s="1"/>
      <c r="U13" s="1"/>
      <c r="V13" s="1"/>
      <c r="Y13" s="1"/>
      <c r="Z13" s="1"/>
    </row>
    <row r="14" spans="1:42" s="2" customFormat="1" x14ac:dyDescent="0.2">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$Q64</f>
        <v>Mainz 05</v>
      </c>
      <c r="D17" s="1">
        <f t="shared" ref="D17:G25" ca="1" si="33">K4</f>
        <v>4</v>
      </c>
      <c r="E17" s="1">
        <f t="shared" ca="1" si="33"/>
        <v>2</v>
      </c>
      <c r="F17" s="1">
        <f t="shared" ca="1" si="33"/>
        <v>0</v>
      </c>
      <c r="G17" s="1">
        <f t="shared" ca="1" si="33"/>
        <v>2</v>
      </c>
      <c r="H17" s="1">
        <f t="shared" ref="H17:K25" ca="1" si="34">G4</f>
        <v>5</v>
      </c>
      <c r="I17" s="1">
        <f t="shared" ca="1" si="34"/>
        <v>8</v>
      </c>
      <c r="J17" s="13">
        <f t="shared" ca="1" si="34"/>
        <v>-3</v>
      </c>
      <c r="K17" s="1">
        <f t="shared" ca="1" si="34"/>
        <v>6</v>
      </c>
      <c r="L17" s="30">
        <f t="shared" ref="L17:L25" ca="1" si="35">K17*$F$64+(J17+$H$65)*$F$65+H17*$F$66</f>
        <v>6497005</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3.0108999999999999</v>
      </c>
      <c r="Y17" s="13">
        <f>'Preliminary Round'!$AI22</f>
        <v>0</v>
      </c>
      <c r="Z17" s="1">
        <f ca="1">RANK($W17,$W$17:$W$25)+(9-$Y17)/10</f>
        <v>1.9</v>
      </c>
      <c r="AA17" s="1">
        <f ca="1">SUM(E30:BP30)</f>
        <v>0</v>
      </c>
      <c r="AB17" s="1">
        <f ca="1">SUM(E41:BP41)</f>
        <v>0</v>
      </c>
      <c r="AC17" s="1">
        <f ca="1">SUM(E52:BP52)</f>
        <v>0</v>
      </c>
      <c r="AD17" s="263">
        <f ca="1">RANK($K17,$K$17:$K$25)</f>
        <v>3</v>
      </c>
      <c r="AE17" s="30">
        <f t="shared" ref="AE17:AE22" ca="1" si="45">(J17+$H$65)*$F$65+H17*$F$66</f>
        <v>497005</v>
      </c>
      <c r="AF17" s="1">
        <f ca="1">RANK($AE17,$AE$17:$AE$25)</f>
        <v>4</v>
      </c>
      <c r="AG17" s="1">
        <f ca="1">RANK($W17,$W$17:$W$25)</f>
        <v>1</v>
      </c>
      <c r="AH17" s="265">
        <f ca="1">AD17+AG17/100+AF17/10000+(10-Y17)/1000000</f>
        <v>3.0104099999999998</v>
      </c>
      <c r="AI17" s="1"/>
    </row>
    <row r="18" spans="2:80" s="2" customFormat="1" x14ac:dyDescent="0.2">
      <c r="C18" s="2" t="str">
        <f t="shared" ref="C18:C25" si="46">$Q65</f>
        <v>Inter Mailand</v>
      </c>
      <c r="D18" s="1">
        <f t="shared" ca="1" si="33"/>
        <v>4</v>
      </c>
      <c r="E18" s="1">
        <f t="shared" ca="1" si="33"/>
        <v>3</v>
      </c>
      <c r="F18" s="1">
        <f t="shared" ca="1" si="33"/>
        <v>0</v>
      </c>
      <c r="G18" s="1">
        <f t="shared" ca="1" si="33"/>
        <v>1</v>
      </c>
      <c r="H18" s="1">
        <f t="shared" ca="1" si="34"/>
        <v>13</v>
      </c>
      <c r="I18" s="1">
        <f t="shared" ca="1" si="34"/>
        <v>3</v>
      </c>
      <c r="J18" s="13">
        <f t="shared" ca="1" si="34"/>
        <v>10</v>
      </c>
      <c r="K18" s="1">
        <f t="shared" ca="1" si="34"/>
        <v>9</v>
      </c>
      <c r="L18" s="30">
        <f t="shared" ca="1" si="35"/>
        <v>9510013</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'Preliminary Round'!$AI23</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2</v>
      </c>
      <c r="AE18" s="30">
        <f t="shared" ca="1" si="45"/>
        <v>510013</v>
      </c>
      <c r="AF18" s="1">
        <f t="shared" ref="AF18:AF25" ca="1" si="54">RANK($AE18,$AE$17:$AE$25)</f>
        <v>2</v>
      </c>
      <c r="AG18" s="1">
        <f t="shared" ref="AG18:AG25" ca="1" si="55">RANK($W18,$W$17:$W$25)</f>
        <v>1</v>
      </c>
      <c r="AH18" s="266">
        <f t="shared" ref="AH18:AH25" ca="1" si="56">AD18+AG18/100+AF18/10000+(10-Y18)/1000000</f>
        <v>2.0102099999999998</v>
      </c>
      <c r="AI18" s="1"/>
    </row>
    <row r="19" spans="2:80" s="2" customFormat="1" x14ac:dyDescent="0.2">
      <c r="C19" s="2" t="str">
        <f t="shared" si="46"/>
        <v>SSV Wildbach</v>
      </c>
      <c r="D19" s="1">
        <f t="shared" ca="1" si="33"/>
        <v>4</v>
      </c>
      <c r="E19" s="1">
        <f t="shared" ca="1" si="33"/>
        <v>0</v>
      </c>
      <c r="F19" s="1">
        <f t="shared" ca="1" si="33"/>
        <v>1</v>
      </c>
      <c r="G19" s="1">
        <f t="shared" ca="1" si="33"/>
        <v>3</v>
      </c>
      <c r="H19" s="1">
        <f t="shared" ca="1" si="34"/>
        <v>5</v>
      </c>
      <c r="I19" s="1">
        <f t="shared" ca="1" si="34"/>
        <v>16</v>
      </c>
      <c r="J19" s="13">
        <f t="shared" ca="1" si="34"/>
        <v>-11</v>
      </c>
      <c r="K19" s="1">
        <f t="shared" ca="1" si="34"/>
        <v>1</v>
      </c>
      <c r="L19" s="30">
        <f t="shared" ca="1" si="35"/>
        <v>1489005</v>
      </c>
      <c r="M19" s="14">
        <f t="shared" ca="1" si="47"/>
        <v>1</v>
      </c>
      <c r="N19" s="14">
        <f t="array" aca="1" ref="N19" ca="1">IF($AI$15,SUM(($K$17:$K$25&gt;=K19)/COUNTIF($K$17:$K$25,$K$17:$K$25)),SUM(($L$17:$L$25&gt;=L19)/COUNTIF($L$17:$L$25,$L$17:$L$25)))</f>
        <v>5</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5.0108999999999995</v>
      </c>
      <c r="Y19" s="13">
        <f>'Preliminary Round'!$AI24</f>
        <v>0</v>
      </c>
      <c r="Z19" s="1">
        <f t="shared" ca="1" si="49"/>
        <v>1.9</v>
      </c>
      <c r="AA19" s="1">
        <f t="shared" ca="1" si="50"/>
        <v>0</v>
      </c>
      <c r="AB19" s="1">
        <f t="shared" ca="1" si="51"/>
        <v>0</v>
      </c>
      <c r="AC19" s="1">
        <f t="shared" ca="1" si="52"/>
        <v>0</v>
      </c>
      <c r="AD19" s="263">
        <f t="shared" ca="1" si="53"/>
        <v>4</v>
      </c>
      <c r="AE19" s="30">
        <f t="shared" ca="1" si="45"/>
        <v>489005</v>
      </c>
      <c r="AF19" s="1">
        <f t="shared" ca="1" si="54"/>
        <v>6</v>
      </c>
      <c r="AG19" s="1">
        <f t="shared" ca="1" si="55"/>
        <v>1</v>
      </c>
      <c r="AH19" s="266">
        <f t="shared" ca="1" si="56"/>
        <v>4.0106099999999998</v>
      </c>
      <c r="AI19" s="1"/>
    </row>
    <row r="20" spans="2:80" s="2" customFormat="1" x14ac:dyDescent="0.2">
      <c r="C20" s="2" t="str">
        <f t="shared" si="46"/>
        <v>Manchester City</v>
      </c>
      <c r="D20" s="1">
        <f t="shared" ca="1" si="33"/>
        <v>4</v>
      </c>
      <c r="E20" s="1">
        <f t="shared" ca="1" si="33"/>
        <v>4</v>
      </c>
      <c r="F20" s="1">
        <f t="shared" ca="1" si="33"/>
        <v>0</v>
      </c>
      <c r="G20" s="1">
        <f t="shared" ca="1" si="33"/>
        <v>0</v>
      </c>
      <c r="H20" s="1">
        <f t="shared" ca="1" si="34"/>
        <v>15</v>
      </c>
      <c r="I20" s="1">
        <f t="shared" ca="1" si="34"/>
        <v>2</v>
      </c>
      <c r="J20" s="13">
        <f t="shared" ca="1" si="34"/>
        <v>13</v>
      </c>
      <c r="K20" s="1">
        <f t="shared" ca="1" si="34"/>
        <v>12</v>
      </c>
      <c r="L20" s="30">
        <f t="shared" ca="1" si="35"/>
        <v>12513015</v>
      </c>
      <c r="M20" s="14">
        <f t="shared" ca="1" si="47"/>
        <v>1</v>
      </c>
      <c r="N20" s="14">
        <f t="array" aca="1" ref="N20" ca="1">IF($AI$15,SUM(($K$17:$K$25&gt;=K20)/COUNTIF($K$17:$K$25,$K$17:$K$25)),SUM(($L$17:$L$25&gt;=L20)/COUNTIF($L$17:$L$25,$L$17:$L$25)))</f>
        <v>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1.0108999999999999</v>
      </c>
      <c r="Y20" s="13">
        <f>'Preliminary Round'!$AI25</f>
        <v>0</v>
      </c>
      <c r="Z20" s="1">
        <f t="shared" ca="1" si="49"/>
        <v>1.9</v>
      </c>
      <c r="AA20" s="1">
        <f t="shared" ca="1" si="50"/>
        <v>0</v>
      </c>
      <c r="AB20" s="1">
        <f t="shared" ca="1" si="51"/>
        <v>0</v>
      </c>
      <c r="AC20" s="1">
        <f t="shared" ca="1" si="52"/>
        <v>0</v>
      </c>
      <c r="AD20" s="263">
        <f t="shared" ca="1" si="53"/>
        <v>1</v>
      </c>
      <c r="AE20" s="30">
        <f t="shared" ca="1" si="45"/>
        <v>513015</v>
      </c>
      <c r="AF20" s="1">
        <f t="shared" ca="1" si="54"/>
        <v>1</v>
      </c>
      <c r="AG20" s="1">
        <f t="shared" ca="1" si="55"/>
        <v>1</v>
      </c>
      <c r="AH20" s="266">
        <f t="shared" ca="1" si="56"/>
        <v>1.0101100000000001</v>
      </c>
      <c r="AI20" s="1"/>
    </row>
    <row r="21" spans="2:80" s="2" customFormat="1" x14ac:dyDescent="0.2">
      <c r="C21" s="2" t="str">
        <f t="shared" si="46"/>
        <v>FC Grönlingen</v>
      </c>
      <c r="D21" s="1">
        <f t="shared" ca="1" si="33"/>
        <v>4</v>
      </c>
      <c r="E21" s="1">
        <f t="shared" ca="1" si="33"/>
        <v>0</v>
      </c>
      <c r="F21" s="1">
        <f t="shared" ca="1" si="33"/>
        <v>1</v>
      </c>
      <c r="G21" s="1">
        <f t="shared" ca="1" si="33"/>
        <v>3</v>
      </c>
      <c r="H21" s="1">
        <f t="shared" ca="1" si="34"/>
        <v>5</v>
      </c>
      <c r="I21" s="1">
        <f t="shared" ca="1" si="34"/>
        <v>14</v>
      </c>
      <c r="J21" s="13">
        <f t="shared" ca="1" si="34"/>
        <v>-9</v>
      </c>
      <c r="K21" s="1">
        <f t="shared" ca="1" si="34"/>
        <v>1</v>
      </c>
      <c r="L21" s="30">
        <f t="shared" ca="1" si="35"/>
        <v>1491005</v>
      </c>
      <c r="M21" s="14">
        <f t="shared" ca="1" si="47"/>
        <v>1</v>
      </c>
      <c r="N21" s="14">
        <f t="array" aca="1" ref="N21" ca="1">IF($AI$15,SUM(($K$17:$K$25&gt;=K21)/COUNTIF($K$17:$K$25,$K$17:$K$25)),SUM(($L$17:$L$25&gt;=L21)/COUNTIF($L$17:$L$25,$L$17:$L$25)))</f>
        <v>4</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f>'Preliminary Round'!$AI26</f>
        <v>0</v>
      </c>
      <c r="Z21" s="1">
        <f t="shared" ca="1" si="49"/>
        <v>1.9</v>
      </c>
      <c r="AA21" s="1">
        <f t="shared" ca="1" si="50"/>
        <v>0</v>
      </c>
      <c r="AB21" s="1">
        <f t="shared" ca="1" si="51"/>
        <v>0</v>
      </c>
      <c r="AC21" s="1">
        <f t="shared" ca="1" si="52"/>
        <v>0</v>
      </c>
      <c r="AD21" s="263">
        <f t="shared" ca="1" si="53"/>
        <v>4</v>
      </c>
      <c r="AE21" s="30">
        <f t="shared" ca="1" si="45"/>
        <v>491005</v>
      </c>
      <c r="AF21" s="1">
        <f t="shared" ca="1" si="54"/>
        <v>5</v>
      </c>
      <c r="AG21" s="1">
        <f t="shared" ca="1" si="55"/>
        <v>1</v>
      </c>
      <c r="AH21" s="266">
        <f t="shared" ca="1" si="56"/>
        <v>4.0105099999999991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4</v>
      </c>
      <c r="N22" s="14">
        <f t="array" aca="1" ref="N22" ca="1">IF($AI$15,SUM(($K$17:$K$25&gt;=K22)/COUNTIF($K$17:$K$25,$K$17:$K$25)),SUM(($L$17:$L$25&gt;=L22)/COUNTIF($L$17:$L$25,$L$17:$L$25)))</f>
        <v>6</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6.0108999999999995</v>
      </c>
      <c r="Y22" s="13">
        <f>'Preliminary Round'!$AI27</f>
        <v>0</v>
      </c>
      <c r="Z22" s="1">
        <f t="shared" ca="1" si="49"/>
        <v>1.9</v>
      </c>
      <c r="AA22" s="1">
        <f t="shared" ca="1" si="50"/>
        <v>0</v>
      </c>
      <c r="AB22" s="1">
        <f t="shared" ca="1" si="51"/>
        <v>0</v>
      </c>
      <c r="AC22" s="1">
        <f t="shared" ca="1" si="52"/>
        <v>0</v>
      </c>
      <c r="AD22" s="263">
        <f t="shared" ca="1" si="53"/>
        <v>6</v>
      </c>
      <c r="AE22" s="30">
        <f t="shared" ca="1" si="45"/>
        <v>500000</v>
      </c>
      <c r="AF22" s="1">
        <f t="shared" ca="1" si="54"/>
        <v>3</v>
      </c>
      <c r="AG22" s="1">
        <f t="shared" ca="1" si="55"/>
        <v>1</v>
      </c>
      <c r="AH22" s="266">
        <f t="shared" ca="1" si="56"/>
        <v>6.0103099999999996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4</v>
      </c>
      <c r="N23" s="14">
        <f t="array" aca="1" ref="N23" ca="1">IF($AI$15,SUM(($K$17:$K$25&gt;=K23)/COUNTIF($K$17:$K$25,$K$17:$K$25)),SUM(($L$17:$L$25&gt;=L23)/COUNTIF($L$17:$L$25,$L$17:$L$25)))</f>
        <v>6</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6.0709</v>
      </c>
      <c r="Y23" s="13">
        <v>0</v>
      </c>
      <c r="Z23" s="1">
        <f t="shared" ca="1" si="49"/>
        <v>7.9</v>
      </c>
      <c r="AA23" s="1">
        <f t="shared" ca="1" si="50"/>
        <v>0</v>
      </c>
      <c r="AB23" s="1">
        <f t="shared" ca="1" si="51"/>
        <v>0</v>
      </c>
      <c r="AC23" s="1">
        <f t="shared" ca="1" si="52"/>
        <v>0</v>
      </c>
      <c r="AD23" s="263">
        <f t="shared" ca="1" si="53"/>
        <v>6</v>
      </c>
      <c r="AE23" s="30">
        <v>0</v>
      </c>
      <c r="AF23" s="1">
        <f t="shared" ca="1" si="54"/>
        <v>7</v>
      </c>
      <c r="AG23" s="1">
        <f t="shared" ca="1" si="55"/>
        <v>7</v>
      </c>
      <c r="AH23" s="266">
        <f t="shared" ca="1" si="56"/>
        <v>6.0707100000000001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4</v>
      </c>
      <c r="N24" s="14">
        <f t="array" aca="1" ref="N24" ca="1">IF($AI$15,SUM(($K$17:$K$25&gt;=K24)/COUNTIF($K$17:$K$25,$K$17:$K$25)),SUM(($L$17:$L$25&gt;=L24)/COUNTIF($L$17:$L$25,$L$17:$L$25)))</f>
        <v>6</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6.0709</v>
      </c>
      <c r="Y24" s="13">
        <v>0</v>
      </c>
      <c r="Z24" s="1">
        <f t="shared" ca="1" si="49"/>
        <v>7.9</v>
      </c>
      <c r="AA24" s="1">
        <f t="shared" ca="1" si="50"/>
        <v>0</v>
      </c>
      <c r="AB24" s="1">
        <f t="shared" ca="1" si="51"/>
        <v>0</v>
      </c>
      <c r="AC24" s="1">
        <f t="shared" ca="1" si="52"/>
        <v>0</v>
      </c>
      <c r="AD24" s="263">
        <f t="shared" ca="1" si="53"/>
        <v>6</v>
      </c>
      <c r="AE24" s="30">
        <v>0</v>
      </c>
      <c r="AF24" s="1">
        <f t="shared" ca="1" si="54"/>
        <v>7</v>
      </c>
      <c r="AG24" s="1">
        <f t="shared" ca="1" si="55"/>
        <v>7</v>
      </c>
      <c r="AH24" s="266">
        <f t="shared" ca="1" si="56"/>
        <v>6.0707100000000001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4</v>
      </c>
      <c r="N25" s="14">
        <f t="array" aca="1" ref="N25" ca="1">IF($AI$15,SUM(($K$17:$K$25&gt;=K25)/COUNTIF($K$17:$K$25,$K$17:$K$25)),SUM(($L$17:$L$25&gt;=L25)/COUNTIF($L$17:$L$25,$L$17:$L$25)))</f>
        <v>6</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6.0709</v>
      </c>
      <c r="Y25" s="13">
        <v>0</v>
      </c>
      <c r="Z25" s="1">
        <f t="shared" ca="1" si="49"/>
        <v>7.9</v>
      </c>
      <c r="AA25" s="1">
        <f t="shared" ca="1" si="50"/>
        <v>0</v>
      </c>
      <c r="AB25" s="1">
        <f t="shared" ca="1" si="51"/>
        <v>0</v>
      </c>
      <c r="AC25" s="1">
        <f t="shared" ca="1" si="52"/>
        <v>0</v>
      </c>
      <c r="AD25" s="263">
        <f t="shared" ca="1" si="53"/>
        <v>6</v>
      </c>
      <c r="AE25" s="30">
        <v>0</v>
      </c>
      <c r="AF25" s="1">
        <f t="shared" ca="1" si="54"/>
        <v>7</v>
      </c>
      <c r="AG25" s="1">
        <f t="shared" ca="1" si="55"/>
        <v>7</v>
      </c>
      <c r="AH25" s="267">
        <f t="shared" ca="1" si="56"/>
        <v>6.0707100000000001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$F$4</f>
        <v>Mainz 05</v>
      </c>
      <c r="BT29" s="2" t="str">
        <f>$F$5</f>
        <v>Inter Mailand</v>
      </c>
      <c r="BU29" s="2" t="str">
        <f>$F$6</f>
        <v>SSV Wildbach</v>
      </c>
      <c r="BV29" s="2" t="str">
        <f>$F$7</f>
        <v>Manchester City</v>
      </c>
      <c r="BW29" s="2" t="str">
        <f>$F$8</f>
        <v>FC Grönlingen</v>
      </c>
      <c r="BX29" s="2" t="str">
        <f>$F$9</f>
        <v/>
      </c>
      <c r="BY29" s="2" t="str">
        <f>$F$10</f>
        <v/>
      </c>
      <c r="BZ29" s="2" t="str">
        <f>$F$11</f>
        <v/>
      </c>
      <c r="CA29" s="2" t="str">
        <f>$F$12</f>
        <v/>
      </c>
      <c r="CB29" s="53"/>
    </row>
    <row r="30" spans="2:80" s="2" customFormat="1" x14ac:dyDescent="0.2">
      <c r="C30" s="2" t="str">
        <f>$Q64</f>
        <v>Mainz 05</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57">F4</f>
        <v>Mainz 05</v>
      </c>
      <c r="BS30" s="7"/>
      <c r="BT30" s="8">
        <f t="shared" ref="BT30:CA32" ca="1" si="58">SUMIFS($X$64:$X$135,$V$64:$V$135,$BR30,$W$64:$W$135,BT$29)+SUMIFS($Y$64:$Y$135,$W$64:$W$135,$BR30,$V$64:$V$135,BT$29)</f>
        <v>1</v>
      </c>
      <c r="BU30" s="8">
        <f t="shared" ca="1" si="58"/>
        <v>2</v>
      </c>
      <c r="BV30" s="8">
        <f t="shared" ca="1" si="58"/>
        <v>0</v>
      </c>
      <c r="BW30" s="8">
        <f t="shared" ca="1" si="58"/>
        <v>2</v>
      </c>
      <c r="BX30" s="8">
        <f t="shared" ca="1" si="58"/>
        <v>0</v>
      </c>
      <c r="BY30" s="8">
        <f t="shared" ca="1" si="58"/>
        <v>0</v>
      </c>
      <c r="BZ30" s="8">
        <f t="shared" ca="1" si="58"/>
        <v>0</v>
      </c>
      <c r="CA30" s="8">
        <f t="shared" ca="1" si="58"/>
        <v>0</v>
      </c>
      <c r="CB30" s="4"/>
    </row>
    <row r="31" spans="2:80" s="2" customFormat="1" x14ac:dyDescent="0.2">
      <c r="C31" s="2" t="str">
        <f t="shared" ref="C31:C38" si="59">$Q65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57"/>
        <v>Inter Mailand</v>
      </c>
      <c r="BS31" s="9">
        <f t="shared" ref="BS31:BU38" ca="1" si="60">SUMIFS($X$64:$X$135,$V$64:$V$135,$BR31,$W$64:$W$135,BS$29)+SUMIFS($Y$64:$Y$135,$W$64:$W$135,$BR31,$V$64:$V$135,BS$29)</f>
        <v>4</v>
      </c>
      <c r="BT31" s="7"/>
      <c r="BU31" s="8">
        <f t="shared" ca="1" si="58"/>
        <v>5</v>
      </c>
      <c r="BV31" s="8">
        <f t="shared" ca="1" si="58"/>
        <v>0</v>
      </c>
      <c r="BW31" s="8">
        <f t="shared" ca="1" si="58"/>
        <v>4</v>
      </c>
      <c r="BX31" s="8">
        <f t="shared" ca="1" si="58"/>
        <v>0</v>
      </c>
      <c r="BY31" s="8">
        <f t="shared" ca="1" si="58"/>
        <v>0</v>
      </c>
      <c r="BZ31" s="8">
        <f t="shared" ca="1" si="58"/>
        <v>0</v>
      </c>
      <c r="CA31" s="8">
        <f t="shared" ca="1" si="58"/>
        <v>0</v>
      </c>
      <c r="CB31" s="4"/>
    </row>
    <row r="32" spans="2:80" s="2" customFormat="1" x14ac:dyDescent="0.2">
      <c r="C32" s="2" t="str">
        <f t="shared" si="59"/>
        <v>SSV Wildbach</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7"/>
        <v>SSV Wildbach</v>
      </c>
      <c r="BS32" s="9">
        <f t="shared" ca="1" si="60"/>
        <v>0</v>
      </c>
      <c r="BT32" s="9">
        <f t="shared" ca="1" si="60"/>
        <v>0</v>
      </c>
      <c r="BU32" s="7"/>
      <c r="BV32" s="8">
        <f t="shared" ca="1" si="58"/>
        <v>2</v>
      </c>
      <c r="BW32" s="8">
        <f t="shared" ca="1" si="58"/>
        <v>3</v>
      </c>
      <c r="BX32" s="8">
        <f t="shared" ca="1" si="58"/>
        <v>0</v>
      </c>
      <c r="BY32" s="8">
        <f t="shared" ca="1" si="58"/>
        <v>0</v>
      </c>
      <c r="BZ32" s="8">
        <f t="shared" ca="1" si="58"/>
        <v>0</v>
      </c>
      <c r="CA32" s="8">
        <f t="shared" ca="1" si="58"/>
        <v>0</v>
      </c>
      <c r="CB32" s="4"/>
    </row>
    <row r="33" spans="2:80" s="2" customFormat="1" x14ac:dyDescent="0.2">
      <c r="C33" s="2" t="str">
        <f t="shared" si="59"/>
        <v>Manchester City</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Manchester City</v>
      </c>
      <c r="BS33" s="9">
        <f t="shared" ca="1" si="60"/>
        <v>3</v>
      </c>
      <c r="BT33" s="9">
        <f t="shared" ca="1" si="60"/>
        <v>1</v>
      </c>
      <c r="BU33" s="9">
        <f t="shared" ca="1" si="60"/>
        <v>6</v>
      </c>
      <c r="BV33" s="7"/>
      <c r="BW33" s="8">
        <f ca="1">SUMIFS($X$64:$X$135,$V$64:$V$135,$BR33,$W$64:$W$135,BW$29)+SUMIFS($Y$64:$Y$135,$W$64:$W$135,$BR33,$V$64:$V$135,BW$29)</f>
        <v>5</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FC Grönlingen</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FC Grönlingen</v>
      </c>
      <c r="BS34" s="9">
        <f t="shared" ca="1" si="60"/>
        <v>1</v>
      </c>
      <c r="BT34" s="9">
        <f t="shared" ca="1" si="60"/>
        <v>1</v>
      </c>
      <c r="BU34" s="9">
        <f t="shared" ca="1" si="60"/>
        <v>3</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$F$4</f>
        <v>Mainz 05</v>
      </c>
      <c r="BT40" s="2" t="str">
        <f>$F$5</f>
        <v>Inter Mailand</v>
      </c>
      <c r="BU40" s="2" t="str">
        <f>$F$6</f>
        <v>SSV Wildbach</v>
      </c>
      <c r="BV40" s="2" t="str">
        <f>$F$7</f>
        <v>Manchester City</v>
      </c>
      <c r="BW40" s="2" t="str">
        <f>$F$8</f>
        <v>FC Grönlingen</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61">F4</f>
        <v>Mainz 05</v>
      </c>
      <c r="BS41" s="7"/>
      <c r="BT41" s="8">
        <f ca="1">BT30-BS31</f>
        <v>-3</v>
      </c>
      <c r="BU41" s="8">
        <f ca="1">BU30-BS32</f>
        <v>2</v>
      </c>
      <c r="BV41" s="8">
        <f ca="1">BV30-BS33</f>
        <v>-3</v>
      </c>
      <c r="BW41" s="8">
        <f ca="1">BW30-BS34</f>
        <v>1</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61"/>
        <v>Inter Mailand</v>
      </c>
      <c r="BS42" s="9">
        <f ca="1">IF(BT41="","",-1*BT41)</f>
        <v>3</v>
      </c>
      <c r="BT42" s="7"/>
      <c r="BU42" s="8">
        <f ca="1">BU31-BT32</f>
        <v>5</v>
      </c>
      <c r="BV42" s="8">
        <f ca="1">BV31-BT33</f>
        <v>-1</v>
      </c>
      <c r="BW42" s="8">
        <f ca="1">BW31-BT34</f>
        <v>3</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1"/>
        <v>SSV Wildbach</v>
      </c>
      <c r="BS43" s="9">
        <f ca="1">IF(BU41="","",-1*BU41)</f>
        <v>-2</v>
      </c>
      <c r="BT43" s="9">
        <f ca="1">IF(BU42="","",-1*BU42)</f>
        <v>-5</v>
      </c>
      <c r="BU43" s="7"/>
      <c r="BV43" s="8">
        <f ca="1">BV32-BU33</f>
        <v>-4</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Manchester City</v>
      </c>
      <c r="BS44" s="9">
        <f ca="1">IF(BV41="","",-1*BV41)</f>
        <v>3</v>
      </c>
      <c r="BT44" s="9">
        <f ca="1">IF(BV42="","",-1*BV42)</f>
        <v>1</v>
      </c>
      <c r="BU44" s="9">
        <f ca="1">IF(BV43="","",-1*BV43)</f>
        <v>4</v>
      </c>
      <c r="BV44" s="7"/>
      <c r="BW44" s="8">
        <f ca="1">BW33-BV34</f>
        <v>5</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FC Grönlingen</v>
      </c>
      <c r="BS45" s="9">
        <f ca="1">IF(BW41="","",-1*BW41)</f>
        <v>-1</v>
      </c>
      <c r="BT45" s="9">
        <f ca="1">IF(BW42="","",-1*BW42)</f>
        <v>-3</v>
      </c>
      <c r="BU45" s="9">
        <f ca="1">IF(BW43="","",-1*BW43)</f>
        <v>0</v>
      </c>
      <c r="BV45" s="9">
        <f ca="1">IF(BW44="","",-1*BW44)</f>
        <v>-5</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$F$4</f>
        <v>Mainz 05</v>
      </c>
      <c r="BT51" s="2" t="str">
        <f>$F$5</f>
        <v>Inter Mailand</v>
      </c>
      <c r="BU51" s="2" t="str">
        <f>$F$6</f>
        <v>SSV Wildbach</v>
      </c>
      <c r="BV51" s="2" t="str">
        <f>$F$7</f>
        <v>Manchester City</v>
      </c>
      <c r="BW51" s="2" t="str">
        <f>$F$8</f>
        <v>FC Grönlingen</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63">F4</f>
        <v>Mainz 05</v>
      </c>
      <c r="BS52" s="7"/>
      <c r="BT52" s="8">
        <f t="shared" ref="BT52:CA58" ca="1" si="64">SUMIFS($AE$64:$AE$135,$V$64:$V$135,$BR52,$W$64:$W$135,BT$51)+SUMIFS($AF$64:$AF$135,$W$64:$W$135,$BR52,$V$64:$V$135,BT$51)</f>
        <v>0</v>
      </c>
      <c r="BU52" s="8">
        <f t="shared" ca="1" si="64"/>
        <v>3</v>
      </c>
      <c r="BV52" s="8">
        <f t="shared" ca="1" si="64"/>
        <v>0</v>
      </c>
      <c r="BW52" s="8">
        <f t="shared" ca="1" si="64"/>
        <v>3</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63"/>
        <v>Inter Mailand</v>
      </c>
      <c r="BS53" s="9">
        <f t="shared" ref="BS53:BU60" ca="1" si="65">SUMIFS($AE$64:$AE$135,$V$64:$V$135,$BR53,$W$64:$W$135,BS$51)+SUMIFS($AF$64:$AF$135,$W$64:$W$135,$BR53,$V$64:$V$135,BS$51)</f>
        <v>3</v>
      </c>
      <c r="BT53" s="7"/>
      <c r="BU53" s="8">
        <f ca="1">SUMIFS($AE$64:$AE$135,$V$64:$V$135,$BR53,$W$64:$W$135,BU$51)+SUMIFS($AF$64:$AF$135,$W$64:$W$135,$BR53,$V$64:$V$135,BU$51)</f>
        <v>3</v>
      </c>
      <c r="BV53" s="8">
        <f ca="1">SUMIFS($AE$64:$AE$135,$V$64:$V$135,$BR53,$W$64:$W$135,BV$51)+SUMIFS($AF$64:$AF$135,$W$64:$W$135,$BR53,$V$64:$V$135,BV$51)</f>
        <v>0</v>
      </c>
      <c r="BW53" s="8">
        <f ca="1">SUMIFS($AE$64:$AE$135,$V$64:$V$135,$BR53,$W$64:$W$135,BW$51)+SUMIFS($AF$64:$AF$135,$W$64:$W$135,$BR53,$V$64:$V$135,BW$51)</f>
        <v>3</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63"/>
        <v>SSV Wildbach</v>
      </c>
      <c r="BS54" s="9">
        <f t="shared" ca="1" si="65"/>
        <v>0</v>
      </c>
      <c r="BT54" s="9">
        <f t="shared" ca="1" si="65"/>
        <v>0</v>
      </c>
      <c r="BU54" s="7"/>
      <c r="BV54" s="8">
        <f ca="1">SUMIFS($AE$64:$AE$135,$V$64:$V$135,$BR54,$W$64:$W$135,BV$51)+SUMIFS($AF$64:$AF$135,$W$64:$W$135,$BR54,$V$64:$V$135,BV$51)</f>
        <v>0</v>
      </c>
      <c r="BW54" s="8">
        <f ca="1">SUMIFS($AE$64:$AE$135,$V$64:$V$135,$BR54,$W$64:$W$135,BW$51)+SUMIFS($AF$64:$AF$135,$W$64:$W$135,$BR54,$V$64:$V$135,BW$51)</f>
        <v>1</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Manchester City</v>
      </c>
      <c r="BS55" s="9">
        <f t="shared" ca="1" si="65"/>
        <v>3</v>
      </c>
      <c r="BT55" s="9">
        <f t="shared" ca="1" si="65"/>
        <v>3</v>
      </c>
      <c r="BU55" s="9">
        <f t="shared" ca="1" si="65"/>
        <v>3</v>
      </c>
      <c r="BV55" s="7"/>
      <c r="BW55" s="8">
        <f ca="1">SUMIFS($AE$64:$AE$135,$V$64:$V$135,$BR55,$W$64:$W$135,BW$51)+SUMIFS($AF$64:$AF$135,$W$64:$W$135,$BR55,$V$64:$V$135,BW$51)</f>
        <v>3</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FC Grönlingen</v>
      </c>
      <c r="BS56" s="9">
        <f t="shared" ca="1" si="65"/>
        <v>0</v>
      </c>
      <c r="BT56" s="9">
        <f t="shared" ca="1" si="65"/>
        <v>0</v>
      </c>
      <c r="BU56" s="9">
        <f t="shared" ca="1" si="65"/>
        <v>1</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294"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IF(Planning!$C$24="","",Planning!$C$24)</f>
        <v>Mainz 05</v>
      </c>
      <c r="U64" s="67" t="s">
        <v>7</v>
      </c>
      <c r="V64" s="40" t="str">
        <f ca="1">Planning!$L6</f>
        <v>VFB Essenheim</v>
      </c>
      <c r="W64" s="33" t="str">
        <f ca="1">Planning!$N6</f>
        <v>FC Barcelona</v>
      </c>
      <c r="X64" s="33">
        <f ca="1">IF(AND('Preliminary Round'!$I12&lt;&gt;"",'Preliminary Round'!$K12&lt;&gt;"",'Preliminary Round'!$F12&lt;&gt;'Preliminary Round'!$H12,$V64&lt;&gt;"",$W64&lt;&gt;""),'Preliminary Round'!$I12,"")</f>
        <v>2</v>
      </c>
      <c r="Y64" s="34">
        <f ca="1">IF(AND('Preliminary Round'!$I12&lt;&gt;"",'Preliminary Round'!$K12&lt;&gt;"",'Preliminary Round'!$F12&lt;&gt;'Preliminary Round'!$H12,$V64&lt;&gt;"",$W64&lt;&gt;""),'Preliminary Round'!$K12,"")</f>
        <v>6</v>
      </c>
      <c r="Z64" s="32" t="str">
        <f ca="1">V64&amp;W64</f>
        <v>VFB EssenheimFC Barcelona</v>
      </c>
      <c r="AA64" s="33">
        <f ca="1">IF(AND(V64&lt;&gt;"",W64&lt;&gt;"",V64&lt;&gt;W64,X64&lt;&gt;"",Y64&lt;&gt;""),1,0)</f>
        <v>1</v>
      </c>
      <c r="AB64" s="143" t="str">
        <f ca="1">IF(AA64&gt;0,X64&amp;Language!$E$84&amp;Y64,"")</f>
        <v>2-6</v>
      </c>
      <c r="AD64" s="144"/>
      <c r="AE64" s="149">
        <f ca="1">IF($AA64=0,"",IF($X64&gt;$Y64,Settings!$C$4,IF($X64=$Y64,1,0)))</f>
        <v>0</v>
      </c>
      <c r="AF64" s="144">
        <f ca="1">IF($AA64=0,"",IF($X64&lt;$Y64,Settings!$C$4,IF($X64=$Y64,1,0)))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IF(Planning!$C$26="","",Planning!$C$26)</f>
        <v>Inter Mailand</v>
      </c>
      <c r="U65" s="68" t="s">
        <v>8</v>
      </c>
      <c r="V65" s="41" t="str">
        <f ca="1">Planning!$L7</f>
        <v>FC Grönlingen</v>
      </c>
      <c r="W65" s="13" t="str">
        <f ca="1">Planning!$N7</f>
        <v>Inter Mailand</v>
      </c>
      <c r="X65" s="13">
        <f ca="1">IF(AND('Preliminary Round'!$I13&lt;&gt;"",'Preliminary Round'!$K13&lt;&gt;"",'Preliminary Round'!$F13&lt;&gt;'Preliminary Round'!$H13,$V65&lt;&gt;"",$W65&lt;&gt;""),'Preliminary Round'!$I13,"")</f>
        <v>1</v>
      </c>
      <c r="Y65" s="36">
        <f ca="1">IF(AND('Preliminary Round'!$I13&lt;&gt;"",'Preliminary Round'!$K13&lt;&gt;"",'Preliminary Round'!$F13&lt;&gt;'Preliminary Round'!$H13,$V65&lt;&gt;"",$W65&lt;&gt;""),'Preliminary Round'!$K13,"")</f>
        <v>4</v>
      </c>
      <c r="Z65" s="35" t="str">
        <f t="shared" ref="Z65:Z73" ca="1" si="66">V65&amp;W65</f>
        <v>FC GrönlingenInter Mailand</v>
      </c>
      <c r="AA65" s="13">
        <f t="shared" ref="AA65:AA128" ca="1" si="67">IF(AND(V65&lt;&gt;"",W65&lt;&gt;"",V65&lt;&gt;W65,X65&lt;&gt;"",Y65&lt;&gt;""),1,0)</f>
        <v>1</v>
      </c>
      <c r="AB65" s="13" t="str">
        <f ca="1">IF(AA65&gt;0,X65&amp;Language!$E$84&amp;Y65,"")</f>
        <v>1-4</v>
      </c>
      <c r="AD65" s="145"/>
      <c r="AE65" s="150">
        <f ca="1">IF($AA65=0,"",IF($X65&gt;$Y65,Settings!$C$4,IF($X65=$Y65,1,0)))</f>
        <v>0</v>
      </c>
      <c r="AF65" s="145">
        <f ca="1">IF($AA65=0,"",IF($X65&lt;$Y65,Settings!$C$4,IF($X65=$Y65,1,0)))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IF(Planning!$C$28="","",Planning!$C$28)</f>
        <v>SSV Wildbach</v>
      </c>
      <c r="U66" s="68" t="s">
        <v>9</v>
      </c>
      <c r="V66" s="41" t="str">
        <f ca="1">Planning!$L8</f>
        <v>1. FC Nürnberg</v>
      </c>
      <c r="W66" s="13" t="str">
        <f ca="1">Planning!$N8</f>
        <v>Real Madrid</v>
      </c>
      <c r="X66" s="13">
        <f ca="1">IF(AND('Preliminary Round'!$I14&lt;&gt;"",'Preliminary Round'!$K14&lt;&gt;"",'Preliminary Round'!$F14&lt;&gt;'Preliminary Round'!$H14,$V66&lt;&gt;"",$W66&lt;&gt;""),'Preliminary Round'!$I14,"")</f>
        <v>1</v>
      </c>
      <c r="Y66" s="36">
        <f ca="1">IF(AND('Preliminary Round'!$I14&lt;&gt;"",'Preliminary Round'!$K14&lt;&gt;"",'Preliminary Round'!$F14&lt;&gt;'Preliminary Round'!$H14,$V66&lt;&gt;"",$W66&lt;&gt;""),'Preliminary Round'!$K14,"")</f>
        <v>4</v>
      </c>
      <c r="Z66" s="35" t="str">
        <f t="shared" ca="1" si="66"/>
        <v>1. FC NürnbergReal Madrid</v>
      </c>
      <c r="AA66" s="13">
        <f t="shared" ca="1" si="67"/>
        <v>1</v>
      </c>
      <c r="AB66" s="13" t="str">
        <f ca="1">IF(AA66&gt;0,X66&amp;Language!$E$84&amp;Y66,"")</f>
        <v>1-4</v>
      </c>
      <c r="AD66" s="145"/>
      <c r="AE66" s="150">
        <f ca="1">IF($AA66=0,"",IF($X66&gt;$Y66,Settings!$C$4,IF($X66=$Y66,1,0)))</f>
        <v>0</v>
      </c>
      <c r="AF66" s="145">
        <f ca="1">IF($AA66=0,"",IF($X66&lt;$Y66,Settings!$C$4,IF($X66=$Y66,1,0)))</f>
        <v>3</v>
      </c>
      <c r="AH66" s="4"/>
      <c r="AI66" s="13"/>
      <c r="AJ66" s="4"/>
      <c r="AK66" s="13"/>
      <c r="AL66" s="13"/>
      <c r="AM66" s="13"/>
      <c r="AN66" s="13"/>
      <c r="AO66" s="13"/>
      <c r="AP66" s="13"/>
      <c r="AQ66" s="13"/>
    </row>
    <row r="67" spans="2:43" s="2" customFormat="1" x14ac:dyDescent="0.2">
      <c r="P67" s="47" t="s">
        <v>10</v>
      </c>
      <c r="Q67" s="62" t="str">
        <f>IF(Planning!$C$30="","",Planning!$C$30)</f>
        <v>Manchester City</v>
      </c>
      <c r="U67" s="68" t="s">
        <v>10</v>
      </c>
      <c r="V67" s="41" t="str">
        <f ca="1">Planning!$L9</f>
        <v>Eintracht Frankfurt</v>
      </c>
      <c r="W67" s="13" t="str">
        <f ca="1">Planning!$N9</f>
        <v>Maibach 1822 eV</v>
      </c>
      <c r="X67" s="13">
        <f ca="1">IF(AND('Preliminary Round'!$I15&lt;&gt;"",'Preliminary Round'!$K15&lt;&gt;"",'Preliminary Round'!$F15&lt;&gt;'Preliminary Round'!$H15,$V67&lt;&gt;"",$W67&lt;&gt;""),'Preliminary Round'!$I15,"")</f>
        <v>5</v>
      </c>
      <c r="Y67" s="36">
        <f ca="1">IF(AND('Preliminary Round'!$I15&lt;&gt;"",'Preliminary Round'!$K15&lt;&gt;"",'Preliminary Round'!$F15&lt;&gt;'Preliminary Round'!$H15,$V67&lt;&gt;"",$W67&lt;&gt;""),'Preliminary Round'!$K15,"")</f>
        <v>2</v>
      </c>
      <c r="Z67" s="35" t="str">
        <f t="shared" ca="1" si="66"/>
        <v>Eintracht FrankfurtMaibach 1822 eV</v>
      </c>
      <c r="AA67" s="13">
        <f t="shared" ca="1" si="67"/>
        <v>1</v>
      </c>
      <c r="AB67" s="13" t="str">
        <f ca="1">IF(AA67&gt;0,X67&amp;Language!$E$84&amp;Y67,"")</f>
        <v>5-2</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t="s">
        <v>11</v>
      </c>
      <c r="Q68" s="62" t="str">
        <f>IF(Planning!$C$32="","",Planning!$C$32)</f>
        <v>FC Grönlingen</v>
      </c>
      <c r="U68" s="68" t="s">
        <v>11</v>
      </c>
      <c r="V68" s="41" t="str">
        <f ca="1">Planning!$L10</f>
        <v>SSV Wildbach</v>
      </c>
      <c r="W68" s="13" t="str">
        <f ca="1">Planning!$N10</f>
        <v>Manchester City</v>
      </c>
      <c r="X68" s="13">
        <f ca="1">IF(AND('Preliminary Round'!$I16&lt;&gt;"",'Preliminary Round'!$K16&lt;&gt;"",'Preliminary Round'!$F16&lt;&gt;'Preliminary Round'!$H16,$V68&lt;&gt;"",$W68&lt;&gt;""),'Preliminary Round'!$I16,"")</f>
        <v>2</v>
      </c>
      <c r="Y68" s="36">
        <f ca="1">IF(AND('Preliminary Round'!$I16&lt;&gt;"",'Preliminary Round'!$K16&lt;&gt;"",'Preliminary Round'!$F16&lt;&gt;'Preliminary Round'!$H16,$V68&lt;&gt;"",$W68&lt;&gt;""),'Preliminary Round'!$K16,"")</f>
        <v>6</v>
      </c>
      <c r="Z68" s="35" t="str">
        <f t="shared" ca="1" si="66"/>
        <v>SSV WildbachManchester City</v>
      </c>
      <c r="AA68" s="13">
        <f t="shared" ca="1" si="67"/>
        <v>1</v>
      </c>
      <c r="AB68" s="13" t="str">
        <f ca="1">IF(AA68&gt;0,X68&amp;Language!$E$84&amp;Y68,"")</f>
        <v>2-6</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t="s">
        <v>12</v>
      </c>
      <c r="Q69" s="62" t="str">
        <f>IF(Planning!$C$34="","",Planning!$C$34)</f>
        <v/>
      </c>
      <c r="U69" s="68" t="s">
        <v>12</v>
      </c>
      <c r="V69" s="41" t="str">
        <f ca="1">Planning!$L11</f>
        <v>Borussia Dortmund</v>
      </c>
      <c r="W69" s="13" t="str">
        <f ca="1">Planning!$N11</f>
        <v>FSV Rauen</v>
      </c>
      <c r="X69" s="13">
        <f ca="1">IF(AND('Preliminary Round'!$I17&lt;&gt;"",'Preliminary Round'!$K17&lt;&gt;"",'Preliminary Round'!$F17&lt;&gt;'Preliminary Round'!$H17,$V69&lt;&gt;"",$W69&lt;&gt;""),'Preliminary Round'!$I17,"")</f>
        <v>3</v>
      </c>
      <c r="Y69" s="36">
        <f ca="1">IF(AND('Preliminary Round'!$I17&lt;&gt;"",'Preliminary Round'!$K17&lt;&gt;"",'Preliminary Round'!$F17&lt;&gt;'Preliminary Round'!$H17,$V69&lt;&gt;"",$W69&lt;&gt;""),'Preliminary Round'!$K17,"")</f>
        <v>0</v>
      </c>
      <c r="Z69" s="35" t="str">
        <f t="shared" ca="1" si="66"/>
        <v>Borussia DortmundFSV Rauen</v>
      </c>
      <c r="AA69" s="13">
        <f t="shared" ca="1" si="67"/>
        <v>1</v>
      </c>
      <c r="AB69" s="13" t="str">
        <f ca="1">IF(AA69&gt;0,X69&amp;Language!$E$84&amp;Y69,"")</f>
        <v>3-0</v>
      </c>
      <c r="AD69" s="145"/>
      <c r="AE69" s="150">
        <f ca="1">IF($AA69=0,"",IF($X69&gt;$Y69,Settings!$C$4,IF($X69=$Y69,1,0)))</f>
        <v>3</v>
      </c>
      <c r="AF69" s="145">
        <f ca="1">IF($AA69=0,"",IF($X69&lt;$Y69,Settings!$C$4,IF($X69=$Y69,1,0)))</f>
        <v>0</v>
      </c>
      <c r="AH69" s="4"/>
      <c r="AI69" s="13"/>
      <c r="AJ69" s="13"/>
      <c r="AK69" s="13"/>
      <c r="AL69" s="13"/>
      <c r="AM69" s="4"/>
      <c r="AN69" s="13"/>
      <c r="AO69" s="13"/>
      <c r="AP69" s="13"/>
      <c r="AQ69" s="13"/>
    </row>
    <row r="70" spans="2:43" s="2" customFormat="1" x14ac:dyDescent="0.2">
      <c r="P70" s="47"/>
      <c r="Q70" s="62" t="str">
        <f>""</f>
        <v/>
      </c>
      <c r="U70" s="68" t="s">
        <v>17</v>
      </c>
      <c r="V70" s="41" t="str">
        <f ca="1">Planning!$L12</f>
        <v>VFB Essenheim</v>
      </c>
      <c r="W70" s="13" t="str">
        <f ca="1">Planning!$N12</f>
        <v>1. FC Riedwald</v>
      </c>
      <c r="X70" s="13">
        <f ca="1">IF(AND('Preliminary Round'!$I18&lt;&gt;"",'Preliminary Round'!$K18&lt;&gt;"",'Preliminary Round'!$F18&lt;&gt;'Preliminary Round'!$H18,$V70&lt;&gt;"",$W70&lt;&gt;""),'Preliminary Round'!$I18,"")</f>
        <v>4</v>
      </c>
      <c r="Y70" s="36">
        <f ca="1">IF(AND('Preliminary Round'!$I18&lt;&gt;"",'Preliminary Round'!$K18&lt;&gt;"",'Preliminary Round'!$F18&lt;&gt;'Preliminary Round'!$H18,$V70&lt;&gt;"",$W70&lt;&gt;""),'Preliminary Round'!$K18,"")</f>
        <v>4</v>
      </c>
      <c r="Z70" s="35" t="str">
        <f t="shared" ca="1" si="66"/>
        <v>VFB Essenheim1. FC Riedwald</v>
      </c>
      <c r="AA70" s="13">
        <f t="shared" ca="1" si="67"/>
        <v>1</v>
      </c>
      <c r="AB70" s="13" t="str">
        <f ca="1">IF(AA70&gt;0,X70&amp;Language!$E$84&amp;Y70,"")</f>
        <v>4-4</v>
      </c>
      <c r="AD70" s="145"/>
      <c r="AE70" s="150">
        <f ca="1">IF($AA70=0,"",IF($X70&gt;$Y70,Settings!$C$4,IF($X70=$Y70,1,0)))</f>
        <v>1</v>
      </c>
      <c r="AF70" s="145">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Planning!$L13</f>
        <v>FC Grönlingen</v>
      </c>
      <c r="W71" s="13" t="str">
        <f ca="1">Planning!$N13</f>
        <v>Mainz 05</v>
      </c>
      <c r="X71" s="13">
        <f ca="1">IF(AND('Preliminary Round'!$I19&lt;&gt;"",'Preliminary Round'!$K19&lt;&gt;"",'Preliminary Round'!$F19&lt;&gt;'Preliminary Round'!$H19,$V71&lt;&gt;"",$W71&lt;&gt;""),'Preliminary Round'!$I19,"")</f>
        <v>1</v>
      </c>
      <c r="Y71" s="36">
        <f ca="1">IF(AND('Preliminary Round'!$I19&lt;&gt;"",'Preliminary Round'!$K19&lt;&gt;"",'Preliminary Round'!$F19&lt;&gt;'Preliminary Round'!$H19,$V71&lt;&gt;"",$W71&lt;&gt;""),'Preliminary Round'!$K19,"")</f>
        <v>2</v>
      </c>
      <c r="Z71" s="35" t="str">
        <f t="shared" ca="1" si="66"/>
        <v>FC GrönlingenMainz 05</v>
      </c>
      <c r="AA71" s="13">
        <f t="shared" ca="1" si="67"/>
        <v>1</v>
      </c>
      <c r="AB71" s="13" t="str">
        <f ca="1">IF(AA71&gt;0,X71&amp;Language!$E$84&amp;Y71,"")</f>
        <v>1-2</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Planning!$L14</f>
        <v>1. FC Nürnberg</v>
      </c>
      <c r="W72" s="13" t="str">
        <f ca="1">Planning!$N14</f>
        <v>Kickers Rodendorf</v>
      </c>
      <c r="X72" s="13">
        <f ca="1">IF(AND('Preliminary Round'!$I20&lt;&gt;"",'Preliminary Round'!$K20&lt;&gt;"",'Preliminary Round'!$F20&lt;&gt;'Preliminary Round'!$H20,$V72&lt;&gt;"",$W72&lt;&gt;""),'Preliminary Round'!$I20,"")</f>
        <v>2</v>
      </c>
      <c r="Y72" s="36">
        <f ca="1">IF(AND('Preliminary Round'!$I20&lt;&gt;"",'Preliminary Round'!$K20&lt;&gt;"",'Preliminary Round'!$F20&lt;&gt;'Preliminary Round'!$H20,$V72&lt;&gt;"",$W72&lt;&gt;""),'Preliminary Round'!$K20,"")</f>
        <v>0</v>
      </c>
      <c r="Z72" s="35" t="str">
        <f t="shared" ca="1" si="66"/>
        <v>1. FC NürnbergKickers Rodendorf</v>
      </c>
      <c r="AA72" s="13">
        <f t="shared" ca="1" si="67"/>
        <v>1</v>
      </c>
      <c r="AB72" s="13" t="str">
        <f ca="1">IF(AA72&gt;0,X72&amp;Language!$E$84&amp;Y72,"")</f>
        <v>2-0</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Planning!$L15</f>
        <v>FC Barcelona</v>
      </c>
      <c r="W73" s="13" t="str">
        <f ca="1">Planning!$N15</f>
        <v>Eintracht Frankfurt</v>
      </c>
      <c r="X73" s="13">
        <f ca="1">IF(AND('Preliminary Round'!$I21&lt;&gt;"",'Preliminary Round'!$K21&lt;&gt;"",'Preliminary Round'!$F21&lt;&gt;'Preliminary Round'!$H21,$V73&lt;&gt;"",$W73&lt;&gt;""),'Preliminary Round'!$I21,"")</f>
        <v>1</v>
      </c>
      <c r="Y73" s="36">
        <f ca="1">IF(AND('Preliminary Round'!$I21&lt;&gt;"",'Preliminary Round'!$K21&lt;&gt;"",'Preliminary Round'!$F21&lt;&gt;'Preliminary Round'!$H21,$V73&lt;&gt;"",$W73&lt;&gt;""),'Preliminary Round'!$K21,"")</f>
        <v>0</v>
      </c>
      <c r="Z73" s="35" t="str">
        <f t="shared" ca="1" si="66"/>
        <v>FC BarcelonaEintracht Frankfurt</v>
      </c>
      <c r="AA73" s="13">
        <f t="shared" ca="1" si="67"/>
        <v>1</v>
      </c>
      <c r="AB73" s="13" t="str">
        <f ca="1">IF(AA73&gt;0,X73&amp;Language!$E$84&amp;Y73,"")</f>
        <v>1-0</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Planning!$L16</f>
        <v>Inter Mailand</v>
      </c>
      <c r="W74" s="13" t="str">
        <f ca="1">Planning!$N16</f>
        <v>SSV Wildbach</v>
      </c>
      <c r="X74" s="13">
        <f ca="1">IF(AND('Preliminary Round'!$I22&lt;&gt;"",'Preliminary Round'!$K22&lt;&gt;"",'Preliminary Round'!$F22&lt;&gt;'Preliminary Round'!$H22,$V74&lt;&gt;"",$W74&lt;&gt;""),'Preliminary Round'!$I22,"")</f>
        <v>5</v>
      </c>
      <c r="Y74" s="36">
        <f ca="1">IF(AND('Preliminary Round'!$I22&lt;&gt;"",'Preliminary Round'!$K22&lt;&gt;"",'Preliminary Round'!$F22&lt;&gt;'Preliminary Round'!$H22,$V74&lt;&gt;"",$W74&lt;&gt;""),'Preliminary Round'!$K22,"")</f>
        <v>0</v>
      </c>
      <c r="Z74" s="35" t="str">
        <f ca="1">V74&amp;W74</f>
        <v>Inter MailandSSV Wildbach</v>
      </c>
      <c r="AA74" s="13">
        <f t="shared" ca="1" si="67"/>
        <v>1</v>
      </c>
      <c r="AB74" s="13" t="str">
        <f ca="1">IF(AA74&gt;0,X74&amp;Language!$E$84&amp;Y74,"")</f>
        <v>5-0</v>
      </c>
      <c r="AD74" s="145"/>
      <c r="AE74" s="150">
        <f ca="1">IF($AA74=0,"",IF($X74&gt;$Y74,Settings!$C$4,IF($X74=$Y74,1,0)))</f>
        <v>3</v>
      </c>
      <c r="AF74" s="145">
        <f ca="1">IF($AA74=0,"",IF($X74&lt;$Y74,Settings!$C$4,IF($X74=$Y74,1,0)))</f>
        <v>0</v>
      </c>
    </row>
    <row r="75" spans="2:43" s="2" customFormat="1" x14ac:dyDescent="0.2">
      <c r="B75" s="4"/>
      <c r="C75" s="4"/>
      <c r="D75" s="4"/>
      <c r="E75" s="4"/>
      <c r="F75" s="13"/>
      <c r="G75" s="13"/>
      <c r="H75" s="13"/>
      <c r="I75" s="13"/>
      <c r="J75" s="13"/>
      <c r="K75" s="13"/>
      <c r="L75" s="13"/>
      <c r="M75" s="13"/>
      <c r="U75" s="68" t="s">
        <v>27</v>
      </c>
      <c r="V75" s="41" t="str">
        <f ca="1">Planning!$L17</f>
        <v>Real Madrid</v>
      </c>
      <c r="W75" s="13" t="str">
        <f ca="1">Planning!$N17</f>
        <v>Borussia Dortmund</v>
      </c>
      <c r="X75" s="13">
        <f ca="1">IF(AND('Preliminary Round'!$I23&lt;&gt;"",'Preliminary Round'!$K23&lt;&gt;"",'Preliminary Round'!$F23&lt;&gt;'Preliminary Round'!$H23,$V75&lt;&gt;"",$W75&lt;&gt;""),'Preliminary Round'!$I23,"")</f>
        <v>3</v>
      </c>
      <c r="Y75" s="36">
        <f ca="1">IF(AND('Preliminary Round'!$I23&lt;&gt;"",'Preliminary Round'!$K23&lt;&gt;"",'Preliminary Round'!$F23&lt;&gt;'Preliminary Round'!$H23,$V75&lt;&gt;"",$W75&lt;&gt;""),'Preliminary Round'!$K23,"")</f>
        <v>2</v>
      </c>
      <c r="Z75" s="35" t="str">
        <f t="shared" ref="Z75:Z93" ca="1" si="68">V75&amp;W75</f>
        <v>Real MadridBorussia Dortmund</v>
      </c>
      <c r="AA75" s="13">
        <f t="shared" ca="1" si="67"/>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Planning!$L18</f>
        <v>1. FC Riedwald</v>
      </c>
      <c r="W76" s="13" t="str">
        <f ca="1">Planning!$N18</f>
        <v>Maibach 1822 eV</v>
      </c>
      <c r="X76" s="13">
        <f ca="1">IF(AND('Preliminary Round'!$I24&lt;&gt;"",'Preliminary Round'!$K24&lt;&gt;"",'Preliminary Round'!$F24&lt;&gt;'Preliminary Round'!$H24,$V76&lt;&gt;"",$W76&lt;&gt;""),'Preliminary Round'!$I24,"")</f>
        <v>4</v>
      </c>
      <c r="Y76" s="36">
        <f ca="1">IF(AND('Preliminary Round'!$I24&lt;&gt;"",'Preliminary Round'!$K24&lt;&gt;"",'Preliminary Round'!$F24&lt;&gt;'Preliminary Round'!$H24,$V76&lt;&gt;"",$W76&lt;&gt;""),'Preliminary Round'!$K24,"")</f>
        <v>2</v>
      </c>
      <c r="Z76" s="35" t="str">
        <f t="shared" ca="1" si="68"/>
        <v>1. FC RiedwaldMaibach 1822 eV</v>
      </c>
      <c r="AA76" s="13">
        <f t="shared" ca="1" si="67"/>
        <v>1</v>
      </c>
      <c r="AB76" s="13" t="str">
        <f ca="1">IF(AA76&gt;0,X76&amp;Language!$E$84&amp;Y76,"")</f>
        <v>4-2</v>
      </c>
      <c r="AD76" s="145"/>
      <c r="AE76" s="150">
        <f ca="1">IF($AA76=0,"",IF($X76&gt;$Y76,Settings!$C$4,IF($X76=$Y76,1,0)))</f>
        <v>3</v>
      </c>
      <c r="AF76" s="145">
        <f ca="1">IF($AA76=0,"",IF($X76&lt;$Y76,Settings!$C$4,IF($X76=$Y76,1,0)))</f>
        <v>0</v>
      </c>
    </row>
    <row r="77" spans="2:43" s="2" customFormat="1" x14ac:dyDescent="0.2">
      <c r="B77" s="4"/>
      <c r="C77" s="4"/>
      <c r="D77" s="4"/>
      <c r="E77" s="4"/>
      <c r="F77" s="13"/>
      <c r="G77" s="13"/>
      <c r="H77" s="13"/>
      <c r="I77" s="13"/>
      <c r="J77" s="13"/>
      <c r="K77" s="13"/>
      <c r="L77" s="13"/>
      <c r="M77" s="13"/>
      <c r="U77" s="68" t="s">
        <v>29</v>
      </c>
      <c r="V77" s="41" t="str">
        <f ca="1">Planning!$L19</f>
        <v>Mainz 05</v>
      </c>
      <c r="W77" s="13" t="str">
        <f ca="1">Planning!$N19</f>
        <v>Manchester City</v>
      </c>
      <c r="X77" s="13">
        <f ca="1">IF(AND('Preliminary Round'!$I25&lt;&gt;"",'Preliminary Round'!$K25&lt;&gt;"",'Preliminary Round'!$F25&lt;&gt;'Preliminary Round'!$H25,$V77&lt;&gt;"",$W77&lt;&gt;""),'Preliminary Round'!$I25,"")</f>
        <v>0</v>
      </c>
      <c r="Y77" s="36">
        <f ca="1">IF(AND('Preliminary Round'!$I25&lt;&gt;"",'Preliminary Round'!$K25&lt;&gt;"",'Preliminary Round'!$F25&lt;&gt;'Preliminary Round'!$H25,$V77&lt;&gt;"",$W77&lt;&gt;""),'Preliminary Round'!$K25,"")</f>
        <v>3</v>
      </c>
      <c r="Z77" s="35" t="str">
        <f t="shared" ca="1" si="68"/>
        <v>Mainz 05Manchester City</v>
      </c>
      <c r="AA77" s="13">
        <f t="shared" ca="1" si="67"/>
        <v>1</v>
      </c>
      <c r="AB77" s="13" t="str">
        <f ca="1">IF(AA77&gt;0,X77&amp;Language!$E$84&amp;Y77,"")</f>
        <v>0-3</v>
      </c>
      <c r="AD77" s="145"/>
      <c r="AE77" s="150">
        <f ca="1">IF($AA77=0,"",IF($X77&gt;$Y77,Settings!$C$4,IF($X77=$Y77,1,0)))</f>
        <v>0</v>
      </c>
      <c r="AF77" s="145">
        <f ca="1">IF($AA77=0,"",IF($X77&lt;$Y77,Settings!$C$4,IF($X77=$Y77,1,0)))</f>
        <v>3</v>
      </c>
    </row>
    <row r="78" spans="2:43" s="2" customFormat="1" x14ac:dyDescent="0.2">
      <c r="B78" s="4"/>
      <c r="C78" s="4"/>
      <c r="D78" s="4"/>
      <c r="E78" s="4"/>
      <c r="F78" s="13"/>
      <c r="G78" s="13"/>
      <c r="H78" s="13"/>
      <c r="I78" s="13"/>
      <c r="J78" s="13"/>
      <c r="K78" s="13"/>
      <c r="L78" s="13"/>
      <c r="M78" s="13"/>
      <c r="U78" s="68" t="s">
        <v>30</v>
      </c>
      <c r="V78" s="41" t="str">
        <f ca="1">Planning!$L20</f>
        <v>Kickers Rodendorf</v>
      </c>
      <c r="W78" s="13" t="str">
        <f ca="1">Planning!$N20</f>
        <v>FSV Rauen</v>
      </c>
      <c r="X78" s="13">
        <f ca="1">IF(AND('Preliminary Round'!$I26&lt;&gt;"",'Preliminary Round'!$K26&lt;&gt;"",'Preliminary Round'!$F26&lt;&gt;'Preliminary Round'!$H26,$V78&lt;&gt;"",$W78&lt;&gt;""),'Preliminary Round'!$I26,"")</f>
        <v>1</v>
      </c>
      <c r="Y78" s="36">
        <f ca="1">IF(AND('Preliminary Round'!$I26&lt;&gt;"",'Preliminary Round'!$K26&lt;&gt;"",'Preliminary Round'!$F26&lt;&gt;'Preliminary Round'!$H26,$V78&lt;&gt;"",$W78&lt;&gt;""),'Preliminary Round'!$K26,"")</f>
        <v>1</v>
      </c>
      <c r="Z78" s="35" t="str">
        <f t="shared" ca="1" si="68"/>
        <v>Kickers RodendorfFSV Rauen</v>
      </c>
      <c r="AA78" s="13">
        <f t="shared" ca="1" si="67"/>
        <v>1</v>
      </c>
      <c r="AB78" s="13" t="str">
        <f ca="1">IF(AA78&gt;0,X78&amp;Language!$E$84&amp;Y78,"")</f>
        <v>1-1</v>
      </c>
      <c r="AD78" s="145"/>
      <c r="AE78" s="150">
        <f ca="1">IF($AA78=0,"",IF($X78&gt;$Y78,Settings!$C$4,IF($X78=$Y78,1,0)))</f>
        <v>1</v>
      </c>
      <c r="AF78" s="145">
        <f ca="1">IF($AA78=0,"",IF($X78&lt;$Y78,Settings!$C$4,IF($X78=$Y78,1,0)))</f>
        <v>1</v>
      </c>
    </row>
    <row r="79" spans="2:43" s="2" customFormat="1" x14ac:dyDescent="0.2">
      <c r="B79" s="4"/>
      <c r="C79" s="4"/>
      <c r="D79" s="4"/>
      <c r="E79" s="4"/>
      <c r="F79" s="13"/>
      <c r="G79" s="13"/>
      <c r="H79" s="13"/>
      <c r="I79" s="13"/>
      <c r="J79" s="13"/>
      <c r="K79" s="13"/>
      <c r="L79" s="13"/>
      <c r="M79" s="13"/>
      <c r="U79" s="68" t="s">
        <v>31</v>
      </c>
      <c r="V79" s="41" t="str">
        <f ca="1">Planning!$L21</f>
        <v>Eintracht Frankfurt</v>
      </c>
      <c r="W79" s="13" t="str">
        <f ca="1">Planning!$N21</f>
        <v>VFB Essenheim</v>
      </c>
      <c r="X79" s="13">
        <f ca="1">IF(AND('Preliminary Round'!$I27&lt;&gt;"",'Preliminary Round'!$K27&lt;&gt;"",'Preliminary Round'!$F27&lt;&gt;'Preliminary Round'!$H27,$V79&lt;&gt;"",$W79&lt;&gt;""),'Preliminary Round'!$I27,"")</f>
        <v>2</v>
      </c>
      <c r="Y79" s="36">
        <f ca="1">IF(AND('Preliminary Round'!$I27&lt;&gt;"",'Preliminary Round'!$K27&lt;&gt;"",'Preliminary Round'!$F27&lt;&gt;'Preliminary Round'!$H27,$V79&lt;&gt;"",$W79&lt;&gt;""),'Preliminary Round'!$K27,"")</f>
        <v>0</v>
      </c>
      <c r="Z79" s="35" t="str">
        <f t="shared" ca="1" si="68"/>
        <v>Eintracht FrankfurtVFB Essenheim</v>
      </c>
      <c r="AA79" s="13">
        <f t="shared" ca="1" si="67"/>
        <v>1</v>
      </c>
      <c r="AB79" s="13" t="str">
        <f ca="1">IF(AA79&gt;0,X79&amp;Language!$E$84&amp;Y79,"")</f>
        <v>2-0</v>
      </c>
      <c r="AD79" s="145"/>
      <c r="AE79" s="150">
        <f ca="1">IF($AA79=0,"",IF($X79&gt;$Y79,Settings!$C$4,IF($X79=$Y79,1,0)))</f>
        <v>3</v>
      </c>
      <c r="AF79" s="145">
        <f ca="1">IF($AA79=0,"",IF($X79&lt;$Y79,Settings!$C$4,IF($X79=$Y79,1,0)))</f>
        <v>0</v>
      </c>
    </row>
    <row r="80" spans="2:43" s="2" customFormat="1" x14ac:dyDescent="0.2">
      <c r="B80" s="4"/>
      <c r="C80" s="4"/>
      <c r="D80" s="4"/>
      <c r="E80" s="4"/>
      <c r="F80" s="13"/>
      <c r="G80" s="13"/>
      <c r="H80" s="13"/>
      <c r="I80" s="13"/>
      <c r="J80" s="13"/>
      <c r="K80" s="13"/>
      <c r="L80" s="13"/>
      <c r="M80" s="13"/>
      <c r="U80" s="68" t="s">
        <v>32</v>
      </c>
      <c r="V80" s="41" t="str">
        <f ca="1">Planning!$L22</f>
        <v>SSV Wildbach</v>
      </c>
      <c r="W80" s="13" t="str">
        <f ca="1">Planning!$N22</f>
        <v>FC Grönlingen</v>
      </c>
      <c r="X80" s="13">
        <f ca="1">IF(AND('Preliminary Round'!$I28&lt;&gt;"",'Preliminary Round'!$K28&lt;&gt;"",'Preliminary Round'!$F28&lt;&gt;'Preliminary Round'!$H28,$V80&lt;&gt;"",$W80&lt;&gt;""),'Preliminary Round'!$I28,"")</f>
        <v>3</v>
      </c>
      <c r="Y80" s="36">
        <f ca="1">IF(AND('Preliminary Round'!$I28&lt;&gt;"",'Preliminary Round'!$K28&lt;&gt;"",'Preliminary Round'!$F28&lt;&gt;'Preliminary Round'!$H28,$V80&lt;&gt;"",$W80&lt;&gt;""),'Preliminary Round'!$K28,"")</f>
        <v>3</v>
      </c>
      <c r="Z80" s="35" t="str">
        <f t="shared" ca="1" si="68"/>
        <v>SSV WildbachFC Grönlingen</v>
      </c>
      <c r="AA80" s="13">
        <f t="shared" ca="1" si="67"/>
        <v>1</v>
      </c>
      <c r="AB80" s="13" t="str">
        <f ca="1">IF(AA80&gt;0,X80&amp;Language!$E$84&amp;Y80,"")</f>
        <v>3-3</v>
      </c>
      <c r="AD80" s="145"/>
      <c r="AE80" s="150">
        <f ca="1">IF($AA80=0,"",IF($X80&gt;$Y80,Settings!$C$4,IF($X80=$Y80,1,0)))</f>
        <v>1</v>
      </c>
      <c r="AF80" s="145">
        <f ca="1">IF($AA80=0,"",IF($X80&lt;$Y80,Settings!$C$4,IF($X80=$Y80,1,0)))</f>
        <v>1</v>
      </c>
    </row>
    <row r="81" spans="2:32" s="2" customFormat="1" x14ac:dyDescent="0.2">
      <c r="B81" s="4"/>
      <c r="C81" s="4"/>
      <c r="D81" s="4"/>
      <c r="E81" s="4"/>
      <c r="F81" s="13"/>
      <c r="G81" s="13"/>
      <c r="H81" s="13"/>
      <c r="I81" s="13"/>
      <c r="J81" s="13"/>
      <c r="K81" s="13"/>
      <c r="L81" s="13"/>
      <c r="M81" s="13"/>
      <c r="U81" s="68" t="s">
        <v>33</v>
      </c>
      <c r="V81" s="41" t="str">
        <f ca="1">Planning!$L23</f>
        <v>Borussia Dortmund</v>
      </c>
      <c r="W81" s="13" t="str">
        <f ca="1">Planning!$N23</f>
        <v>1. FC Nürnberg</v>
      </c>
      <c r="X81" s="13">
        <f ca="1">IF(AND('Preliminary Round'!$I29&lt;&gt;"",'Preliminary Round'!$K29&lt;&gt;"",'Preliminary Round'!$F29&lt;&gt;'Preliminary Round'!$H29,$V81&lt;&gt;"",$W81&lt;&gt;""),'Preliminary Round'!$I29,"")</f>
        <v>4</v>
      </c>
      <c r="Y81" s="36">
        <f ca="1">IF(AND('Preliminary Round'!$I29&lt;&gt;"",'Preliminary Round'!$K29&lt;&gt;"",'Preliminary Round'!$F29&lt;&gt;'Preliminary Round'!$H29,$V81&lt;&gt;"",$W81&lt;&gt;""),'Preliminary Round'!$K29,"")</f>
        <v>3</v>
      </c>
      <c r="Z81" s="35" t="str">
        <f t="shared" ca="1" si="68"/>
        <v>Borussia Dortmund1. FC Nürnberg</v>
      </c>
      <c r="AA81" s="13">
        <f t="shared" ca="1" si="67"/>
        <v>1</v>
      </c>
      <c r="AB81" s="13" t="str">
        <f ca="1">IF(AA81&gt;0,X81&amp;Language!$E$84&amp;Y81,"")</f>
        <v>4-3</v>
      </c>
      <c r="AD81" s="145"/>
      <c r="AE81" s="150">
        <f ca="1">IF($AA81=0,"",IF($X81&gt;$Y81,Settings!$C$4,IF($X81=$Y81,1,0)))</f>
        <v>3</v>
      </c>
      <c r="AF81" s="145">
        <f ca="1">IF($AA81=0,"",IF($X81&lt;$Y81,Settings!$C$4,IF($X81=$Y81,1,0)))</f>
        <v>0</v>
      </c>
    </row>
    <row r="82" spans="2:32" s="2" customFormat="1" x14ac:dyDescent="0.2">
      <c r="B82" s="4"/>
      <c r="C82" s="4"/>
      <c r="D82" s="4"/>
      <c r="E82" s="4"/>
      <c r="F82" s="13"/>
      <c r="G82" s="13"/>
      <c r="H82" s="13"/>
      <c r="I82" s="13"/>
      <c r="J82" s="13"/>
      <c r="K82" s="13"/>
      <c r="L82" s="13"/>
      <c r="M82" s="13"/>
      <c r="U82" s="68" t="s">
        <v>34</v>
      </c>
      <c r="V82" s="41" t="str">
        <f ca="1">Planning!$L24</f>
        <v>FC Barcelona</v>
      </c>
      <c r="W82" s="13" t="str">
        <f ca="1">Planning!$N24</f>
        <v>Maibach 1822 eV</v>
      </c>
      <c r="X82" s="13">
        <f ca="1">IF(AND('Preliminary Round'!$I30&lt;&gt;"",'Preliminary Round'!$K30&lt;&gt;"",'Preliminary Round'!$F30&lt;&gt;'Preliminary Round'!$H30,$V82&lt;&gt;"",$W82&lt;&gt;""),'Preliminary Round'!$I30,"")</f>
        <v>5</v>
      </c>
      <c r="Y82" s="36">
        <f ca="1">IF(AND('Preliminary Round'!$I30&lt;&gt;"",'Preliminary Round'!$K30&lt;&gt;"",'Preliminary Round'!$F30&lt;&gt;'Preliminary Round'!$H30,$V82&lt;&gt;"",$W82&lt;&gt;""),'Preliminary Round'!$K30,"")</f>
        <v>1</v>
      </c>
      <c r="Z82" s="35" t="str">
        <f t="shared" ca="1" si="68"/>
        <v>FC BarcelonaMaibach 1822 eV</v>
      </c>
      <c r="AA82" s="13">
        <f t="shared" ca="1" si="67"/>
        <v>1</v>
      </c>
      <c r="AB82" s="13" t="str">
        <f ca="1">IF(AA82&gt;0,X82&amp;Language!$E$84&amp;Y82,"")</f>
        <v>5-1</v>
      </c>
      <c r="AD82" s="145"/>
      <c r="AE82" s="150">
        <f ca="1">IF($AA82=0,"",IF($X82&gt;$Y82,Settings!$C$4,IF($X82=$Y82,1,0)))</f>
        <v>3</v>
      </c>
      <c r="AF82" s="145">
        <f ca="1">IF($AA82=0,"",IF($X82&lt;$Y82,Settings!$C$4,IF($X82=$Y82,1,0)))</f>
        <v>0</v>
      </c>
    </row>
    <row r="83" spans="2:32" s="2" customFormat="1" x14ac:dyDescent="0.2">
      <c r="B83" s="4"/>
      <c r="C83" s="4"/>
      <c r="D83" s="4"/>
      <c r="E83" s="4"/>
      <c r="F83" s="13"/>
      <c r="G83" s="13"/>
      <c r="H83" s="13"/>
      <c r="I83" s="13"/>
      <c r="J83" s="13"/>
      <c r="K83" s="13"/>
      <c r="L83" s="13"/>
      <c r="M83" s="13"/>
      <c r="U83" s="68" t="s">
        <v>35</v>
      </c>
      <c r="V83" s="41" t="str">
        <f ca="1">Planning!$L25</f>
        <v>Inter Mailand</v>
      </c>
      <c r="W83" s="13" t="str">
        <f ca="1">Planning!$N25</f>
        <v>Manchester City</v>
      </c>
      <c r="X83" s="13">
        <f ca="1">IF(AND('Preliminary Round'!$I31&lt;&gt;"",'Preliminary Round'!$K31&lt;&gt;"",'Preliminary Round'!$F31&lt;&gt;'Preliminary Round'!$H31,$V83&lt;&gt;"",$W83&lt;&gt;""),'Preliminary Round'!$I31,"")</f>
        <v>0</v>
      </c>
      <c r="Y83" s="36">
        <f ca="1">IF(AND('Preliminary Round'!$I31&lt;&gt;"",'Preliminary Round'!$K31&lt;&gt;"",'Preliminary Round'!$F31&lt;&gt;'Preliminary Round'!$H31,$V83&lt;&gt;"",$W83&lt;&gt;""),'Preliminary Round'!$K31,"")</f>
        <v>1</v>
      </c>
      <c r="Z83" s="35" t="str">
        <f t="shared" ca="1" si="68"/>
        <v>Inter MailandManchester City</v>
      </c>
      <c r="AA83" s="13">
        <f t="shared" ca="1" si="67"/>
        <v>1</v>
      </c>
      <c r="AB83" s="13" t="str">
        <f ca="1">IF(AA83&gt;0,X83&amp;Language!$E$84&amp;Y83,"")</f>
        <v>0-1</v>
      </c>
      <c r="AD83" s="145"/>
      <c r="AE83" s="150">
        <f ca="1">IF($AA83=0,"",IF($X83&gt;$Y83,Settings!$C$4,IF($X83=$Y83,1,0)))</f>
        <v>0</v>
      </c>
      <c r="AF83" s="145">
        <f ca="1">IF($AA83=0,"",IF($X83&lt;$Y83,Settings!$C$4,IF($X83=$Y83,1,0)))</f>
        <v>3</v>
      </c>
    </row>
    <row r="84" spans="2:32" s="2" customFormat="1" x14ac:dyDescent="0.2">
      <c r="B84" s="4"/>
      <c r="C84" s="4"/>
      <c r="D84" s="4"/>
      <c r="E84" s="4"/>
      <c r="F84" s="13"/>
      <c r="G84" s="13"/>
      <c r="H84" s="13"/>
      <c r="I84" s="13"/>
      <c r="J84" s="13"/>
      <c r="K84" s="13"/>
      <c r="L84" s="13"/>
      <c r="M84" s="13"/>
      <c r="U84" s="68" t="s">
        <v>36</v>
      </c>
      <c r="V84" s="41" t="str">
        <f ca="1">Planning!$L26</f>
        <v>Real Madrid</v>
      </c>
      <c r="W84" s="13" t="str">
        <f ca="1">Planning!$N26</f>
        <v>FSV Rauen</v>
      </c>
      <c r="X84" s="13">
        <f ca="1">IF(AND('Preliminary Round'!$I32&lt;&gt;"",'Preliminary Round'!$K32&lt;&gt;"",'Preliminary Round'!$F32&lt;&gt;'Preliminary Round'!$H32,$V84&lt;&gt;"",$W84&lt;&gt;""),'Preliminary Round'!$I32,"")</f>
        <v>4</v>
      </c>
      <c r="Y84" s="36">
        <f ca="1">IF(AND('Preliminary Round'!$I32&lt;&gt;"",'Preliminary Round'!$K32&lt;&gt;"",'Preliminary Round'!$F32&lt;&gt;'Preliminary Round'!$H32,$V84&lt;&gt;"",$W84&lt;&gt;""),'Preliminary Round'!$K32,"")</f>
        <v>1</v>
      </c>
      <c r="Z84" s="35" t="str">
        <f t="shared" ca="1" si="68"/>
        <v>Real MadridFSV Rauen</v>
      </c>
      <c r="AA84" s="13">
        <f t="shared" ca="1" si="67"/>
        <v>1</v>
      </c>
      <c r="AB84" s="13" t="str">
        <f ca="1">IF(AA84&gt;0,X84&amp;Language!$E$84&amp;Y84,"")</f>
        <v>4-1</v>
      </c>
      <c r="AD84" s="145"/>
      <c r="AE84" s="150">
        <f ca="1">IF($AA84=0,"",IF($X84&gt;$Y84,Settings!$C$4,IF($X84=$Y84,1,0)))</f>
        <v>3</v>
      </c>
      <c r="AF84" s="145">
        <f ca="1">IF($AA84=0,"",IF($X84&lt;$Y84,Settings!$C$4,IF($X84=$Y84,1,0)))</f>
        <v>0</v>
      </c>
    </row>
    <row r="85" spans="2:32" s="2" customFormat="1" x14ac:dyDescent="0.2">
      <c r="B85" s="4"/>
      <c r="C85" s="4"/>
      <c r="D85" s="4"/>
      <c r="E85" s="4"/>
      <c r="F85" s="13"/>
      <c r="G85" s="13"/>
      <c r="H85" s="13"/>
      <c r="I85" s="13"/>
      <c r="J85" s="13"/>
      <c r="K85" s="13"/>
      <c r="L85" s="13"/>
      <c r="M85" s="13"/>
      <c r="U85" s="68" t="s">
        <v>37</v>
      </c>
      <c r="V85" s="41" t="str">
        <f ca="1">Planning!$L27</f>
        <v>Eintracht Frankfurt</v>
      </c>
      <c r="W85" s="13" t="str">
        <f ca="1">Planning!$N27</f>
        <v>1. FC Riedwald</v>
      </c>
      <c r="X85" s="13">
        <f ca="1">IF(AND('Preliminary Round'!$I33&lt;&gt;"",'Preliminary Round'!$K33&lt;&gt;"",'Preliminary Round'!$F33&lt;&gt;'Preliminary Round'!$H33,$V85&lt;&gt;"",$W85&lt;&gt;""),'Preliminary Round'!$I33,"")</f>
        <v>5</v>
      </c>
      <c r="Y85" s="36">
        <f ca="1">IF(AND('Preliminary Round'!$I33&lt;&gt;"",'Preliminary Round'!$K33&lt;&gt;"",'Preliminary Round'!$F33&lt;&gt;'Preliminary Round'!$H33,$V85&lt;&gt;"",$W85&lt;&gt;""),'Preliminary Round'!$K33,"")</f>
        <v>2</v>
      </c>
      <c r="Z85" s="35" t="str">
        <f t="shared" ca="1" si="68"/>
        <v>Eintracht Frankfurt1. FC Riedwald</v>
      </c>
      <c r="AA85" s="13">
        <f t="shared" ca="1" si="67"/>
        <v>1</v>
      </c>
      <c r="AB85" s="13" t="str">
        <f ca="1">IF(AA85&gt;0,X85&amp;Language!$E$84&amp;Y85,"")</f>
        <v>5-2</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Planning!$L28</f>
        <v>SSV Wildbach</v>
      </c>
      <c r="W86" s="13" t="str">
        <f ca="1">Planning!$N28</f>
        <v>Mainz 05</v>
      </c>
      <c r="X86" s="13">
        <f ca="1">IF(AND('Preliminary Round'!$I34&lt;&gt;"",'Preliminary Round'!$K34&lt;&gt;"",'Preliminary Round'!$F34&lt;&gt;'Preliminary Round'!$H34,$V86&lt;&gt;"",$W86&lt;&gt;""),'Preliminary Round'!$I34,"")</f>
        <v>0</v>
      </c>
      <c r="Y86" s="36">
        <f ca="1">IF(AND('Preliminary Round'!$I34&lt;&gt;"",'Preliminary Round'!$K34&lt;&gt;"",'Preliminary Round'!$F34&lt;&gt;'Preliminary Round'!$H34,$V86&lt;&gt;"",$W86&lt;&gt;""),'Preliminary Round'!$K34,"")</f>
        <v>2</v>
      </c>
      <c r="Z86" s="35" t="str">
        <f t="shared" ca="1" si="68"/>
        <v>SSV WildbachMainz 05</v>
      </c>
      <c r="AA86" s="13">
        <f t="shared" ca="1" si="67"/>
        <v>1</v>
      </c>
      <c r="AB86" s="13" t="str">
        <f ca="1">IF(AA86&gt;0,X86&amp;Language!$E$84&amp;Y86,"")</f>
        <v>0-2</v>
      </c>
      <c r="AD86" s="145"/>
      <c r="AE86" s="150">
        <f ca="1">IF($AA86=0,"",IF($X86&gt;$Y86,Settings!$C$4,IF($X86=$Y86,1,0)))</f>
        <v>0</v>
      </c>
      <c r="AF86" s="145">
        <f ca="1">IF($AA86=0,"",IF($X86&lt;$Y86,Settings!$C$4,IF($X86=$Y86,1,0)))</f>
        <v>3</v>
      </c>
    </row>
    <row r="87" spans="2:32" s="2" customFormat="1" x14ac:dyDescent="0.2">
      <c r="B87" s="4"/>
      <c r="C87" s="4"/>
      <c r="D87" s="4"/>
      <c r="E87" s="4"/>
      <c r="F87" s="13"/>
      <c r="G87" s="13"/>
      <c r="H87" s="13"/>
      <c r="I87" s="13"/>
      <c r="J87" s="13"/>
      <c r="K87" s="13"/>
      <c r="L87" s="13"/>
      <c r="M87" s="13"/>
      <c r="U87" s="68" t="s">
        <v>39</v>
      </c>
      <c r="V87" s="41" t="str">
        <f ca="1">Planning!$L29</f>
        <v>Borussia Dortmund</v>
      </c>
      <c r="W87" s="13" t="str">
        <f ca="1">Planning!$N29</f>
        <v>Kickers Rodendorf</v>
      </c>
      <c r="X87" s="13">
        <f ca="1">IF(AND('Preliminary Round'!$I35&lt;&gt;"",'Preliminary Round'!$K35&lt;&gt;"",'Preliminary Round'!$F35&lt;&gt;'Preliminary Round'!$H35,$V87&lt;&gt;"",$W87&lt;&gt;""),'Preliminary Round'!$I35,"")</f>
        <v>6</v>
      </c>
      <c r="Y87" s="36">
        <f ca="1">IF(AND('Preliminary Round'!$I35&lt;&gt;"",'Preliminary Round'!$K35&lt;&gt;"",'Preliminary Round'!$F35&lt;&gt;'Preliminary Round'!$H35,$V87&lt;&gt;"",$W87&lt;&gt;""),'Preliminary Round'!$K35,"")</f>
        <v>1</v>
      </c>
      <c r="Z87" s="35" t="str">
        <f t="shared" ca="1" si="68"/>
        <v>Borussia DortmundKickers Rodendorf</v>
      </c>
      <c r="AA87" s="13">
        <f t="shared" ca="1" si="67"/>
        <v>1</v>
      </c>
      <c r="AB87" s="13" t="str">
        <f ca="1">IF(AA87&gt;0,X87&amp;Language!$E$84&amp;Y87,"")</f>
        <v>6-1</v>
      </c>
      <c r="AD87" s="145"/>
      <c r="AE87" s="150">
        <f ca="1">IF($AA87=0,"",IF($X87&gt;$Y87,Settings!$C$4,IF($X87=$Y87,1,0)))</f>
        <v>3</v>
      </c>
      <c r="AF87" s="145">
        <f ca="1">IF($AA87=0,"",IF($X87&lt;$Y87,Settings!$C$4,IF($X87=$Y87,1,0)))</f>
        <v>0</v>
      </c>
    </row>
    <row r="88" spans="2:32" s="2" customFormat="1" x14ac:dyDescent="0.2">
      <c r="B88" s="4"/>
      <c r="C88" s="4"/>
      <c r="D88" s="4"/>
      <c r="E88" s="4"/>
      <c r="F88" s="13"/>
      <c r="G88" s="13"/>
      <c r="H88" s="13"/>
      <c r="I88" s="13"/>
      <c r="J88" s="13"/>
      <c r="K88" s="13"/>
      <c r="L88" s="13"/>
      <c r="M88" s="13"/>
      <c r="U88" s="68" t="s">
        <v>40</v>
      </c>
      <c r="V88" s="41" t="str">
        <f ca="1">Planning!$L30</f>
        <v>Maibach 1822 eV</v>
      </c>
      <c r="W88" s="13" t="str">
        <f ca="1">Planning!$N30</f>
        <v>VFB Essenheim</v>
      </c>
      <c r="X88" s="13">
        <f ca="1">IF(AND('Preliminary Round'!$I36&lt;&gt;"",'Preliminary Round'!$K36&lt;&gt;"",'Preliminary Round'!$F36&lt;&gt;'Preliminary Round'!$H36,$V88&lt;&gt;"",$W88&lt;&gt;""),'Preliminary Round'!$I36,"")</f>
        <v>4</v>
      </c>
      <c r="Y88" s="36">
        <f ca="1">IF(AND('Preliminary Round'!$I36&lt;&gt;"",'Preliminary Round'!$K36&lt;&gt;"",'Preliminary Round'!$F36&lt;&gt;'Preliminary Round'!$H36,$V88&lt;&gt;"",$W88&lt;&gt;""),'Preliminary Round'!$K36,"")</f>
        <v>2</v>
      </c>
      <c r="Z88" s="35" t="str">
        <f t="shared" ca="1" si="68"/>
        <v>Maibach 1822 eVVFB Essenheim</v>
      </c>
      <c r="AA88" s="13">
        <f t="shared" ca="1" si="67"/>
        <v>1</v>
      </c>
      <c r="AB88" s="13" t="str">
        <f ca="1">IF(AA88&gt;0,X88&amp;Language!$E$84&amp;Y88,"")</f>
        <v>4-2</v>
      </c>
      <c r="AD88" s="145"/>
      <c r="AE88" s="150">
        <f ca="1">IF($AA88=0,"",IF($X88&gt;$Y88,Settings!$C$4,IF($X88=$Y88,1,0)))</f>
        <v>3</v>
      </c>
      <c r="AF88" s="145">
        <f ca="1">IF($AA88=0,"",IF($X88&lt;$Y88,Settings!$C$4,IF($X88=$Y88,1,0)))</f>
        <v>0</v>
      </c>
    </row>
    <row r="89" spans="2:32" s="2" customFormat="1" x14ac:dyDescent="0.2">
      <c r="B89" s="4"/>
      <c r="C89" s="4"/>
      <c r="D89" s="4"/>
      <c r="E89" s="4"/>
      <c r="F89" s="13"/>
      <c r="G89" s="13"/>
      <c r="H89" s="13"/>
      <c r="I89" s="13"/>
      <c r="J89" s="13"/>
      <c r="K89" s="13"/>
      <c r="L89" s="13"/>
      <c r="M89" s="13"/>
      <c r="U89" s="68" t="s">
        <v>41</v>
      </c>
      <c r="V89" s="41" t="str">
        <f ca="1">Planning!$L31</f>
        <v>Manchester City</v>
      </c>
      <c r="W89" s="13" t="str">
        <f ca="1">Planning!$N31</f>
        <v>FC Grönlingen</v>
      </c>
      <c r="X89" s="13">
        <f ca="1">IF(AND('Preliminary Round'!$I37&lt;&gt;"",'Preliminary Round'!$K37&lt;&gt;"",'Preliminary Round'!$F37&lt;&gt;'Preliminary Round'!$H37,$V89&lt;&gt;"",$W89&lt;&gt;""),'Preliminary Round'!$I37,"")</f>
        <v>5</v>
      </c>
      <c r="Y89" s="36">
        <f ca="1">IF(AND('Preliminary Round'!$I37&lt;&gt;"",'Preliminary Round'!$K37&lt;&gt;"",'Preliminary Round'!$F37&lt;&gt;'Preliminary Round'!$H37,$V89&lt;&gt;"",$W89&lt;&gt;""),'Preliminary Round'!$K37,"")</f>
        <v>0</v>
      </c>
      <c r="Z89" s="35" t="str">
        <f t="shared" ca="1" si="68"/>
        <v>Manchester CityFC Grönlingen</v>
      </c>
      <c r="AA89" s="13">
        <f t="shared" ca="1" si="67"/>
        <v>1</v>
      </c>
      <c r="AB89" s="13" t="str">
        <f ca="1">IF(AA89&gt;0,X89&amp;Language!$E$84&amp;Y89,"")</f>
        <v>5-0</v>
      </c>
      <c r="AD89" s="145"/>
      <c r="AE89" s="150">
        <f ca="1">IF($AA89=0,"",IF($X89&gt;$Y89,Settings!$C$4,IF($X89=$Y89,1,0)))</f>
        <v>3</v>
      </c>
      <c r="AF89" s="145">
        <f ca="1">IF($AA89=0,"",IF($X89&lt;$Y89,Settings!$C$4,IF($X89=$Y89,1,0)))</f>
        <v>0</v>
      </c>
    </row>
    <row r="90" spans="2:32" s="2" customFormat="1" x14ac:dyDescent="0.2">
      <c r="B90" s="4"/>
      <c r="C90" s="4"/>
      <c r="D90" s="4"/>
      <c r="E90" s="4"/>
      <c r="F90" s="13"/>
      <c r="G90" s="13"/>
      <c r="H90" s="13"/>
      <c r="I90" s="13"/>
      <c r="J90" s="13"/>
      <c r="K90" s="13"/>
      <c r="L90" s="13"/>
      <c r="M90" s="13"/>
      <c r="U90" s="68" t="s">
        <v>42</v>
      </c>
      <c r="V90" s="41" t="str">
        <f ca="1">Planning!$L32</f>
        <v>FSV Rauen</v>
      </c>
      <c r="W90" s="13" t="str">
        <f ca="1">Planning!$N32</f>
        <v>1. FC Nürnberg</v>
      </c>
      <c r="X90" s="13">
        <f ca="1">IF(AND('Preliminary Round'!$I38&lt;&gt;"",'Preliminary Round'!$K38&lt;&gt;"",'Preliminary Round'!$F38&lt;&gt;'Preliminary Round'!$H38,$V90&lt;&gt;"",$W90&lt;&gt;""),'Preliminary Round'!$I38,"")</f>
        <v>1</v>
      </c>
      <c r="Y90" s="36">
        <f ca="1">IF(AND('Preliminary Round'!$I38&lt;&gt;"",'Preliminary Round'!$K38&lt;&gt;"",'Preliminary Round'!$F38&lt;&gt;'Preliminary Round'!$H38,$V90&lt;&gt;"",$W90&lt;&gt;""),'Preliminary Round'!$K38,"")</f>
        <v>3</v>
      </c>
      <c r="Z90" s="35" t="str">
        <f t="shared" ca="1" si="68"/>
        <v>FSV Rauen1. FC Nürnberg</v>
      </c>
      <c r="AA90" s="13">
        <f t="shared" ca="1" si="67"/>
        <v>1</v>
      </c>
      <c r="AB90" s="13" t="str">
        <f ca="1">IF(AA90&gt;0,X90&amp;Language!$E$84&amp;Y90,"")</f>
        <v>1-3</v>
      </c>
      <c r="AD90" s="145"/>
      <c r="AE90" s="150">
        <f ca="1">IF($AA90=0,"",IF($X90&gt;$Y90,Settings!$C$4,IF($X90=$Y90,1,0)))</f>
        <v>0</v>
      </c>
      <c r="AF90" s="145">
        <f ca="1">IF($AA90=0,"",IF($X90&lt;$Y90,Settings!$C$4,IF($X90=$Y90,1,0)))</f>
        <v>3</v>
      </c>
    </row>
    <row r="91" spans="2:32" s="2" customFormat="1" x14ac:dyDescent="0.2">
      <c r="B91" s="4"/>
      <c r="C91" s="4"/>
      <c r="D91" s="4"/>
      <c r="E91" s="4"/>
      <c r="F91" s="13"/>
      <c r="G91" s="13"/>
      <c r="H91" s="13"/>
      <c r="I91" s="13"/>
      <c r="J91" s="13"/>
      <c r="K91" s="13"/>
      <c r="L91" s="13"/>
      <c r="M91" s="13"/>
      <c r="U91" s="68" t="s">
        <v>43</v>
      </c>
      <c r="V91" s="41" t="str">
        <f ca="1">Planning!$L33</f>
        <v>1. FC Riedwald</v>
      </c>
      <c r="W91" s="13" t="str">
        <f ca="1">Planning!$N33</f>
        <v>FC Barcelona</v>
      </c>
      <c r="X91" s="13">
        <f ca="1">IF(AND('Preliminary Round'!$I39&lt;&gt;"",'Preliminary Round'!$K39&lt;&gt;"",'Preliminary Round'!$F39&lt;&gt;'Preliminary Round'!$H39,$V91&lt;&gt;"",$W91&lt;&gt;""),'Preliminary Round'!$I39,"")</f>
        <v>0</v>
      </c>
      <c r="Y91" s="36">
        <f ca="1">IF(AND('Preliminary Round'!$I39&lt;&gt;"",'Preliminary Round'!$K39&lt;&gt;"",'Preliminary Round'!$F39&lt;&gt;'Preliminary Round'!$H39,$V91&lt;&gt;"",$W91&lt;&gt;""),'Preliminary Round'!$K39,"")</f>
        <v>2</v>
      </c>
      <c r="Z91" s="35" t="str">
        <f t="shared" ca="1" si="68"/>
        <v>1. FC RiedwaldFC Barcelona</v>
      </c>
      <c r="AA91" s="13">
        <f t="shared" ca="1" si="67"/>
        <v>1</v>
      </c>
      <c r="AB91" s="13" t="str">
        <f ca="1">IF(AA91&gt;0,X91&amp;Language!$E$84&amp;Y91,"")</f>
        <v>0-2</v>
      </c>
      <c r="AD91" s="145"/>
      <c r="AE91" s="150">
        <f ca="1">IF($AA91=0,"",IF($X91&gt;$Y91,Settings!$C$4,IF($X91=$Y91,1,0)))</f>
        <v>0</v>
      </c>
      <c r="AF91" s="145">
        <f ca="1">IF($AA91=0,"",IF($X91&lt;$Y91,Settings!$C$4,IF($X91=$Y91,1,0)))</f>
        <v>3</v>
      </c>
    </row>
    <row r="92" spans="2:32" s="2" customFormat="1" x14ac:dyDescent="0.2">
      <c r="B92" s="4"/>
      <c r="C92" s="4"/>
      <c r="D92" s="4"/>
      <c r="E92" s="4"/>
      <c r="F92" s="13"/>
      <c r="G92" s="13"/>
      <c r="H92" s="13"/>
      <c r="I92" s="13"/>
      <c r="J92" s="13"/>
      <c r="K92" s="13"/>
      <c r="L92" s="13"/>
      <c r="M92" s="13"/>
      <c r="U92" s="68" t="s">
        <v>44</v>
      </c>
      <c r="V92" s="41" t="str">
        <f ca="1">Planning!$L34</f>
        <v>Mainz 05</v>
      </c>
      <c r="W92" s="13" t="str">
        <f ca="1">Planning!$N34</f>
        <v>Inter Mailand</v>
      </c>
      <c r="X92" s="13">
        <f ca="1">IF(AND('Preliminary Round'!$I40&lt;&gt;"",'Preliminary Round'!$K40&lt;&gt;"",'Preliminary Round'!$F40&lt;&gt;'Preliminary Round'!$H40,$V92&lt;&gt;"",$W92&lt;&gt;""),'Preliminary Round'!$I40,"")</f>
        <v>1</v>
      </c>
      <c r="Y92" s="36">
        <f ca="1">IF(AND('Preliminary Round'!$I40&lt;&gt;"",'Preliminary Round'!$K40&lt;&gt;"",'Preliminary Round'!$F40&lt;&gt;'Preliminary Round'!$H40,$V92&lt;&gt;"",$W92&lt;&gt;""),'Preliminary Round'!$K40,"")</f>
        <v>4</v>
      </c>
      <c r="Z92" s="35" t="str">
        <f t="shared" ca="1" si="68"/>
        <v>Mainz 05Inter Mailand</v>
      </c>
      <c r="AA92" s="13">
        <f t="shared" ca="1" si="67"/>
        <v>1</v>
      </c>
      <c r="AB92" s="13" t="str">
        <f ca="1">IF(AA92&gt;0,X92&amp;Language!$E$84&amp;Y92,"")</f>
        <v>1-4</v>
      </c>
      <c r="AD92" s="145"/>
      <c r="AE92" s="150">
        <f ca="1">IF($AA92=0,"",IF($X92&gt;$Y92,Settings!$C$4,IF($X92=$Y92,1,0)))</f>
        <v>0</v>
      </c>
      <c r="AF92" s="145">
        <f ca="1">IF($AA92=0,"",IF($X92&lt;$Y92,Settings!$C$4,IF($X92=$Y92,1,0)))</f>
        <v>3</v>
      </c>
    </row>
    <row r="93" spans="2:32" s="2" customFormat="1" x14ac:dyDescent="0.2">
      <c r="B93" s="4"/>
      <c r="C93" s="4"/>
      <c r="D93" s="4"/>
      <c r="E93" s="4"/>
      <c r="F93" s="13"/>
      <c r="G93" s="13"/>
      <c r="H93" s="13"/>
      <c r="I93" s="13"/>
      <c r="J93" s="13"/>
      <c r="K93" s="13"/>
      <c r="L93" s="13"/>
      <c r="M93" s="13"/>
      <c r="U93" s="68" t="s">
        <v>45</v>
      </c>
      <c r="V93" s="41" t="str">
        <f ca="1">Planning!$L35</f>
        <v>Kickers Rodendorf</v>
      </c>
      <c r="W93" s="13" t="str">
        <f ca="1">Planning!$N35</f>
        <v>Real Madrid</v>
      </c>
      <c r="X93" s="13">
        <f ca="1">IF(AND('Preliminary Round'!$I41&lt;&gt;"",'Preliminary Round'!$K41&lt;&gt;"",'Preliminary Round'!$F41&lt;&gt;'Preliminary Round'!$H41,$V93&lt;&gt;"",$W93&lt;&gt;""),'Preliminary Round'!$I41,"")</f>
        <v>0</v>
      </c>
      <c r="Y93" s="36">
        <f ca="1">IF(AND('Preliminary Round'!$I41&lt;&gt;"",'Preliminary Round'!$K41&lt;&gt;"",'Preliminary Round'!$F41&lt;&gt;'Preliminary Round'!$H41,$V93&lt;&gt;"",$W93&lt;&gt;""),'Preliminary Round'!$K41,"")</f>
        <v>6</v>
      </c>
      <c r="Z93" s="35" t="str">
        <f t="shared" ca="1" si="68"/>
        <v>Kickers RodendorfReal Madrid</v>
      </c>
      <c r="AA93" s="13">
        <f t="shared" ca="1" si="67"/>
        <v>1</v>
      </c>
      <c r="AB93" s="13" t="str">
        <f ca="1">IF(AA93&gt;0,X93&amp;Language!$E$84&amp;Y93,"")</f>
        <v>0-6</v>
      </c>
      <c r="AD93" s="145"/>
      <c r="AE93" s="150">
        <f ca="1">IF($AA93=0,"",IF($X93&gt;$Y93,Settings!$C$4,IF($X93=$Y93,1,0)))</f>
        <v>0</v>
      </c>
      <c r="AF93" s="145">
        <f ca="1">IF($AA93=0,"",IF($X93&lt;$Y93,Settings!$C$4,IF($X93=$Y93,1,0)))</f>
        <v>3</v>
      </c>
    </row>
    <row r="94" spans="2:32" s="2" customFormat="1" x14ac:dyDescent="0.2">
      <c r="B94" s="4"/>
      <c r="C94" s="4"/>
      <c r="D94" s="4"/>
      <c r="E94" s="4"/>
      <c r="F94" s="13"/>
      <c r="G94" s="13"/>
      <c r="H94" s="13"/>
      <c r="I94" s="13"/>
      <c r="J94" s="13"/>
      <c r="K94" s="13"/>
      <c r="L94" s="13"/>
      <c r="M94" s="13"/>
      <c r="U94" s="68" t="s">
        <v>46</v>
      </c>
      <c r="V94" s="41" t="str">
        <f ca="1">Planning!$L36</f>
        <v/>
      </c>
      <c r="W94" s="13" t="str">
        <f ca="1">Planning!$N36</f>
        <v/>
      </c>
      <c r="X94" s="13" t="str">
        <f ca="1">IF(AND('Preliminary Round'!$I42&lt;&gt;"",'Preliminary Round'!$K42&lt;&gt;"",'Preliminary Round'!$F42&lt;&gt;'Preliminary Round'!$H42,$V94&lt;&gt;"",$W94&lt;&gt;""),'Preliminary Round'!$I42,"")</f>
        <v/>
      </c>
      <c r="Y94" s="36" t="str">
        <f ca="1">IF(AND('Preliminary Round'!$I42&lt;&gt;"",'Preliminary Round'!$K42&lt;&gt;"",'Preliminary Round'!$F42&lt;&gt;'Preliminary Round'!$H42,$V94&lt;&gt;"",$W94&lt;&gt;""),'Preliminary Round'!$K42,"")</f>
        <v/>
      </c>
      <c r="Z94" s="35" t="str">
        <f t="shared" ref="Z94:Z108" ca="1" si="69">V94&amp;W94</f>
        <v/>
      </c>
      <c r="AA94" s="13">
        <f t="shared" ref="AA94:AA108" ca="1" si="70">IF(AND(V94&lt;&gt;"",W94&lt;&gt;"",V94&lt;&gt;W94,X94&lt;&gt;"",Y94&lt;&gt;""),1,0)</f>
        <v>0</v>
      </c>
      <c r="AB94" s="13" t="str">
        <f ca="1">IF(AA94&gt;0,X94&amp;Language!$E$84&amp;Y94,"")</f>
        <v/>
      </c>
      <c r="AD94" s="145"/>
      <c r="AE94" s="150" t="str">
        <f ca="1">IF($AA94=0,"",IF($X94&gt;$Y94,Settings!$C$4,IF($X94=$Y94,1,0)))</f>
        <v/>
      </c>
      <c r="AF94" s="145" t="str">
        <f ca="1">IF($AA94=0,"",IF($X94&lt;$Y94,Settings!$C$4,IF($X94=$Y94,1,0)))</f>
        <v/>
      </c>
    </row>
    <row r="95" spans="2:32" s="2" customFormat="1" x14ac:dyDescent="0.2">
      <c r="B95" s="4"/>
      <c r="C95" s="4"/>
      <c r="D95" s="4"/>
      <c r="E95" s="4"/>
      <c r="F95" s="13"/>
      <c r="G95" s="13"/>
      <c r="H95" s="13"/>
      <c r="I95" s="13"/>
      <c r="J95" s="13"/>
      <c r="K95" s="13"/>
      <c r="L95" s="13"/>
      <c r="M95" s="13"/>
      <c r="U95" s="68" t="s">
        <v>47</v>
      </c>
      <c r="V95" s="41" t="str">
        <f ca="1">Planning!$L37</f>
        <v/>
      </c>
      <c r="W95" s="13" t="str">
        <f ca="1">Planning!$N37</f>
        <v/>
      </c>
      <c r="X95" s="13" t="str">
        <f ca="1">IF(AND('Preliminary Round'!$I43&lt;&gt;"",'Preliminary Round'!$K43&lt;&gt;"",'Preliminary Round'!$F43&lt;&gt;'Preliminary Round'!$H43,$V95&lt;&gt;"",$W95&lt;&gt;""),'Preliminary Round'!$I43,"")</f>
        <v/>
      </c>
      <c r="Y95" s="36" t="str">
        <f ca="1">IF(AND('Preliminary Round'!$I43&lt;&gt;"",'Preliminary Round'!$K43&lt;&gt;"",'Preliminary Round'!$F43&lt;&gt;'Preliminary Round'!$H43,$V95&lt;&gt;"",$W95&lt;&gt;""),'Preliminary Round'!$K43,"")</f>
        <v/>
      </c>
      <c r="Z95" s="35" t="str">
        <f t="shared" ca="1" si="69"/>
        <v/>
      </c>
      <c r="AA95" s="13">
        <f t="shared" ca="1" si="70"/>
        <v>0</v>
      </c>
      <c r="AB95" s="13" t="str">
        <f ca="1">IF(AA95&gt;0,X95&amp;Language!$E$84&amp;Y95,"")</f>
        <v/>
      </c>
      <c r="AD95" s="145"/>
      <c r="AE95" s="150" t="str">
        <f ca="1">IF($AA95=0,"",IF($X95&gt;$Y95,Settings!$C$4,IF($X95=$Y95,1,0)))</f>
        <v/>
      </c>
      <c r="AF95" s="145" t="str">
        <f ca="1">IF($AA95=0,"",IF($X95&lt;$Y95,Settings!$C$4,IF($X95=$Y95,1,0)))</f>
        <v/>
      </c>
    </row>
    <row r="96" spans="2:32" s="2" customFormat="1" x14ac:dyDescent="0.2">
      <c r="B96" s="4"/>
      <c r="C96" s="4"/>
      <c r="D96" s="4"/>
      <c r="E96" s="4"/>
      <c r="F96" s="13"/>
      <c r="G96" s="13"/>
      <c r="H96" s="13"/>
      <c r="I96" s="13"/>
      <c r="J96" s="13"/>
      <c r="K96" s="13"/>
      <c r="L96" s="13"/>
      <c r="M96" s="13"/>
      <c r="U96" s="68" t="s">
        <v>48</v>
      </c>
      <c r="V96" s="41" t="str">
        <f ca="1">Planning!$L38</f>
        <v/>
      </c>
      <c r="W96" s="13" t="str">
        <f ca="1">Planning!$N38</f>
        <v/>
      </c>
      <c r="X96" s="13" t="str">
        <f ca="1">IF(AND('Preliminary Round'!$I44&lt;&gt;"",'Preliminary Round'!$K44&lt;&gt;"",'Preliminary Round'!$F44&lt;&gt;'Preliminary Round'!$H44,$V96&lt;&gt;"",$W96&lt;&gt;""),'Preliminary Round'!$I44,"")</f>
        <v/>
      </c>
      <c r="Y96" s="36" t="str">
        <f ca="1">IF(AND('Preliminary Round'!$I44&lt;&gt;"",'Preliminary Round'!$K44&lt;&gt;"",'Preliminary Round'!$F44&lt;&gt;'Preliminary Round'!$H44,$V96&lt;&gt;"",$W96&lt;&gt;""),'Preliminary Round'!$K44,"")</f>
        <v/>
      </c>
      <c r="Z96" s="35" t="str">
        <f t="shared" ca="1" si="69"/>
        <v/>
      </c>
      <c r="AA96" s="13">
        <f t="shared" ca="1" si="70"/>
        <v>0</v>
      </c>
      <c r="AB96" s="13" t="str">
        <f ca="1">IF(AA96&gt;0,X96&amp;Language!$E$84&amp;Y96,"")</f>
        <v/>
      </c>
      <c r="AD96" s="145"/>
      <c r="AE96" s="150" t="str">
        <f ca="1">IF($AA96=0,"",IF($X96&gt;$Y96,Settings!$C$4,IF($X96=$Y96,1,0)))</f>
        <v/>
      </c>
      <c r="AF96" s="145" t="str">
        <f ca="1">IF($AA96=0,"",IF($X96&lt;$Y96,Settings!$C$4,IF($X96=$Y96,1,0)))</f>
        <v/>
      </c>
    </row>
    <row r="97" spans="2:32" s="2" customFormat="1" x14ac:dyDescent="0.2">
      <c r="B97" s="4"/>
      <c r="C97" s="4"/>
      <c r="D97" s="4"/>
      <c r="E97" s="4"/>
      <c r="F97" s="13"/>
      <c r="G97" s="13"/>
      <c r="H97" s="13"/>
      <c r="I97" s="13"/>
      <c r="J97" s="13"/>
      <c r="K97" s="13"/>
      <c r="L97" s="13"/>
      <c r="M97" s="13"/>
      <c r="U97" s="68" t="s">
        <v>49</v>
      </c>
      <c r="V97" s="41" t="str">
        <f ca="1">Planning!$L39</f>
        <v/>
      </c>
      <c r="W97" s="13" t="str">
        <f ca="1">Planning!$N39</f>
        <v/>
      </c>
      <c r="X97" s="13" t="str">
        <f ca="1">IF(AND('Preliminary Round'!$I45&lt;&gt;"",'Preliminary Round'!$K45&lt;&gt;"",'Preliminary Round'!$F45&lt;&gt;'Preliminary Round'!$H45,$V97&lt;&gt;"",$W97&lt;&gt;""),'Preliminary Round'!$I45,"")</f>
        <v/>
      </c>
      <c r="Y97" s="36" t="str">
        <f ca="1">IF(AND('Preliminary Round'!$I45&lt;&gt;"",'Preliminary Round'!$K45&lt;&gt;"",'Preliminary Round'!$F45&lt;&gt;'Preliminary Round'!$H45,$V97&lt;&gt;"",$W97&lt;&gt;""),'Preliminary Round'!$K45,"")</f>
        <v/>
      </c>
      <c r="Z97" s="35" t="str">
        <f t="shared" ca="1" si="69"/>
        <v/>
      </c>
      <c r="AA97" s="13">
        <f t="shared" ca="1" si="70"/>
        <v>0</v>
      </c>
      <c r="AB97" s="13" t="str">
        <f ca="1">IF(AA97&gt;0,X97&amp;Language!$E$84&amp;Y97,"")</f>
        <v/>
      </c>
      <c r="AD97" s="145"/>
      <c r="AE97" s="150" t="str">
        <f ca="1">IF($AA97=0,"",IF($X97&gt;$Y97,Settings!$C$4,IF($X97=$Y97,1,0)))</f>
        <v/>
      </c>
      <c r="AF97" s="145" t="str">
        <f ca="1">IF($AA97=0,"",IF($X97&lt;$Y97,Settings!$C$4,IF($X97=$Y97,1,0)))</f>
        <v/>
      </c>
    </row>
    <row r="98" spans="2:32" s="2" customFormat="1" x14ac:dyDescent="0.2">
      <c r="B98" s="4"/>
      <c r="C98" s="4"/>
      <c r="D98" s="4"/>
      <c r="E98" s="4"/>
      <c r="F98" s="13"/>
      <c r="G98" s="13"/>
      <c r="H98" s="13"/>
      <c r="I98" s="13"/>
      <c r="J98" s="13"/>
      <c r="K98" s="13"/>
      <c r="L98" s="13"/>
      <c r="M98" s="13"/>
      <c r="U98" s="68" t="s">
        <v>50</v>
      </c>
      <c r="V98" s="41" t="str">
        <f ca="1">Planning!$L40</f>
        <v/>
      </c>
      <c r="W98" s="13" t="str">
        <f ca="1">Planning!$N40</f>
        <v/>
      </c>
      <c r="X98" s="13" t="str">
        <f ca="1">IF(AND('Preliminary Round'!$I46&lt;&gt;"",'Preliminary Round'!$K46&lt;&gt;"",'Preliminary Round'!$F46&lt;&gt;'Preliminary Round'!$H46,$V98&lt;&gt;"",$W98&lt;&gt;""),'Preliminary Round'!$I46,"")</f>
        <v/>
      </c>
      <c r="Y98" s="36" t="str">
        <f ca="1">IF(AND('Preliminary Round'!$I46&lt;&gt;"",'Preliminary Round'!$K46&lt;&gt;"",'Preliminary Round'!$F46&lt;&gt;'Preliminary Round'!$H46,$V98&lt;&gt;"",$W98&lt;&gt;""),'Preliminary Round'!$K46,"")</f>
        <v/>
      </c>
      <c r="Z98" s="35" t="str">
        <f t="shared" ca="1" si="69"/>
        <v/>
      </c>
      <c r="AA98" s="13">
        <f t="shared" ca="1" si="70"/>
        <v>0</v>
      </c>
      <c r="AB98" s="13" t="str">
        <f ca="1">IF(AA98&gt;0,X98&amp;Language!$E$84&amp;Y98,"")</f>
        <v/>
      </c>
      <c r="AD98" s="145"/>
      <c r="AE98" s="150" t="str">
        <f ca="1">IF($AA98=0,"",IF($X98&gt;$Y98,Settings!$C$4,IF($X98=$Y98,1,0)))</f>
        <v/>
      </c>
      <c r="AF98" s="145" t="str">
        <f ca="1">IF($AA98=0,"",IF($X98&lt;$Y98,Settings!$C$4,IF($X98=$Y98,1,0)))</f>
        <v/>
      </c>
    </row>
    <row r="99" spans="2:32" s="2" customFormat="1" x14ac:dyDescent="0.2">
      <c r="B99" s="4"/>
      <c r="C99" s="4"/>
      <c r="D99" s="4"/>
      <c r="E99" s="4"/>
      <c r="F99" s="13"/>
      <c r="G99" s="13"/>
      <c r="H99" s="13"/>
      <c r="I99" s="13"/>
      <c r="J99" s="13"/>
      <c r="K99" s="13"/>
      <c r="L99" s="13"/>
      <c r="M99" s="13"/>
      <c r="U99" s="68" t="s">
        <v>51</v>
      </c>
      <c r="V99" s="41" t="str">
        <f ca="1">Planning!$L41</f>
        <v/>
      </c>
      <c r="W99" s="13" t="str">
        <f ca="1">Planning!$N41</f>
        <v/>
      </c>
      <c r="X99" s="13" t="str">
        <f ca="1">IF(AND('Preliminary Round'!$I47&lt;&gt;"",'Preliminary Round'!$K47&lt;&gt;"",'Preliminary Round'!$F47&lt;&gt;'Preliminary Round'!$H47,$V99&lt;&gt;"",$W99&lt;&gt;""),'Preliminary Round'!$I47,"")</f>
        <v/>
      </c>
      <c r="Y99" s="36" t="str">
        <f ca="1">IF(AND('Preliminary Round'!$I47&lt;&gt;"",'Preliminary Round'!$K47&lt;&gt;"",'Preliminary Round'!$F47&lt;&gt;'Preliminary Round'!$H47,$V99&lt;&gt;"",$W99&lt;&gt;""),'Preliminary Round'!$K47,"")</f>
        <v/>
      </c>
      <c r="Z99" s="35" t="str">
        <f t="shared" ca="1" si="69"/>
        <v/>
      </c>
      <c r="AA99" s="13">
        <f t="shared" ca="1" si="70"/>
        <v>0</v>
      </c>
      <c r="AB99" s="13" t="str">
        <f ca="1">IF(AA99&gt;0,X99&amp;Language!$E$84&amp;Y99,"")</f>
        <v/>
      </c>
      <c r="AD99" s="145"/>
      <c r="AE99" s="150" t="str">
        <f ca="1">IF($AA99=0,"",IF($X99&gt;$Y99,Settings!$C$4,IF($X99=$Y99,1,0)))</f>
        <v/>
      </c>
      <c r="AF99" s="145" t="str">
        <f ca="1">IF($AA99=0,"",IF($X99&lt;$Y99,Settings!$C$4,IF($X99=$Y99,1,0)))</f>
        <v/>
      </c>
    </row>
    <row r="100" spans="2:32" s="2" customFormat="1" x14ac:dyDescent="0.2">
      <c r="B100" s="4"/>
      <c r="C100" s="4"/>
      <c r="D100" s="4"/>
      <c r="E100" s="4"/>
      <c r="F100" s="13"/>
      <c r="G100" s="13"/>
      <c r="H100" s="13"/>
      <c r="I100" s="13"/>
      <c r="J100" s="13"/>
      <c r="K100" s="13"/>
      <c r="L100" s="13"/>
      <c r="M100" s="13"/>
      <c r="U100" s="68" t="s">
        <v>60</v>
      </c>
      <c r="V100" s="41" t="str">
        <f ca="1">Planning!$L42</f>
        <v/>
      </c>
      <c r="W100" s="13" t="str">
        <f ca="1">Planning!$N42</f>
        <v/>
      </c>
      <c r="X100" s="13" t="str">
        <f ca="1">IF(AND('Preliminary Round'!$I48&lt;&gt;"",'Preliminary Round'!$K48&lt;&gt;"",'Preliminary Round'!$F48&lt;&gt;'Preliminary Round'!$H48,$V100&lt;&gt;"",$W100&lt;&gt;""),'Preliminary Round'!$I48,"")</f>
        <v/>
      </c>
      <c r="Y100" s="36" t="str">
        <f ca="1">IF(AND('Preliminary Round'!$I48&lt;&gt;"",'Preliminary Round'!$K48&lt;&gt;"",'Preliminary Round'!$F48&lt;&gt;'Preliminary Round'!$H48,$V100&lt;&gt;"",$W100&lt;&gt;""),'Preliminary Round'!$K48,"")</f>
        <v/>
      </c>
      <c r="Z100" s="35" t="str">
        <f t="shared" ca="1" si="69"/>
        <v/>
      </c>
      <c r="AA100" s="13">
        <f t="shared" ca="1" si="70"/>
        <v>0</v>
      </c>
      <c r="AB100" s="13" t="str">
        <f ca="1">IF(AA100&gt;0,X100&amp;Language!$E$84&amp;Y100,"")</f>
        <v/>
      </c>
      <c r="AD100" s="145"/>
      <c r="AE100" s="150" t="str">
        <f ca="1">IF($AA100=0,"",IF($X100&gt;$Y100,Settings!$C$4,IF($X100=$Y100,1,0)))</f>
        <v/>
      </c>
      <c r="AF100" s="145" t="str">
        <f ca="1">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 ca="1">Planning!$L43</f>
        <v/>
      </c>
      <c r="W101" s="13" t="str">
        <f ca="1">Planning!$N43</f>
        <v/>
      </c>
      <c r="X101" s="13" t="str">
        <f ca="1">IF(AND('Preliminary Round'!$I49&lt;&gt;"",'Preliminary Round'!$K49&lt;&gt;"",'Preliminary Round'!$F49&lt;&gt;'Preliminary Round'!$H49,$V101&lt;&gt;"",$W101&lt;&gt;""),'Preliminary Round'!$I49,"")</f>
        <v/>
      </c>
      <c r="Y101" s="36" t="str">
        <f ca="1">IF(AND('Preliminary Round'!$I49&lt;&gt;"",'Preliminary Round'!$K49&lt;&gt;"",'Preliminary Round'!$F49&lt;&gt;'Preliminary Round'!$H49,$V101&lt;&gt;"",$W101&lt;&gt;""),'Preliminary Round'!$K49,"")</f>
        <v/>
      </c>
      <c r="Z101" s="35" t="str">
        <f t="shared" ca="1" si="69"/>
        <v/>
      </c>
      <c r="AA101" s="13">
        <f t="shared" ca="1" si="70"/>
        <v>0</v>
      </c>
      <c r="AB101" s="13" t="str">
        <f ca="1">IF(AA101&gt;0,X101&amp;Language!$E$84&amp;Y101,"")</f>
        <v/>
      </c>
      <c r="AD101" s="145"/>
      <c r="AE101" s="150" t="str">
        <f ca="1">IF($AA101=0,"",IF($X101&gt;$Y101,Settings!$C$4,IF($X101=$Y101,1,0)))</f>
        <v/>
      </c>
      <c r="AF101" s="145" t="str">
        <f ca="1">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 ca="1">Planning!$L44</f>
        <v/>
      </c>
      <c r="W102" s="13" t="str">
        <f ca="1">Planning!$N44</f>
        <v/>
      </c>
      <c r="X102" s="13" t="str">
        <f ca="1">IF(AND('Preliminary Round'!$I50&lt;&gt;"",'Preliminary Round'!$K50&lt;&gt;"",'Preliminary Round'!$F50&lt;&gt;'Preliminary Round'!$H50,$V102&lt;&gt;"",$W102&lt;&gt;""),'Preliminary Round'!$I50,"")</f>
        <v/>
      </c>
      <c r="Y102" s="36" t="str">
        <f ca="1">IF(AND('Preliminary Round'!$I50&lt;&gt;"",'Preliminary Round'!$K50&lt;&gt;"",'Preliminary Round'!$F50&lt;&gt;'Preliminary Round'!$H50,$V102&lt;&gt;"",$W102&lt;&gt;""),'Preliminary Round'!$K50,"")</f>
        <v/>
      </c>
      <c r="Z102" s="35" t="str">
        <f t="shared" ca="1" si="69"/>
        <v/>
      </c>
      <c r="AA102" s="13">
        <f t="shared" ca="1" si="70"/>
        <v>0</v>
      </c>
      <c r="AB102" s="13" t="str">
        <f ca="1">IF(AA102&gt;0,X102&amp;Language!$E$84&amp;Y102,"")</f>
        <v/>
      </c>
      <c r="AD102" s="145"/>
      <c r="AE102" s="150" t="str">
        <f ca="1">IF($AA102=0,"",IF($X102&gt;$Y102,Settings!$C$4,IF($X102=$Y102,1,0)))</f>
        <v/>
      </c>
      <c r="AF102" s="145" t="str">
        <f ca="1">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 ca="1">Planning!$L45</f>
        <v/>
      </c>
      <c r="W103" s="13" t="str">
        <f ca="1">Planning!$N45</f>
        <v/>
      </c>
      <c r="X103" s="13" t="str">
        <f ca="1">IF(AND('Preliminary Round'!$I51&lt;&gt;"",'Preliminary Round'!$K51&lt;&gt;"",'Preliminary Round'!$F51&lt;&gt;'Preliminary Round'!$H51,$V103&lt;&gt;"",$W103&lt;&gt;""),'Preliminary Round'!$I51,"")</f>
        <v/>
      </c>
      <c r="Y103" s="36" t="str">
        <f ca="1">IF(AND('Preliminary Round'!$I51&lt;&gt;"",'Preliminary Round'!$K51&lt;&gt;"",'Preliminary Round'!$F51&lt;&gt;'Preliminary Round'!$H51,$V103&lt;&gt;"",$W103&lt;&gt;""),'Preliminary Round'!$K51,"")</f>
        <v/>
      </c>
      <c r="Z103" s="35" t="str">
        <f t="shared" ca="1" si="69"/>
        <v/>
      </c>
      <c r="AA103" s="13">
        <f t="shared" ca="1" si="70"/>
        <v>0</v>
      </c>
      <c r="AB103" s="13" t="str">
        <f ca="1">IF(AA103&gt;0,X103&amp;Language!$E$84&amp;Y103,"")</f>
        <v/>
      </c>
      <c r="AD103" s="145"/>
      <c r="AE103" s="150" t="str">
        <f ca="1">IF($AA103=0,"",IF($X103&gt;$Y103,Settings!$C$4,IF($X103=$Y103,1,0)))</f>
        <v/>
      </c>
      <c r="AF103" s="145" t="str">
        <f ca="1">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 ca="1">Planning!$L46</f>
        <v/>
      </c>
      <c r="W104" s="13" t="str">
        <f ca="1">Planning!$N46</f>
        <v/>
      </c>
      <c r="X104" s="13" t="str">
        <f ca="1">IF(AND('Preliminary Round'!$I52&lt;&gt;"",'Preliminary Round'!$K52&lt;&gt;"",'Preliminary Round'!$F52&lt;&gt;'Preliminary Round'!$H52,$V104&lt;&gt;"",$W104&lt;&gt;""),'Preliminary Round'!$I52,"")</f>
        <v/>
      </c>
      <c r="Y104" s="36" t="str">
        <f ca="1">IF(AND('Preliminary Round'!$I52&lt;&gt;"",'Preliminary Round'!$K52&lt;&gt;"",'Preliminary Round'!$F52&lt;&gt;'Preliminary Round'!$H52,$V104&lt;&gt;"",$W104&lt;&gt;""),'Preliminary Round'!$K52,"")</f>
        <v/>
      </c>
      <c r="Z104" s="35" t="str">
        <f t="shared" ca="1" si="69"/>
        <v/>
      </c>
      <c r="AA104" s="13">
        <f t="shared" ca="1" si="70"/>
        <v>0</v>
      </c>
      <c r="AB104" s="13" t="str">
        <f ca="1">IF(AA104&gt;0,X104&amp;Language!$E$84&amp;Y104,"")</f>
        <v/>
      </c>
      <c r="AD104" s="145"/>
      <c r="AE104" s="150" t="str">
        <f ca="1">IF($AA104=0,"",IF($X104&gt;$Y104,Settings!$C$4,IF($X104=$Y104,1,0)))</f>
        <v/>
      </c>
      <c r="AF104" s="145" t="str">
        <f ca="1">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 ca="1">Planning!$L47</f>
        <v/>
      </c>
      <c r="W105" s="13" t="str">
        <f ca="1">Planning!$N47</f>
        <v/>
      </c>
      <c r="X105" s="13" t="str">
        <f ca="1">IF(AND('Preliminary Round'!$I53&lt;&gt;"",'Preliminary Round'!$K53&lt;&gt;"",'Preliminary Round'!$F53&lt;&gt;'Preliminary Round'!$H53,$V105&lt;&gt;"",$W105&lt;&gt;""),'Preliminary Round'!$I53,"")</f>
        <v/>
      </c>
      <c r="Y105" s="36" t="str">
        <f ca="1">IF(AND('Preliminary Round'!$I53&lt;&gt;"",'Preliminary Round'!$K53&lt;&gt;"",'Preliminary Round'!$F53&lt;&gt;'Preliminary Round'!$H53,$V105&lt;&gt;"",$W105&lt;&gt;""),'Preliminary Round'!$K53,"")</f>
        <v/>
      </c>
      <c r="Z105" s="35" t="str">
        <f t="shared" ca="1" si="69"/>
        <v/>
      </c>
      <c r="AA105" s="13">
        <f t="shared" ca="1" si="70"/>
        <v>0</v>
      </c>
      <c r="AB105" s="13" t="str">
        <f ca="1">IF(AA105&gt;0,X105&amp;Language!$E$84&amp;Y105,"")</f>
        <v/>
      </c>
      <c r="AD105" s="145"/>
      <c r="AE105" s="150" t="str">
        <f ca="1">IF($AA105=0,"",IF($X105&gt;$Y105,Settings!$C$4,IF($X105=$Y105,1,0)))</f>
        <v/>
      </c>
      <c r="AF105" s="145" t="str">
        <f ca="1">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 ca="1">Planning!$L48</f>
        <v/>
      </c>
      <c r="W106" s="13" t="str">
        <f ca="1">Planning!$N48</f>
        <v/>
      </c>
      <c r="X106" s="13" t="str">
        <f ca="1">IF(AND('Preliminary Round'!$I54&lt;&gt;"",'Preliminary Round'!$K54&lt;&gt;"",'Preliminary Round'!$F54&lt;&gt;'Preliminary Round'!$H54,$V106&lt;&gt;"",$W106&lt;&gt;""),'Preliminary Round'!$I54,"")</f>
        <v/>
      </c>
      <c r="Y106" s="36" t="str">
        <f ca="1">IF(AND('Preliminary Round'!$I54&lt;&gt;"",'Preliminary Round'!$K54&lt;&gt;"",'Preliminary Round'!$F54&lt;&gt;'Preliminary Round'!$H54,$V106&lt;&gt;"",$W106&lt;&gt;""),'Preliminary Round'!$K54,"")</f>
        <v/>
      </c>
      <c r="Z106" s="35" t="str">
        <f t="shared" ca="1" si="69"/>
        <v/>
      </c>
      <c r="AA106" s="13">
        <f t="shared" ca="1" si="70"/>
        <v>0</v>
      </c>
      <c r="AB106" s="13" t="str">
        <f ca="1">IF(AA106&gt;0,X106&amp;Language!$E$84&amp;Y106,"")</f>
        <v/>
      </c>
      <c r="AD106" s="145"/>
      <c r="AE106" s="150" t="str">
        <f ca="1">IF($AA106=0,"",IF($X106&gt;$Y106,Settings!$C$4,IF($X106=$Y106,1,0)))</f>
        <v/>
      </c>
      <c r="AF106" s="145" t="str">
        <f ca="1">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 ca="1">Planning!$L49</f>
        <v/>
      </c>
      <c r="W107" s="13" t="str">
        <f ca="1">Planning!$N49</f>
        <v/>
      </c>
      <c r="X107" s="13" t="str">
        <f ca="1">IF(AND('Preliminary Round'!$I55&lt;&gt;"",'Preliminary Round'!$K55&lt;&gt;"",'Preliminary Round'!$F55&lt;&gt;'Preliminary Round'!$H55,$V107&lt;&gt;"",$W107&lt;&gt;""),'Preliminary Round'!$I55,"")</f>
        <v/>
      </c>
      <c r="Y107" s="36" t="str">
        <f ca="1">IF(AND('Preliminary Round'!$I55&lt;&gt;"",'Preliminary Round'!$K55&lt;&gt;"",'Preliminary Round'!$F55&lt;&gt;'Preliminary Round'!$H55,$V107&lt;&gt;"",$W107&lt;&gt;""),'Preliminary Round'!$K55,"")</f>
        <v/>
      </c>
      <c r="Z107" s="35" t="str">
        <f t="shared" ca="1" si="69"/>
        <v/>
      </c>
      <c r="AA107" s="13">
        <f t="shared" ca="1" si="70"/>
        <v>0</v>
      </c>
      <c r="AB107" s="13" t="str">
        <f ca="1">IF(AA107&gt;0,X107&amp;Language!$E$84&amp;Y107,"")</f>
        <v/>
      </c>
      <c r="AD107" s="145"/>
      <c r="AE107" s="150" t="str">
        <f ca="1">IF($AA107=0,"",IF($X107&gt;$Y107,Settings!$C$4,IF($X107=$Y107,1,0)))</f>
        <v/>
      </c>
      <c r="AF107" s="145"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Planning!$L50</f>
        <v/>
      </c>
      <c r="W108" s="13" t="str">
        <f ca="1">Planning!$N50</f>
        <v/>
      </c>
      <c r="X108" s="13" t="str">
        <f ca="1">IF(AND('Preliminary Round'!$I56&lt;&gt;"",'Preliminary Round'!$K56&lt;&gt;"",'Preliminary Round'!$F56&lt;&gt;'Preliminary Round'!$H56,$V108&lt;&gt;"",$W108&lt;&gt;""),'Preliminary Round'!$I56,"")</f>
        <v/>
      </c>
      <c r="Y108" s="36" t="str">
        <f ca="1">IF(AND('Preliminary Round'!$I56&lt;&gt;"",'Preliminary Round'!$K56&lt;&gt;"",'Preliminary Round'!$F56&lt;&gt;'Preliminary Round'!$H56,$V108&lt;&gt;"",$W108&lt;&gt;""),'Preliminary Round'!$K56,"")</f>
        <v/>
      </c>
      <c r="Z108" s="35" t="str">
        <f t="shared" ca="1" si="69"/>
        <v/>
      </c>
      <c r="AA108" s="13">
        <f t="shared" ca="1" si="70"/>
        <v>0</v>
      </c>
      <c r="AB108" s="13" t="str">
        <f ca="1">IF(AA108&gt;0,X108&amp;Language!$E$84&amp;Y108,"")</f>
        <v/>
      </c>
      <c r="AD108" s="145"/>
      <c r="AE108" s="150" t="str">
        <f ca="1">IF($AA108=0,"",IF($X108&gt;$Y108,Settings!$C$4,IF($X108=$Y108,1,0)))</f>
        <v/>
      </c>
      <c r="AF108" s="145"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309" t="s">
        <v>69</v>
      </c>
      <c r="V109" s="310" t="str">
        <f>""</f>
        <v/>
      </c>
      <c r="W109" s="311" t="str">
        <f>""</f>
        <v/>
      </c>
      <c r="X109" s="311" t="str">
        <f>""</f>
        <v/>
      </c>
      <c r="Y109" s="312" t="str">
        <f>""</f>
        <v/>
      </c>
      <c r="Z109" s="313" t="str">
        <f>""</f>
        <v/>
      </c>
      <c r="AA109" s="311">
        <f t="shared" si="67"/>
        <v>0</v>
      </c>
      <c r="AB109" s="311" t="str">
        <f>""</f>
        <v/>
      </c>
      <c r="AC109" s="314"/>
      <c r="AD109" s="315"/>
      <c r="AE109" s="316" t="str">
        <f>IF($AA109=0,"",IF($X109&gt;$Y109,Settings!$C$4,IF($X109=$Y109,1,0)))</f>
        <v/>
      </c>
      <c r="AF109" s="31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71">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71"/>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71"/>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71"/>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71"/>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71"/>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71"/>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8" t="s">
        <v>7</v>
      </c>
      <c r="Z136" s="32" t="str">
        <f ca="1">W64&amp;V64</f>
        <v>FC BarcelonaVFB Essenheim</v>
      </c>
      <c r="AA136" s="33">
        <f ca="1">AA64</f>
        <v>1</v>
      </c>
      <c r="AB136" s="13" t="str">
        <f ca="1">IF(AA136&gt;0,Y64&amp;Language!$E$84&amp;X64,"")</f>
        <v>6-2</v>
      </c>
      <c r="AD136" s="145"/>
    </row>
    <row r="137" spans="2:32" x14ac:dyDescent="0.2">
      <c r="Y137" s="68" t="s">
        <v>8</v>
      </c>
      <c r="Z137" s="35" t="str">
        <f ca="1">W65&amp;V65</f>
        <v>Inter MailandFC Grönlingen</v>
      </c>
      <c r="AA137" s="13">
        <f t="shared" ref="AA137:AA200" ca="1" si="72">AA65</f>
        <v>1</v>
      </c>
      <c r="AB137" s="13" t="str">
        <f ca="1">IF(AA137&gt;0,Y65&amp;Language!$E$84&amp;X65,"")</f>
        <v>4-1</v>
      </c>
      <c r="AC137" s="2"/>
      <c r="AD137" s="145"/>
    </row>
    <row r="138" spans="2:32" x14ac:dyDescent="0.2">
      <c r="Y138" s="68" t="s">
        <v>9</v>
      </c>
      <c r="Z138" s="35" t="str">
        <f t="shared" ref="Z138:Z201" ca="1" si="73">W66&amp;V66</f>
        <v>Real Madrid1. FC Nürnberg</v>
      </c>
      <c r="AA138" s="13">
        <f t="shared" ca="1" si="72"/>
        <v>1</v>
      </c>
      <c r="AB138" s="13" t="str">
        <f ca="1">IF(AA138&gt;0,Y66&amp;Language!$E$84&amp;X66,"")</f>
        <v>4-1</v>
      </c>
      <c r="AC138" s="2"/>
      <c r="AD138" s="145"/>
    </row>
    <row r="139" spans="2:32" x14ac:dyDescent="0.2">
      <c r="Y139" s="68" t="s">
        <v>10</v>
      </c>
      <c r="Z139" s="35" t="str">
        <f t="shared" ca="1" si="73"/>
        <v>Maibach 1822 eVEintracht Frankfurt</v>
      </c>
      <c r="AA139" s="13">
        <f t="shared" ca="1" si="72"/>
        <v>1</v>
      </c>
      <c r="AB139" s="13" t="str">
        <f ca="1">IF(AA139&gt;0,Y67&amp;Language!$E$84&amp;X67,"")</f>
        <v>2-5</v>
      </c>
      <c r="AC139" s="2"/>
      <c r="AD139" s="145"/>
    </row>
    <row r="140" spans="2:32" x14ac:dyDescent="0.2">
      <c r="Y140" s="68" t="s">
        <v>11</v>
      </c>
      <c r="Z140" s="35" t="str">
        <f t="shared" ca="1" si="73"/>
        <v>Manchester CitySSV Wildbach</v>
      </c>
      <c r="AA140" s="13">
        <f t="shared" ca="1" si="72"/>
        <v>1</v>
      </c>
      <c r="AB140" s="13" t="str">
        <f ca="1">IF(AA140&gt;0,Y68&amp;Language!$E$84&amp;X68,"")</f>
        <v>6-2</v>
      </c>
      <c r="AC140" s="2"/>
      <c r="AD140" s="145"/>
    </row>
    <row r="141" spans="2:32" x14ac:dyDescent="0.2">
      <c r="Y141" s="68" t="s">
        <v>12</v>
      </c>
      <c r="Z141" s="35" t="str">
        <f t="shared" ca="1" si="73"/>
        <v>FSV RauenBorussia Dortmund</v>
      </c>
      <c r="AA141" s="13">
        <f t="shared" ca="1" si="72"/>
        <v>1</v>
      </c>
      <c r="AB141" s="13" t="str">
        <f ca="1">IF(AA141&gt;0,Y69&amp;Language!$E$84&amp;X69,"")</f>
        <v>0-3</v>
      </c>
      <c r="AC141" s="2"/>
      <c r="AD141" s="145"/>
    </row>
    <row r="142" spans="2:32" x14ac:dyDescent="0.2">
      <c r="Y142" s="68" t="s">
        <v>17</v>
      </c>
      <c r="Z142" s="35" t="str">
        <f t="shared" ca="1" si="73"/>
        <v>1. FC RiedwaldVFB Essenheim</v>
      </c>
      <c r="AA142" s="13">
        <f t="shared" ca="1" si="72"/>
        <v>1</v>
      </c>
      <c r="AB142" s="13" t="str">
        <f ca="1">IF(AA142&gt;0,Y70&amp;Language!$E$84&amp;X70,"")</f>
        <v>4-4</v>
      </c>
      <c r="AC142" s="2"/>
      <c r="AD142" s="145"/>
    </row>
    <row r="143" spans="2:32" x14ac:dyDescent="0.2">
      <c r="Y143" s="68" t="s">
        <v>18</v>
      </c>
      <c r="Z143" s="35" t="str">
        <f t="shared" ca="1" si="73"/>
        <v>Mainz 05FC Grönlingen</v>
      </c>
      <c r="AA143" s="13">
        <f t="shared" ca="1" si="72"/>
        <v>1</v>
      </c>
      <c r="AB143" s="13" t="str">
        <f ca="1">IF(AA143&gt;0,Y71&amp;Language!$E$84&amp;X71,"")</f>
        <v>2-1</v>
      </c>
      <c r="AC143" s="2"/>
      <c r="AD143" s="145"/>
    </row>
    <row r="144" spans="2:32" x14ac:dyDescent="0.2">
      <c r="Y144" s="68" t="s">
        <v>19</v>
      </c>
      <c r="Z144" s="35" t="str">
        <f t="shared" ca="1" si="73"/>
        <v>Kickers Rodendorf1. FC Nürnberg</v>
      </c>
      <c r="AA144" s="13">
        <f t="shared" ca="1" si="72"/>
        <v>1</v>
      </c>
      <c r="AB144" s="13" t="str">
        <f ca="1">IF(AA144&gt;0,Y72&amp;Language!$E$84&amp;X72,"")</f>
        <v>0-2</v>
      </c>
      <c r="AC144" s="2"/>
      <c r="AD144" s="145"/>
    </row>
    <row r="145" spans="25:30" x14ac:dyDescent="0.2">
      <c r="Y145" s="68" t="s">
        <v>25</v>
      </c>
      <c r="Z145" s="35" t="str">
        <f t="shared" ca="1" si="73"/>
        <v>Eintracht FrankfurtFC Barcelona</v>
      </c>
      <c r="AA145" s="13">
        <f t="shared" ca="1" si="72"/>
        <v>1</v>
      </c>
      <c r="AB145" s="13" t="str">
        <f ca="1">IF(AA145&gt;0,Y73&amp;Language!$E$84&amp;X73,"")</f>
        <v>0-1</v>
      </c>
      <c r="AC145" s="2"/>
      <c r="AD145" s="145"/>
    </row>
    <row r="146" spans="25:30" x14ac:dyDescent="0.2">
      <c r="Y146" s="68" t="s">
        <v>26</v>
      </c>
      <c r="Z146" s="35" t="str">
        <f t="shared" ca="1" si="73"/>
        <v>SSV WildbachInter Mailand</v>
      </c>
      <c r="AA146" s="13">
        <f t="shared" ca="1" si="72"/>
        <v>1</v>
      </c>
      <c r="AB146" s="13" t="str">
        <f ca="1">IF(AA146&gt;0,Y74&amp;Language!$E$84&amp;X74,"")</f>
        <v>0-5</v>
      </c>
      <c r="AC146" s="2"/>
      <c r="AD146" s="145"/>
    </row>
    <row r="147" spans="25:30" x14ac:dyDescent="0.2">
      <c r="Y147" s="68" t="s">
        <v>27</v>
      </c>
      <c r="Z147" s="35" t="str">
        <f t="shared" ca="1" si="73"/>
        <v>Borussia DortmundReal Madrid</v>
      </c>
      <c r="AA147" s="13">
        <f t="shared" ca="1" si="72"/>
        <v>1</v>
      </c>
      <c r="AB147" s="13" t="str">
        <f ca="1">IF(AA147&gt;0,Y75&amp;Language!$E$84&amp;X75,"")</f>
        <v>2-3</v>
      </c>
      <c r="AC147" s="2"/>
      <c r="AD147" s="145"/>
    </row>
    <row r="148" spans="25:30" x14ac:dyDescent="0.2">
      <c r="Y148" s="68" t="s">
        <v>28</v>
      </c>
      <c r="Z148" s="35" t="str">
        <f t="shared" ca="1" si="73"/>
        <v>Maibach 1822 eV1. FC Riedwald</v>
      </c>
      <c r="AA148" s="13">
        <f t="shared" ca="1" si="72"/>
        <v>1</v>
      </c>
      <c r="AB148" s="13" t="str">
        <f ca="1">IF(AA148&gt;0,Y76&amp;Language!$E$84&amp;X76,"")</f>
        <v>2-4</v>
      </c>
      <c r="AC148" s="2"/>
      <c r="AD148" s="145"/>
    </row>
    <row r="149" spans="25:30" x14ac:dyDescent="0.2">
      <c r="Y149" s="68" t="s">
        <v>29</v>
      </c>
      <c r="Z149" s="35" t="str">
        <f t="shared" ca="1" si="73"/>
        <v>Manchester CityMainz 05</v>
      </c>
      <c r="AA149" s="13">
        <f t="shared" ca="1" si="72"/>
        <v>1</v>
      </c>
      <c r="AB149" s="13" t="str">
        <f ca="1">IF(AA149&gt;0,Y77&amp;Language!$E$84&amp;X77,"")</f>
        <v>3-0</v>
      </c>
      <c r="AC149" s="2"/>
      <c r="AD149" s="145"/>
    </row>
    <row r="150" spans="25:30" x14ac:dyDescent="0.2">
      <c r="Y150" s="68" t="s">
        <v>30</v>
      </c>
      <c r="Z150" s="35" t="str">
        <f t="shared" ca="1" si="73"/>
        <v>FSV RauenKickers Rodendorf</v>
      </c>
      <c r="AA150" s="13">
        <f t="shared" ca="1" si="72"/>
        <v>1</v>
      </c>
      <c r="AB150" s="13" t="str">
        <f ca="1">IF(AA150&gt;0,Y78&amp;Language!$E$84&amp;X78,"")</f>
        <v>1-1</v>
      </c>
      <c r="AC150" s="2"/>
      <c r="AD150" s="145"/>
    </row>
    <row r="151" spans="25:30" x14ac:dyDescent="0.2">
      <c r="Y151" s="68" t="s">
        <v>31</v>
      </c>
      <c r="Z151" s="35" t="str">
        <f t="shared" ca="1" si="73"/>
        <v>VFB EssenheimEintracht Frankfurt</v>
      </c>
      <c r="AA151" s="13">
        <f t="shared" ca="1" si="72"/>
        <v>1</v>
      </c>
      <c r="AB151" s="13" t="str">
        <f ca="1">IF(AA151&gt;0,Y79&amp;Language!$E$84&amp;X79,"")</f>
        <v>0-2</v>
      </c>
      <c r="AC151" s="2"/>
      <c r="AD151" s="145"/>
    </row>
    <row r="152" spans="25:30" x14ac:dyDescent="0.2">
      <c r="Y152" s="68" t="s">
        <v>32</v>
      </c>
      <c r="Z152" s="35" t="str">
        <f t="shared" ca="1" si="73"/>
        <v>FC GrönlingenSSV Wildbach</v>
      </c>
      <c r="AA152" s="13">
        <f t="shared" ca="1" si="72"/>
        <v>1</v>
      </c>
      <c r="AB152" s="13" t="str">
        <f ca="1">IF(AA152&gt;0,Y80&amp;Language!$E$84&amp;X80,"")</f>
        <v>3-3</v>
      </c>
      <c r="AC152" s="2"/>
      <c r="AD152" s="145"/>
    </row>
    <row r="153" spans="25:30" x14ac:dyDescent="0.2">
      <c r="Y153" s="68" t="s">
        <v>33</v>
      </c>
      <c r="Z153" s="35" t="str">
        <f t="shared" ca="1" si="73"/>
        <v>1. FC NürnbergBorussia Dortmund</v>
      </c>
      <c r="AA153" s="13">
        <f t="shared" ca="1" si="72"/>
        <v>1</v>
      </c>
      <c r="AB153" s="13" t="str">
        <f ca="1">IF(AA153&gt;0,Y81&amp;Language!$E$84&amp;X81,"")</f>
        <v>3-4</v>
      </c>
      <c r="AC153" s="2"/>
      <c r="AD153" s="145"/>
    </row>
    <row r="154" spans="25:30" x14ac:dyDescent="0.2">
      <c r="Y154" s="68" t="s">
        <v>34</v>
      </c>
      <c r="Z154" s="35" t="str">
        <f t="shared" ca="1" si="73"/>
        <v>Maibach 1822 eVFC Barcelona</v>
      </c>
      <c r="AA154" s="13">
        <f t="shared" ca="1" si="72"/>
        <v>1</v>
      </c>
      <c r="AB154" s="13" t="str">
        <f ca="1">IF(AA154&gt;0,Y82&amp;Language!$E$84&amp;X82,"")</f>
        <v>1-5</v>
      </c>
      <c r="AC154" s="2"/>
      <c r="AD154" s="145"/>
    </row>
    <row r="155" spans="25:30" x14ac:dyDescent="0.2">
      <c r="Y155" s="68" t="s">
        <v>35</v>
      </c>
      <c r="Z155" s="35" t="str">
        <f t="shared" ca="1" si="73"/>
        <v>Manchester CityInter Mailand</v>
      </c>
      <c r="AA155" s="13">
        <f t="shared" ca="1" si="72"/>
        <v>1</v>
      </c>
      <c r="AB155" s="13" t="str">
        <f ca="1">IF(AA155&gt;0,Y83&amp;Language!$E$84&amp;X83,"")</f>
        <v>1-0</v>
      </c>
      <c r="AC155" s="2"/>
      <c r="AD155" s="145"/>
    </row>
    <row r="156" spans="25:30" x14ac:dyDescent="0.2">
      <c r="Y156" s="68" t="s">
        <v>36</v>
      </c>
      <c r="Z156" s="35" t="str">
        <f t="shared" ca="1" si="73"/>
        <v>FSV RauenReal Madrid</v>
      </c>
      <c r="AA156" s="13">
        <f t="shared" ca="1" si="72"/>
        <v>1</v>
      </c>
      <c r="AB156" s="13" t="str">
        <f ca="1">IF(AA156&gt;0,Y84&amp;Language!$E$84&amp;X84,"")</f>
        <v>1-4</v>
      </c>
      <c r="AC156" s="2"/>
      <c r="AD156" s="145"/>
    </row>
    <row r="157" spans="25:30" x14ac:dyDescent="0.2">
      <c r="Y157" s="68" t="s">
        <v>37</v>
      </c>
      <c r="Z157" s="35" t="str">
        <f t="shared" ca="1" si="73"/>
        <v>1. FC RiedwaldEintracht Frankfurt</v>
      </c>
      <c r="AA157" s="13">
        <f t="shared" ca="1" si="72"/>
        <v>1</v>
      </c>
      <c r="AB157" s="13" t="str">
        <f ca="1">IF(AA157&gt;0,Y85&amp;Language!$E$84&amp;X85,"")</f>
        <v>2-5</v>
      </c>
      <c r="AC157" s="2"/>
      <c r="AD157" s="145"/>
    </row>
    <row r="158" spans="25:30" x14ac:dyDescent="0.2">
      <c r="Y158" s="68" t="s">
        <v>38</v>
      </c>
      <c r="Z158" s="35" t="str">
        <f t="shared" ca="1" si="73"/>
        <v>Mainz 05SSV Wildbach</v>
      </c>
      <c r="AA158" s="13">
        <f t="shared" ca="1" si="72"/>
        <v>1</v>
      </c>
      <c r="AB158" s="13" t="str">
        <f ca="1">IF(AA158&gt;0,Y86&amp;Language!$E$84&amp;X86,"")</f>
        <v>2-0</v>
      </c>
      <c r="AC158" s="2"/>
      <c r="AD158" s="145"/>
    </row>
    <row r="159" spans="25:30" x14ac:dyDescent="0.2">
      <c r="Y159" s="68" t="s">
        <v>39</v>
      </c>
      <c r="Z159" s="35" t="str">
        <f t="shared" ca="1" si="73"/>
        <v>Kickers RodendorfBorussia Dortmund</v>
      </c>
      <c r="AA159" s="13">
        <f t="shared" ca="1" si="72"/>
        <v>1</v>
      </c>
      <c r="AB159" s="13" t="str">
        <f ca="1">IF(AA159&gt;0,Y87&amp;Language!$E$84&amp;X87,"")</f>
        <v>1-6</v>
      </c>
      <c r="AC159" s="2"/>
      <c r="AD159" s="145"/>
    </row>
    <row r="160" spans="25:30" x14ac:dyDescent="0.2">
      <c r="Y160" s="68" t="s">
        <v>40</v>
      </c>
      <c r="Z160" s="35" t="str">
        <f t="shared" ca="1" si="73"/>
        <v>VFB EssenheimMaibach 1822 eV</v>
      </c>
      <c r="AA160" s="13">
        <f t="shared" ca="1" si="72"/>
        <v>1</v>
      </c>
      <c r="AB160" s="13" t="str">
        <f ca="1">IF(AA160&gt;0,Y88&amp;Language!$E$84&amp;X88,"")</f>
        <v>2-4</v>
      </c>
      <c r="AC160" s="2"/>
      <c r="AD160" s="145"/>
    </row>
    <row r="161" spans="25:30" x14ac:dyDescent="0.2">
      <c r="Y161" s="68" t="s">
        <v>41</v>
      </c>
      <c r="Z161" s="35" t="str">
        <f t="shared" ca="1" si="73"/>
        <v>FC GrönlingenManchester City</v>
      </c>
      <c r="AA161" s="13">
        <f t="shared" ca="1" si="72"/>
        <v>1</v>
      </c>
      <c r="AB161" s="13" t="str">
        <f ca="1">IF(AA161&gt;0,Y89&amp;Language!$E$84&amp;X89,"")</f>
        <v>0-5</v>
      </c>
      <c r="AC161" s="2"/>
      <c r="AD161" s="145"/>
    </row>
    <row r="162" spans="25:30" x14ac:dyDescent="0.2">
      <c r="Y162" s="68" t="s">
        <v>42</v>
      </c>
      <c r="Z162" s="35" t="str">
        <f t="shared" ca="1" si="73"/>
        <v>1. FC NürnbergFSV Rauen</v>
      </c>
      <c r="AA162" s="13">
        <f t="shared" ca="1" si="72"/>
        <v>1</v>
      </c>
      <c r="AB162" s="13" t="str">
        <f ca="1">IF(AA162&gt;0,Y90&amp;Language!$E$84&amp;X90,"")</f>
        <v>3-1</v>
      </c>
      <c r="AC162" s="2"/>
      <c r="AD162" s="145"/>
    </row>
    <row r="163" spans="25:30" x14ac:dyDescent="0.2">
      <c r="Y163" s="68" t="s">
        <v>43</v>
      </c>
      <c r="Z163" s="35" t="str">
        <f t="shared" ca="1" si="73"/>
        <v>FC Barcelona1. FC Riedwald</v>
      </c>
      <c r="AA163" s="13">
        <f t="shared" ca="1" si="72"/>
        <v>1</v>
      </c>
      <c r="AB163" s="13" t="str">
        <f ca="1">IF(AA163&gt;0,Y91&amp;Language!$E$84&amp;X91,"")</f>
        <v>2-0</v>
      </c>
      <c r="AC163" s="2"/>
      <c r="AD163" s="145"/>
    </row>
    <row r="164" spans="25:30" x14ac:dyDescent="0.2">
      <c r="Y164" s="68" t="s">
        <v>44</v>
      </c>
      <c r="Z164" s="35" t="str">
        <f t="shared" ca="1" si="73"/>
        <v>Inter MailandMainz 05</v>
      </c>
      <c r="AA164" s="13">
        <f t="shared" ca="1" si="72"/>
        <v>1</v>
      </c>
      <c r="AB164" s="13" t="str">
        <f ca="1">IF(AA164&gt;0,Y92&amp;Language!$E$84&amp;X92,"")</f>
        <v>4-1</v>
      </c>
      <c r="AC164" s="2"/>
      <c r="AD164" s="145"/>
    </row>
    <row r="165" spans="25:30" x14ac:dyDescent="0.2">
      <c r="Y165" s="68" t="s">
        <v>45</v>
      </c>
      <c r="Z165" s="35" t="str">
        <f t="shared" ca="1" si="73"/>
        <v>Real MadridKickers Rodendorf</v>
      </c>
      <c r="AA165" s="13">
        <f t="shared" ca="1" si="72"/>
        <v>1</v>
      </c>
      <c r="AB165" s="13" t="str">
        <f ca="1">IF(AA165&gt;0,Y93&amp;Language!$E$84&amp;X93,"")</f>
        <v>6-0</v>
      </c>
      <c r="AC165" s="2"/>
      <c r="AD165" s="145"/>
    </row>
    <row r="166" spans="25:30" x14ac:dyDescent="0.2">
      <c r="Y166" s="68" t="s">
        <v>46</v>
      </c>
      <c r="Z166" s="35" t="str">
        <f t="shared" ca="1" si="73"/>
        <v/>
      </c>
      <c r="AA166" s="13">
        <f t="shared" ca="1" si="72"/>
        <v>0</v>
      </c>
      <c r="AB166" s="13" t="str">
        <f ca="1">IF(AA166&gt;0,Y94&amp;Language!$E$84&amp;X94,"")</f>
        <v/>
      </c>
      <c r="AC166" s="2"/>
      <c r="AD166" s="145"/>
    </row>
    <row r="167" spans="25:30" x14ac:dyDescent="0.2">
      <c r="Y167" s="68" t="s">
        <v>47</v>
      </c>
      <c r="Z167" s="35" t="str">
        <f t="shared" ca="1" si="73"/>
        <v/>
      </c>
      <c r="AA167" s="13">
        <f t="shared" ca="1" si="72"/>
        <v>0</v>
      </c>
      <c r="AB167" s="13" t="str">
        <f ca="1">IF(AA167&gt;0,Y95&amp;Language!$E$84&amp;X95,"")</f>
        <v/>
      </c>
      <c r="AC167" s="2"/>
      <c r="AD167" s="145"/>
    </row>
    <row r="168" spans="25:30" x14ac:dyDescent="0.2">
      <c r="Y168" s="68" t="s">
        <v>48</v>
      </c>
      <c r="Z168" s="35" t="str">
        <f t="shared" ca="1" si="73"/>
        <v/>
      </c>
      <c r="AA168" s="13">
        <f t="shared" ca="1" si="72"/>
        <v>0</v>
      </c>
      <c r="AB168" s="13" t="str">
        <f ca="1">IF(AA168&gt;0,Y96&amp;Language!$E$84&amp;X96,"")</f>
        <v/>
      </c>
      <c r="AC168" s="2"/>
      <c r="AD168" s="145"/>
    </row>
    <row r="169" spans="25:30" x14ac:dyDescent="0.2">
      <c r="Y169" s="68" t="s">
        <v>49</v>
      </c>
      <c r="Z169" s="35" t="str">
        <f t="shared" ca="1" si="73"/>
        <v/>
      </c>
      <c r="AA169" s="13">
        <f t="shared" ca="1" si="72"/>
        <v>0</v>
      </c>
      <c r="AB169" s="13" t="str">
        <f ca="1">IF(AA169&gt;0,Y97&amp;Language!$E$84&amp;X97,"")</f>
        <v/>
      </c>
      <c r="AC169" s="2"/>
      <c r="AD169" s="145"/>
    </row>
    <row r="170" spans="25:30" x14ac:dyDescent="0.2">
      <c r="Y170" s="68" t="s">
        <v>50</v>
      </c>
      <c r="Z170" s="35" t="str">
        <f t="shared" ca="1" si="73"/>
        <v/>
      </c>
      <c r="AA170" s="13">
        <f t="shared" ca="1" si="72"/>
        <v>0</v>
      </c>
      <c r="AB170" s="13" t="str">
        <f ca="1">IF(AA170&gt;0,Y98&amp;Language!$E$84&amp;X98,"")</f>
        <v/>
      </c>
      <c r="AC170" s="2"/>
      <c r="AD170" s="145"/>
    </row>
    <row r="171" spans="25:30" x14ac:dyDescent="0.2">
      <c r="Y171" s="68" t="s">
        <v>51</v>
      </c>
      <c r="Z171" s="35" t="str">
        <f t="shared" ca="1" si="73"/>
        <v/>
      </c>
      <c r="AA171" s="13">
        <f t="shared" ca="1" si="72"/>
        <v>0</v>
      </c>
      <c r="AB171" s="13" t="str">
        <f ca="1">IF(AA171&gt;0,Y99&amp;Language!$E$84&amp;X99,"")</f>
        <v/>
      </c>
      <c r="AC171" s="2"/>
      <c r="AD171" s="145"/>
    </row>
    <row r="172" spans="25:30" x14ac:dyDescent="0.2">
      <c r="Y172" s="68" t="s">
        <v>60</v>
      </c>
      <c r="Z172" s="35" t="str">
        <f t="shared" ca="1" si="73"/>
        <v/>
      </c>
      <c r="AA172" s="13">
        <f t="shared" ca="1" si="72"/>
        <v>0</v>
      </c>
      <c r="AB172" s="13" t="str">
        <f ca="1">IF(AA172&gt;0,Y100&amp;Language!$E$84&amp;X100,"")</f>
        <v/>
      </c>
      <c r="AC172" s="2"/>
      <c r="AD172" s="145"/>
    </row>
    <row r="173" spans="25:30" x14ac:dyDescent="0.2">
      <c r="Y173" s="68" t="s">
        <v>61</v>
      </c>
      <c r="Z173" s="35" t="str">
        <f t="shared" ca="1" si="73"/>
        <v/>
      </c>
      <c r="AA173" s="13">
        <f t="shared" ca="1" si="72"/>
        <v>0</v>
      </c>
      <c r="AB173" s="13" t="str">
        <f ca="1">IF(AA173&gt;0,Y101&amp;Language!$E$84&amp;X101,"")</f>
        <v/>
      </c>
      <c r="AC173" s="2"/>
      <c r="AD173" s="145"/>
    </row>
    <row r="174" spans="25:30" x14ac:dyDescent="0.2">
      <c r="Y174" s="68" t="s">
        <v>62</v>
      </c>
      <c r="Z174" s="35" t="str">
        <f t="shared" ca="1" si="73"/>
        <v/>
      </c>
      <c r="AA174" s="13">
        <f t="shared" ca="1" si="72"/>
        <v>0</v>
      </c>
      <c r="AB174" s="13" t="str">
        <f ca="1">IF(AA174&gt;0,Y102&amp;Language!$E$84&amp;X102,"")</f>
        <v/>
      </c>
      <c r="AC174" s="2"/>
      <c r="AD174" s="145"/>
    </row>
    <row r="175" spans="25:30" x14ac:dyDescent="0.2">
      <c r="Y175" s="68" t="s">
        <v>63</v>
      </c>
      <c r="Z175" s="35" t="str">
        <f t="shared" ca="1" si="73"/>
        <v/>
      </c>
      <c r="AA175" s="13">
        <f t="shared" ca="1" si="72"/>
        <v>0</v>
      </c>
      <c r="AB175" s="13" t="str">
        <f ca="1">IF(AA175&gt;0,Y103&amp;Language!$E$84&amp;X103,"")</f>
        <v/>
      </c>
      <c r="AC175" s="2"/>
      <c r="AD175" s="145"/>
    </row>
    <row r="176" spans="25:30" x14ac:dyDescent="0.2">
      <c r="Y176" s="68" t="s">
        <v>64</v>
      </c>
      <c r="Z176" s="35" t="str">
        <f t="shared" ca="1" si="73"/>
        <v/>
      </c>
      <c r="AA176" s="13">
        <f t="shared" ca="1" si="72"/>
        <v>0</v>
      </c>
      <c r="AB176" s="13" t="str">
        <f ca="1">IF(AA176&gt;0,Y104&amp;Language!$E$84&amp;X104,"")</f>
        <v/>
      </c>
      <c r="AC176" s="2"/>
      <c r="AD176" s="145"/>
    </row>
    <row r="177" spans="25:30" x14ac:dyDescent="0.2">
      <c r="Y177" s="68" t="s">
        <v>65</v>
      </c>
      <c r="Z177" s="35" t="str">
        <f t="shared" ca="1" si="73"/>
        <v/>
      </c>
      <c r="AA177" s="13">
        <f t="shared" ca="1" si="72"/>
        <v>0</v>
      </c>
      <c r="AB177" s="13" t="str">
        <f ca="1">IF(AA177&gt;0,Y105&amp;Language!$E$84&amp;X105,"")</f>
        <v/>
      </c>
      <c r="AC177" s="2"/>
      <c r="AD177" s="145"/>
    </row>
    <row r="178" spans="25:30" x14ac:dyDescent="0.2">
      <c r="Y178" s="68" t="s">
        <v>66</v>
      </c>
      <c r="Z178" s="35" t="str">
        <f t="shared" ca="1" si="73"/>
        <v/>
      </c>
      <c r="AA178" s="13">
        <f t="shared" ca="1" si="72"/>
        <v>0</v>
      </c>
      <c r="AB178" s="13" t="str">
        <f ca="1">IF(AA178&gt;0,Y106&amp;Language!$E$84&amp;X106,"")</f>
        <v/>
      </c>
      <c r="AC178" s="2"/>
      <c r="AD178" s="145"/>
    </row>
    <row r="179" spans="25:30" x14ac:dyDescent="0.2">
      <c r="Y179" s="68" t="s">
        <v>67</v>
      </c>
      <c r="Z179" s="35" t="str">
        <f t="shared" ca="1" si="73"/>
        <v/>
      </c>
      <c r="AA179" s="13">
        <f t="shared" ca="1" si="72"/>
        <v>0</v>
      </c>
      <c r="AB179" s="13" t="str">
        <f ca="1">IF(AA179&gt;0,Y107&amp;Language!$E$84&amp;X107,"")</f>
        <v/>
      </c>
      <c r="AC179" s="2"/>
      <c r="AD179" s="145"/>
    </row>
    <row r="180" spans="25:30" x14ac:dyDescent="0.2">
      <c r="Y180" s="68" t="s">
        <v>68</v>
      </c>
      <c r="Z180" s="35" t="str">
        <f t="shared" ca="1" si="73"/>
        <v/>
      </c>
      <c r="AA180" s="13">
        <f t="shared" ca="1" si="72"/>
        <v>0</v>
      </c>
      <c r="AB180" s="13" t="str">
        <f ca="1">IF(AA180&gt;0,Y108&amp;Language!$E$84&amp;X108,"")</f>
        <v/>
      </c>
      <c r="AC180" s="2"/>
      <c r="AD180" s="145"/>
    </row>
    <row r="181" spans="25:30" x14ac:dyDescent="0.2">
      <c r="Y181" s="68" t="s">
        <v>69</v>
      </c>
      <c r="Z181" s="35" t="str">
        <f t="shared" si="73"/>
        <v/>
      </c>
      <c r="AA181" s="13">
        <f t="shared" si="72"/>
        <v>0</v>
      </c>
      <c r="AB181" s="13" t="str">
        <f>IF(AA181&gt;0,Y109&amp;Language!$E$84&amp;X109,"")</f>
        <v/>
      </c>
      <c r="AC181" s="2"/>
      <c r="AD181" s="145"/>
    </row>
    <row r="182" spans="25:30" x14ac:dyDescent="0.2">
      <c r="Y182" s="68" t="s">
        <v>70</v>
      </c>
      <c r="Z182" s="35" t="str">
        <f t="shared" si="73"/>
        <v/>
      </c>
      <c r="AA182" s="13">
        <f t="shared" si="72"/>
        <v>0</v>
      </c>
      <c r="AB182" s="13" t="str">
        <f>IF(AA182&gt;0,Y110&amp;Language!$E$84&amp;X110,"")</f>
        <v/>
      </c>
      <c r="AC182" s="2"/>
      <c r="AD182" s="145"/>
    </row>
    <row r="183" spans="25:30" x14ac:dyDescent="0.2">
      <c r="Y183" s="68" t="s">
        <v>71</v>
      </c>
      <c r="Z183" s="35" t="str">
        <f t="shared" si="73"/>
        <v/>
      </c>
      <c r="AA183" s="13">
        <f t="shared" si="72"/>
        <v>0</v>
      </c>
      <c r="AB183" s="13" t="str">
        <f>IF(AA183&gt;0,Y111&amp;Language!$E$84&amp;X111,"")</f>
        <v/>
      </c>
      <c r="AC183" s="2"/>
      <c r="AD183" s="145"/>
    </row>
    <row r="184" spans="25:30" x14ac:dyDescent="0.2">
      <c r="Y184" s="68" t="s">
        <v>72</v>
      </c>
      <c r="Z184" s="35" t="str">
        <f t="shared" si="73"/>
        <v/>
      </c>
      <c r="AA184" s="13">
        <f t="shared" si="72"/>
        <v>0</v>
      </c>
      <c r="AB184" s="13" t="str">
        <f>IF(AA184&gt;0,Y112&amp;Language!$E$84&amp;X112,"")</f>
        <v/>
      </c>
      <c r="AC184" s="2"/>
      <c r="AD184" s="145"/>
    </row>
    <row r="185" spans="25:30" x14ac:dyDescent="0.2">
      <c r="Y185" s="68" t="s">
        <v>73</v>
      </c>
      <c r="Z185" s="35" t="str">
        <f t="shared" si="73"/>
        <v/>
      </c>
      <c r="AA185" s="13">
        <f t="shared" si="72"/>
        <v>0</v>
      </c>
      <c r="AB185" s="13" t="str">
        <f>IF(AA185&gt;0,Y113&amp;Language!$E$84&amp;X113,"")</f>
        <v/>
      </c>
      <c r="AC185" s="2"/>
      <c r="AD185" s="145"/>
    </row>
    <row r="186" spans="25:30" x14ac:dyDescent="0.2">
      <c r="Y186" s="68" t="s">
        <v>74</v>
      </c>
      <c r="Z186" s="35" t="str">
        <f t="shared" si="73"/>
        <v/>
      </c>
      <c r="AA186" s="13">
        <f t="shared" si="72"/>
        <v>0</v>
      </c>
      <c r="AB186" s="13" t="str">
        <f>IF(AA186&gt;0,Y114&amp;Language!$E$84&amp;X114,"")</f>
        <v/>
      </c>
      <c r="AC186" s="2"/>
      <c r="AD186" s="145"/>
    </row>
    <row r="187" spans="25:30" x14ac:dyDescent="0.2">
      <c r="Y187" s="68" t="s">
        <v>75</v>
      </c>
      <c r="Z187" s="35" t="str">
        <f t="shared" si="73"/>
        <v/>
      </c>
      <c r="AA187" s="13">
        <f t="shared" si="72"/>
        <v>0</v>
      </c>
      <c r="AB187" s="13" t="str">
        <f>IF(AA187&gt;0,Y115&amp;Language!$E$84&amp;X115,"")</f>
        <v/>
      </c>
      <c r="AC187" s="2"/>
      <c r="AD187" s="145"/>
    </row>
    <row r="188" spans="25:30" x14ac:dyDescent="0.2">
      <c r="Y188" s="68" t="s">
        <v>76</v>
      </c>
      <c r="Z188" s="35" t="str">
        <f t="shared" si="73"/>
        <v/>
      </c>
      <c r="AA188" s="13">
        <f t="shared" si="72"/>
        <v>0</v>
      </c>
      <c r="AB188" s="13" t="str">
        <f>IF(AA188&gt;0,Y116&amp;Language!$E$84&amp;X116,"")</f>
        <v/>
      </c>
      <c r="AC188" s="2"/>
      <c r="AD188" s="145"/>
    </row>
    <row r="189" spans="25:30" x14ac:dyDescent="0.2">
      <c r="Y189" s="68" t="s">
        <v>77</v>
      </c>
      <c r="Z189" s="35" t="str">
        <f t="shared" si="73"/>
        <v/>
      </c>
      <c r="AA189" s="13">
        <f t="shared" si="72"/>
        <v>0</v>
      </c>
      <c r="AB189" s="13" t="str">
        <f>IF(AA189&gt;0,Y117&amp;Language!$E$84&amp;X117,"")</f>
        <v/>
      </c>
      <c r="AC189" s="2"/>
      <c r="AD189" s="145"/>
    </row>
    <row r="190" spans="25:30" x14ac:dyDescent="0.2">
      <c r="Y190" s="68" t="s">
        <v>78</v>
      </c>
      <c r="Z190" s="35" t="str">
        <f t="shared" si="73"/>
        <v/>
      </c>
      <c r="AA190" s="13">
        <f t="shared" si="72"/>
        <v>0</v>
      </c>
      <c r="AB190" s="13" t="str">
        <f>IF(AA190&gt;0,Y118&amp;Language!$E$84&amp;X118,"")</f>
        <v/>
      </c>
      <c r="AC190" s="2"/>
      <c r="AD190" s="145"/>
    </row>
    <row r="191" spans="25:30" x14ac:dyDescent="0.2">
      <c r="Y191" s="68" t="s">
        <v>79</v>
      </c>
      <c r="Z191" s="35" t="str">
        <f t="shared" si="73"/>
        <v/>
      </c>
      <c r="AA191" s="13">
        <f t="shared" si="72"/>
        <v>0</v>
      </c>
      <c r="AB191" s="13" t="str">
        <f>IF(AA191&gt;0,Y119&amp;Language!$E$84&amp;X119,"")</f>
        <v/>
      </c>
      <c r="AC191" s="2"/>
      <c r="AD191" s="145"/>
    </row>
    <row r="192" spans="25:30" x14ac:dyDescent="0.2">
      <c r="Y192" s="68" t="s">
        <v>80</v>
      </c>
      <c r="Z192" s="35" t="str">
        <f t="shared" si="73"/>
        <v/>
      </c>
      <c r="AA192" s="13">
        <f t="shared" si="72"/>
        <v>0</v>
      </c>
      <c r="AB192" s="13" t="str">
        <f>IF(AA192&gt;0,Y120&amp;Language!$E$84&amp;X120,"")</f>
        <v/>
      </c>
      <c r="AC192" s="2"/>
      <c r="AD192" s="145"/>
    </row>
    <row r="193" spans="25:30" x14ac:dyDescent="0.2">
      <c r="Y193" s="68" t="s">
        <v>81</v>
      </c>
      <c r="Z193" s="35" t="str">
        <f t="shared" si="73"/>
        <v/>
      </c>
      <c r="AA193" s="13">
        <f t="shared" si="72"/>
        <v>0</v>
      </c>
      <c r="AB193" s="13" t="str">
        <f>IF(AA193&gt;0,Y121&amp;Language!$E$84&amp;X121,"")</f>
        <v/>
      </c>
      <c r="AC193" s="2"/>
      <c r="AD193" s="145"/>
    </row>
    <row r="194" spans="25:30" x14ac:dyDescent="0.2">
      <c r="Y194" s="68" t="s">
        <v>82</v>
      </c>
      <c r="Z194" s="35" t="str">
        <f t="shared" si="73"/>
        <v/>
      </c>
      <c r="AA194" s="13">
        <f t="shared" si="72"/>
        <v>0</v>
      </c>
      <c r="AB194" s="13" t="str">
        <f>IF(AA194&gt;0,Y122&amp;Language!$E$84&amp;X122,"")</f>
        <v/>
      </c>
      <c r="AC194" s="2"/>
      <c r="AD194" s="145"/>
    </row>
    <row r="195" spans="25:30" x14ac:dyDescent="0.2">
      <c r="Y195" s="68" t="s">
        <v>83</v>
      </c>
      <c r="Z195" s="35" t="str">
        <f t="shared" si="73"/>
        <v/>
      </c>
      <c r="AA195" s="13">
        <f t="shared" si="72"/>
        <v>0</v>
      </c>
      <c r="AB195" s="13" t="str">
        <f>IF(AA195&gt;0,Y123&amp;Language!$E$84&amp;X123,"")</f>
        <v/>
      </c>
      <c r="AC195" s="2"/>
      <c r="AD195" s="145"/>
    </row>
    <row r="196" spans="25:30" x14ac:dyDescent="0.2">
      <c r="Y196" s="68" t="s">
        <v>84</v>
      </c>
      <c r="Z196" s="35" t="str">
        <f t="shared" si="73"/>
        <v/>
      </c>
      <c r="AA196" s="13">
        <f t="shared" si="72"/>
        <v>0</v>
      </c>
      <c r="AB196" s="13" t="str">
        <f>IF(AA196&gt;0,Y124&amp;Language!$E$84&amp;X124,"")</f>
        <v/>
      </c>
      <c r="AC196" s="2"/>
      <c r="AD196" s="145"/>
    </row>
    <row r="197" spans="25:30" x14ac:dyDescent="0.2">
      <c r="Y197" s="68" t="s">
        <v>85</v>
      </c>
      <c r="Z197" s="35" t="str">
        <f t="shared" si="73"/>
        <v/>
      </c>
      <c r="AA197" s="13">
        <f t="shared" si="72"/>
        <v>0</v>
      </c>
      <c r="AB197" s="13" t="str">
        <f>IF(AA197&gt;0,Y125&amp;Language!$E$84&amp;X125,"")</f>
        <v/>
      </c>
      <c r="AC197" s="2"/>
      <c r="AD197" s="145"/>
    </row>
    <row r="198" spans="25:30" x14ac:dyDescent="0.2">
      <c r="Y198" s="68" t="s">
        <v>86</v>
      </c>
      <c r="Z198" s="35" t="str">
        <f t="shared" si="73"/>
        <v/>
      </c>
      <c r="AA198" s="13">
        <f t="shared" si="72"/>
        <v>0</v>
      </c>
      <c r="AB198" s="13" t="str">
        <f>IF(AA198&gt;0,Y126&amp;Language!$E$84&amp;X126,"")</f>
        <v/>
      </c>
      <c r="AC198" s="2"/>
      <c r="AD198" s="145"/>
    </row>
    <row r="199" spans="25:30" x14ac:dyDescent="0.2">
      <c r="Y199" s="68" t="s">
        <v>87</v>
      </c>
      <c r="Z199" s="35" t="str">
        <f t="shared" si="73"/>
        <v/>
      </c>
      <c r="AA199" s="13">
        <f t="shared" si="72"/>
        <v>0</v>
      </c>
      <c r="AB199" s="13" t="str">
        <f>IF(AA199&gt;0,Y127&amp;Language!$E$84&amp;X127,"")</f>
        <v/>
      </c>
      <c r="AC199" s="2"/>
      <c r="AD199" s="145"/>
    </row>
    <row r="200" spans="25:30" x14ac:dyDescent="0.2">
      <c r="Y200" s="68" t="s">
        <v>88</v>
      </c>
      <c r="Z200" s="35" t="str">
        <f t="shared" si="73"/>
        <v/>
      </c>
      <c r="AA200" s="13">
        <f t="shared" si="72"/>
        <v>0</v>
      </c>
      <c r="AB200" s="13" t="str">
        <f>IF(AA200&gt;0,Y128&amp;Language!$E$84&amp;X128,"")</f>
        <v/>
      </c>
      <c r="AC200" s="2"/>
      <c r="AD200" s="145"/>
    </row>
    <row r="201" spans="25:30" x14ac:dyDescent="0.2">
      <c r="Y201" s="68" t="s">
        <v>89</v>
      </c>
      <c r="Z201" s="35" t="str">
        <f t="shared" si="73"/>
        <v/>
      </c>
      <c r="AA201" s="13">
        <f t="shared" ref="AA201:AA207" si="74">AA129</f>
        <v>0</v>
      </c>
      <c r="AB201" s="13" t="str">
        <f>IF(AA201&gt;0,Y129&amp;Language!$E$84&amp;X129,"")</f>
        <v/>
      </c>
      <c r="AC201" s="2"/>
      <c r="AD201" s="145"/>
    </row>
    <row r="202" spans="25:30" x14ac:dyDescent="0.2">
      <c r="Y202" s="68" t="s">
        <v>90</v>
      </c>
      <c r="Z202" s="35" t="str">
        <f t="shared" ref="Z202:Z206" si="75">W130&amp;V130</f>
        <v/>
      </c>
      <c r="AA202" s="13">
        <f t="shared" si="74"/>
        <v>0</v>
      </c>
      <c r="AB202" s="13" t="str">
        <f>IF(AA202&gt;0,Y130&amp;Language!$E$84&amp;X130,"")</f>
        <v/>
      </c>
      <c r="AC202" s="2"/>
      <c r="AD202" s="145"/>
    </row>
    <row r="203" spans="25:30" x14ac:dyDescent="0.2">
      <c r="Y203" s="68" t="s">
        <v>91</v>
      </c>
      <c r="Z203" s="35" t="str">
        <f t="shared" si="75"/>
        <v/>
      </c>
      <c r="AA203" s="13">
        <f t="shared" si="74"/>
        <v>0</v>
      </c>
      <c r="AB203" s="13" t="str">
        <f>IF(AA203&gt;0,Y131&amp;Language!$E$84&amp;X131,"")</f>
        <v/>
      </c>
      <c r="AC203" s="2"/>
      <c r="AD203" s="145"/>
    </row>
    <row r="204" spans="25:30" x14ac:dyDescent="0.2">
      <c r="Y204" s="68" t="s">
        <v>92</v>
      </c>
      <c r="Z204" s="35" t="str">
        <f t="shared" si="75"/>
        <v/>
      </c>
      <c r="AA204" s="13">
        <f t="shared" si="74"/>
        <v>0</v>
      </c>
      <c r="AB204" s="13" t="str">
        <f>IF(AA204&gt;0,Y132&amp;Language!$E$84&amp;X132,"")</f>
        <v/>
      </c>
      <c r="AC204" s="2"/>
      <c r="AD204" s="145"/>
    </row>
    <row r="205" spans="25:30" x14ac:dyDescent="0.2">
      <c r="Y205" s="68" t="s">
        <v>93</v>
      </c>
      <c r="Z205" s="35" t="str">
        <f t="shared" si="75"/>
        <v/>
      </c>
      <c r="AA205" s="13">
        <f t="shared" si="74"/>
        <v>0</v>
      </c>
      <c r="AB205" s="13" t="str">
        <f>IF(AA205&gt;0,Y133&amp;Language!$E$84&amp;X133,"")</f>
        <v/>
      </c>
      <c r="AC205" s="2"/>
      <c r="AD205" s="145"/>
    </row>
    <row r="206" spans="25:30" x14ac:dyDescent="0.2">
      <c r="Y206" s="68" t="s">
        <v>94</v>
      </c>
      <c r="Z206" s="35" t="str">
        <f t="shared" si="75"/>
        <v/>
      </c>
      <c r="AA206" s="13">
        <f t="shared" si="74"/>
        <v>0</v>
      </c>
      <c r="AB206" s="13" t="str">
        <f>IF(AA206&gt;0,Y134&amp;Language!$E$84&amp;X134,"")</f>
        <v/>
      </c>
      <c r="AC206" s="2"/>
      <c r="AD206" s="145"/>
    </row>
    <row r="207" spans="25:30" ht="12.75" thickBot="1" x14ac:dyDescent="0.25">
      <c r="Y207" s="69" t="s">
        <v>95</v>
      </c>
      <c r="Z207" s="37" t="str">
        <f>W135&amp;V135</f>
        <v/>
      </c>
      <c r="AA207" s="38">
        <f t="shared" si="74"/>
        <v>0</v>
      </c>
      <c r="AB207" s="146" t="str">
        <f>IF(AA207&gt;0,Y135&amp;Language!$E$84&amp;X135,"")</f>
        <v/>
      </c>
      <c r="AC207" s="148"/>
      <c r="AD207" s="147"/>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8CD4-ACED-478B-B9D8-89FBF4A6C7F4}">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5</v>
      </c>
      <c r="D4" s="13">
        <f ca="1">E4+ROW()/1000+(F4="")*10</f>
        <v>5.0039999999999996</v>
      </c>
      <c r="E4" s="269">
        <f ca="1">IF($AI$15,RANK(AH17,AH$17:AH$25,1),RANK(X17,X$17:X$25,1))</f>
        <v>5</v>
      </c>
      <c r="F4" s="1" t="str">
        <f>$Q64</f>
        <v>Kickers Rodendorf</v>
      </c>
      <c r="G4" s="1">
        <f t="shared" ref="G4:G12" ca="1" si="1">SUMIFS($X$64:$X$135,$V$64:$V$135,$F4)+SUMIFS($Y$64:$Y$135,$W$64:$W$135,$F4)</f>
        <v>2</v>
      </c>
      <c r="H4" s="1">
        <f t="shared" ref="H4:H12" ca="1" si="2">SUMIFS($Y$64:$Y$135,$V$64:$V$135,$F4)+SUMIFS($X$64:$X$135,$W$64:$W$135,$F4)</f>
        <v>15</v>
      </c>
      <c r="I4" s="13">
        <f t="shared" ref="I4:I12" ca="1" si="3">G4-H4</f>
        <v>-13</v>
      </c>
      <c r="J4" s="1">
        <f ca="1">SUMIF($V$64:$V$135,F4,$AE$64:$AE$135)+SUMIF($W$64:$W$135,F4,$AF$64:$AF$135)</f>
        <v>1</v>
      </c>
      <c r="K4" s="1">
        <f t="shared" ref="K4:K12" ca="1" si="4">SUMPRODUCT(($V$64:$V$135=F4)*($X$64:$X$135&lt;&gt;""))+SUMPRODUCT(($W$64:$W$135=F4)*($Y$64:$Y$135&lt;&gt;""))</f>
        <v>4</v>
      </c>
      <c r="L4" s="1">
        <f t="shared" ref="L4:L12" ca="1" si="5">SUMPRODUCT(($V$64:$V$135=F4)*($X$64:$X$135&gt;$Y$64:$Y$135))+SUMPRODUCT(($W$64:$W$135=F4)*($X$64:$X$135&lt;$Y$64:$Y$135))</f>
        <v>0</v>
      </c>
      <c r="M4" s="1">
        <f t="shared" ref="M4:M12" ca="1" si="6">SUMPRODUCT(($V$64:$W$135=F4)*($X$64:$X$135=$Y$64:$Y$135)*($X$64:$X$135&lt;&gt;"")*($Y$64:$Y$135&lt;&gt;""))</f>
        <v>1</v>
      </c>
      <c r="N4" s="1">
        <f t="shared" ref="N4:N12" ca="1" si="7">SUMPRODUCT(($V$64:$V$135=F4)*($X$64:$X$135&lt;$Y$64:$Y$135))+SUMPRODUCT(($W$64:$W$135=F4)*($X$64:$X$135&gt;$Y$64:$Y$135))</f>
        <v>3</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1.0604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1.0604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1.0604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1.0604</v>
      </c>
      <c r="AP4" s="648">
        <f ca="1">RANK($AO4,$AO$4:$AO$12,1)</f>
        <v>1</v>
      </c>
    </row>
    <row r="5" spans="1:42" s="2" customFormat="1" x14ac:dyDescent="0.2">
      <c r="A5" s="256"/>
      <c r="B5" s="1">
        <v>2</v>
      </c>
      <c r="C5" s="22">
        <f t="shared" ref="C5:C12" ca="1" si="11">RANK(D5,$D$4:$D$12,1)</f>
        <v>1</v>
      </c>
      <c r="D5" s="13">
        <f t="shared" ref="D5:D12" ca="1" si="12">E5+ROW()/1000+(F5="")*10</f>
        <v>1.0049999999999999</v>
      </c>
      <c r="E5" s="269">
        <f t="shared" ref="E5:E12" ca="1" si="13">IF($AI$15,RANK(AH18,AH$17:AH$25,1),RANK(X18,X$17:X$25,1))</f>
        <v>1</v>
      </c>
      <c r="F5" s="1" t="str">
        <f t="shared" ref="F5:F12" si="14">$Q65</f>
        <v>Real Madrid</v>
      </c>
      <c r="G5" s="1">
        <f t="shared" ca="1" si="1"/>
        <v>17</v>
      </c>
      <c r="H5" s="1">
        <f t="shared" ca="1" si="2"/>
        <v>4</v>
      </c>
      <c r="I5" s="13">
        <f t="shared" ca="1" si="3"/>
        <v>13</v>
      </c>
      <c r="J5" s="1">
        <f t="shared" ref="J5:J12" ca="1" si="15">SUMIF($V$64:$V$135,F5,$AE$64:$AE$135)+SUMIF($W$64:$W$135,F5,$AF$64:$AF$135)</f>
        <v>12</v>
      </c>
      <c r="K5" s="1">
        <f t="shared" ca="1" si="4"/>
        <v>4</v>
      </c>
      <c r="L5" s="1">
        <f t="shared" ca="1" si="5"/>
        <v>4</v>
      </c>
      <c r="M5" s="1">
        <f t="shared" ca="1" si="6"/>
        <v>0</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1.0605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1.0605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1.0605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1.0605</v>
      </c>
      <c r="AP5" s="648">
        <f t="shared" ref="AP5:AP12" ca="1" si="28">RANK($AO5,$AO$4:$AO$12,1)</f>
        <v>2</v>
      </c>
    </row>
    <row r="6" spans="1:42" s="2" customFormat="1" x14ac:dyDescent="0.2">
      <c r="A6" s="256"/>
      <c r="B6" s="1">
        <v>3</v>
      </c>
      <c r="C6" s="22">
        <f t="shared" ca="1" si="11"/>
        <v>2</v>
      </c>
      <c r="D6" s="13">
        <f t="shared" ca="1" si="12"/>
        <v>2.0059999999999998</v>
      </c>
      <c r="E6" s="269">
        <f t="shared" ca="1" si="13"/>
        <v>2</v>
      </c>
      <c r="F6" s="1" t="str">
        <f t="shared" si="14"/>
        <v>Borussia Dortmund</v>
      </c>
      <c r="G6" s="1">
        <f t="shared" ca="1" si="1"/>
        <v>15</v>
      </c>
      <c r="H6" s="1">
        <f t="shared" ca="1" si="2"/>
        <v>7</v>
      </c>
      <c r="I6" s="13">
        <f t="shared" ca="1" si="3"/>
        <v>8</v>
      </c>
      <c r="J6" s="1">
        <f t="shared" ca="1" si="15"/>
        <v>9</v>
      </c>
      <c r="K6" s="1">
        <f t="shared" ca="1" si="4"/>
        <v>4</v>
      </c>
      <c r="L6" s="1">
        <f t="shared" ca="1" si="5"/>
        <v>3</v>
      </c>
      <c r="M6" s="1">
        <f t="shared" ca="1" si="6"/>
        <v>0</v>
      </c>
      <c r="N6" s="1">
        <f t="shared" ca="1" si="7"/>
        <v>1</v>
      </c>
      <c r="O6" s="24"/>
      <c r="P6" s="25"/>
      <c r="V6" s="1"/>
      <c r="W6" s="645" t="str">
        <f t="shared" ca="1" si="16"/>
        <v/>
      </c>
      <c r="X6" s="646" t="str">
        <f t="shared" ca="1" si="17"/>
        <v/>
      </c>
      <c r="Y6" s="643">
        <f t="shared" ca="1" si="18"/>
        <v>99999</v>
      </c>
      <c r="Z6" s="643">
        <f ca="1">RANK(Y6,Y$4:Y$12,1)+INDEX($E$4:$E$12,MATCH(W6,$F$4:$F$12,0))/100+ROW()/10000</f>
        <v>1.0606</v>
      </c>
      <c r="AA6" s="648">
        <f t="shared" ca="1" si="19"/>
        <v>3</v>
      </c>
      <c r="AB6" s="645" t="str">
        <f t="shared" ca="1" si="8"/>
        <v/>
      </c>
      <c r="AC6" s="646" t="str">
        <f t="shared" ca="1" si="20"/>
        <v/>
      </c>
      <c r="AD6" s="647">
        <f t="shared" ca="1" si="21"/>
        <v>99999</v>
      </c>
      <c r="AE6" s="643">
        <f ca="1">RANK(AD6,AD$4:AD$12,1)+INDEX($E$4:$E$12,MATCH(AB6,$F$4:$F$12,0))/100+ROW()/10000</f>
        <v>1.0606</v>
      </c>
      <c r="AF6" s="643">
        <f t="shared" ca="1" si="22"/>
        <v>3</v>
      </c>
      <c r="AG6" s="645" t="str">
        <f t="shared" ca="1" si="9"/>
        <v/>
      </c>
      <c r="AH6" s="646" t="str">
        <f t="shared" ca="1" si="23"/>
        <v/>
      </c>
      <c r="AI6" s="647">
        <f t="shared" ca="1" si="24"/>
        <v>99999</v>
      </c>
      <c r="AJ6" s="643">
        <f ca="1">RANK(AI6,AI$4:AI$12,1)+INDEX($E$4:$E$12,MATCH(AG6,$F$4:$F$12,0))/100+ROW()/10000</f>
        <v>1.0606</v>
      </c>
      <c r="AK6" s="648">
        <f t="shared" ca="1" si="25"/>
        <v>3</v>
      </c>
      <c r="AL6" s="646" t="str">
        <f t="shared" ca="1" si="10"/>
        <v/>
      </c>
      <c r="AM6" s="646" t="str">
        <f t="shared" ca="1" si="26"/>
        <v/>
      </c>
      <c r="AN6" s="647">
        <f t="shared" ca="1" si="27"/>
        <v>99999</v>
      </c>
      <c r="AO6" s="643">
        <f ca="1">RANK(AN6,AN$4:AN$12,1)+INDEX($E$4:$E$12,MATCH(AL6,$F$4:$F$12,0))/100+ROW()/10000</f>
        <v>1.0606</v>
      </c>
      <c r="AP6" s="648">
        <f t="shared" ca="1" si="28"/>
        <v>3</v>
      </c>
    </row>
    <row r="7" spans="1:42" s="2" customFormat="1" x14ac:dyDescent="0.2">
      <c r="A7" s="256"/>
      <c r="B7" s="1">
        <v>4</v>
      </c>
      <c r="C7" s="22">
        <f t="shared" ca="1" si="11"/>
        <v>4</v>
      </c>
      <c r="D7" s="13">
        <f t="shared" ca="1" si="12"/>
        <v>4.0069999999999997</v>
      </c>
      <c r="E7" s="269">
        <f t="shared" ca="1" si="13"/>
        <v>4</v>
      </c>
      <c r="F7" s="1" t="str">
        <f t="shared" si="14"/>
        <v>FSV Rauen</v>
      </c>
      <c r="G7" s="1">
        <f t="shared" ca="1" si="1"/>
        <v>3</v>
      </c>
      <c r="H7" s="1">
        <f t="shared" ca="1" si="2"/>
        <v>11</v>
      </c>
      <c r="I7" s="13">
        <f t="shared" ca="1" si="3"/>
        <v>-8</v>
      </c>
      <c r="J7" s="1">
        <f t="shared" ca="1" si="15"/>
        <v>1</v>
      </c>
      <c r="K7" s="1">
        <f t="shared" ca="1" si="4"/>
        <v>4</v>
      </c>
      <c r="L7" s="1">
        <f t="shared" ca="1" si="5"/>
        <v>0</v>
      </c>
      <c r="M7" s="1">
        <f t="shared" ca="1" si="6"/>
        <v>1</v>
      </c>
      <c r="N7" s="1">
        <f t="shared" ca="1" si="7"/>
        <v>3</v>
      </c>
      <c r="O7" s="24"/>
      <c r="P7" s="25"/>
      <c r="V7" s="1"/>
      <c r="W7" s="645" t="str">
        <f t="shared" ca="1" si="16"/>
        <v/>
      </c>
      <c r="X7" s="646" t="str">
        <f t="shared" ca="1" si="17"/>
        <v/>
      </c>
      <c r="Y7" s="643">
        <f t="shared" ca="1" si="18"/>
        <v>99999</v>
      </c>
      <c r="Z7" s="643">
        <f ca="1">RANK(Y7,Y$4:Y$12,1)+INDEX($E$4:$E$12,MATCH(W7,$F$4:$F$12,0))/100+ROW()/10000</f>
        <v>1.0607</v>
      </c>
      <c r="AA7" s="648">
        <f t="shared" ca="1" si="19"/>
        <v>4</v>
      </c>
      <c r="AB7" s="645" t="str">
        <f t="shared" ca="1" si="8"/>
        <v/>
      </c>
      <c r="AC7" s="646" t="str">
        <f t="shared" ca="1" si="20"/>
        <v/>
      </c>
      <c r="AD7" s="647">
        <f t="shared" ca="1" si="21"/>
        <v>99999</v>
      </c>
      <c r="AE7" s="643">
        <f ca="1">RANK(AD7,AD$4:AD$12,1)+INDEX($E$4:$E$12,MATCH(AB7,$F$4:$F$12,0))/100+ROW()/10000</f>
        <v>1.0607</v>
      </c>
      <c r="AF7" s="643">
        <f t="shared" ca="1" si="22"/>
        <v>4</v>
      </c>
      <c r="AG7" s="645" t="str">
        <f t="shared" ca="1" si="9"/>
        <v/>
      </c>
      <c r="AH7" s="646" t="str">
        <f t="shared" ca="1" si="23"/>
        <v/>
      </c>
      <c r="AI7" s="647">
        <f t="shared" ca="1" si="24"/>
        <v>99999</v>
      </c>
      <c r="AJ7" s="643">
        <f ca="1">RANK(AI7,AI$4:AI$12,1)+INDEX($E$4:$E$12,MATCH(AG7,$F$4:$F$12,0))/100+ROW()/10000</f>
        <v>1.0607</v>
      </c>
      <c r="AK7" s="648">
        <f t="shared" ca="1" si="25"/>
        <v>4</v>
      </c>
      <c r="AL7" s="646" t="str">
        <f t="shared" ca="1" si="10"/>
        <v/>
      </c>
      <c r="AM7" s="646" t="str">
        <f t="shared" ca="1" si="26"/>
        <v/>
      </c>
      <c r="AN7" s="647">
        <f t="shared" ca="1" si="27"/>
        <v>99999</v>
      </c>
      <c r="AO7" s="643">
        <f ca="1">RANK(AN7,AN$4:AN$12,1)+INDEX($E$4:$E$12,MATCH(AL7,$F$4:$F$12,0))/100+ROW()/10000</f>
        <v>1.0607</v>
      </c>
      <c r="AP7" s="648">
        <f t="shared" ca="1" si="28"/>
        <v>4</v>
      </c>
    </row>
    <row r="8" spans="1:42" s="2" customFormat="1" x14ac:dyDescent="0.2">
      <c r="A8" s="256"/>
      <c r="B8" s="1">
        <v>5</v>
      </c>
      <c r="C8" s="22">
        <f t="shared" ca="1" si="11"/>
        <v>3</v>
      </c>
      <c r="D8" s="13">
        <f t="shared" ca="1" si="12"/>
        <v>3.008</v>
      </c>
      <c r="E8" s="269">
        <f t="shared" ca="1" si="13"/>
        <v>3</v>
      </c>
      <c r="F8" s="1" t="str">
        <f t="shared" si="14"/>
        <v>1. FC Nürnberg</v>
      </c>
      <c r="G8" s="1">
        <f t="shared" ca="1" si="1"/>
        <v>9</v>
      </c>
      <c r="H8" s="1">
        <f t="shared" ca="1" si="2"/>
        <v>9</v>
      </c>
      <c r="I8" s="13">
        <f t="shared" ca="1" si="3"/>
        <v>0</v>
      </c>
      <c r="J8" s="1">
        <f t="shared" ca="1" si="15"/>
        <v>6</v>
      </c>
      <c r="K8" s="1">
        <f t="shared" ca="1" si="4"/>
        <v>4</v>
      </c>
      <c r="L8" s="1">
        <f t="shared" ca="1" si="5"/>
        <v>2</v>
      </c>
      <c r="M8" s="1">
        <f t="shared" ca="1" si="6"/>
        <v>0</v>
      </c>
      <c r="N8" s="1">
        <f t="shared" ca="1" si="7"/>
        <v>2</v>
      </c>
      <c r="P8" s="25"/>
      <c r="W8" s="645" t="str">
        <f t="shared" ca="1" si="16"/>
        <v/>
      </c>
      <c r="X8" s="646" t="str">
        <f t="shared" ca="1" si="17"/>
        <v/>
      </c>
      <c r="Y8" s="643">
        <f t="shared" ca="1" si="18"/>
        <v>99999</v>
      </c>
      <c r="Z8" s="643">
        <f t="shared" ref="Z8:Z12" ca="1" si="29">RANK(Y8,Y$4:Y$12,1)+INDEX($E$4:$E$12,MATCH(W8,$F$4:$F$12,0))/100+ROW()/10000</f>
        <v>1.0608</v>
      </c>
      <c r="AA8" s="648">
        <f t="shared" ca="1" si="19"/>
        <v>5</v>
      </c>
      <c r="AB8" s="645" t="str">
        <f t="shared" ca="1" si="8"/>
        <v/>
      </c>
      <c r="AC8" s="646" t="str">
        <f t="shared" ca="1" si="20"/>
        <v/>
      </c>
      <c r="AD8" s="647">
        <f t="shared" ca="1" si="21"/>
        <v>99999</v>
      </c>
      <c r="AE8" s="643">
        <f t="shared" ref="AE8:AE12" ca="1" si="30">RANK(AD8,AD$4:AD$12,1)+INDEX($E$4:$E$12,MATCH(AB8,$F$4:$F$12,0))/100+ROW()/10000</f>
        <v>1.0608</v>
      </c>
      <c r="AF8" s="643">
        <f t="shared" ca="1" si="22"/>
        <v>5</v>
      </c>
      <c r="AG8" s="645" t="str">
        <f t="shared" ca="1" si="9"/>
        <v/>
      </c>
      <c r="AH8" s="646" t="str">
        <f t="shared" ca="1" si="23"/>
        <v/>
      </c>
      <c r="AI8" s="647">
        <f t="shared" ca="1" si="24"/>
        <v>99999</v>
      </c>
      <c r="AJ8" s="643">
        <f t="shared" ref="AJ8:AJ12" ca="1" si="31">RANK(AI8,AI$4:AI$12,1)+INDEX($E$4:$E$12,MATCH(AG8,$F$4:$F$12,0))/100+ROW()/10000</f>
        <v>1.0608</v>
      </c>
      <c r="AK8" s="648">
        <f t="shared" ca="1" si="25"/>
        <v>5</v>
      </c>
      <c r="AL8" s="646" t="str">
        <f t="shared" ca="1" si="10"/>
        <v/>
      </c>
      <c r="AM8" s="646" t="str">
        <f t="shared" ca="1" si="26"/>
        <v/>
      </c>
      <c r="AN8" s="647">
        <f t="shared" ca="1" si="27"/>
        <v>99999</v>
      </c>
      <c r="AO8" s="643">
        <f t="shared" ref="AO8:AO12" ca="1" si="32">RANK(AN8,AN$4:AN$12,1)+INDEX($E$4:$E$12,MATCH(AL8,$F$4:$F$12,0))/100+ROW()/10000</f>
        <v>1.0608</v>
      </c>
      <c r="AP8" s="648">
        <f t="shared" ca="1" si="28"/>
        <v>5</v>
      </c>
    </row>
    <row r="9" spans="1:42" s="2" customFormat="1" x14ac:dyDescent="0.2">
      <c r="A9" s="256"/>
      <c r="B9" s="1">
        <v>6</v>
      </c>
      <c r="C9" s="22">
        <f t="shared" ca="1" si="11"/>
        <v>6</v>
      </c>
      <c r="D9" s="13">
        <f t="shared" ca="1" si="12"/>
        <v>16.009</v>
      </c>
      <c r="E9" s="269">
        <f t="shared" ca="1" si="13"/>
        <v>6</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1.0609</v>
      </c>
      <c r="AA9" s="648">
        <f t="shared" ca="1" si="19"/>
        <v>6</v>
      </c>
      <c r="AB9" s="645" t="str">
        <f t="shared" ca="1" si="8"/>
        <v/>
      </c>
      <c r="AC9" s="646" t="str">
        <f t="shared" ca="1" si="20"/>
        <v/>
      </c>
      <c r="AD9" s="647">
        <f t="shared" ca="1" si="21"/>
        <v>99999</v>
      </c>
      <c r="AE9" s="643">
        <f t="shared" ca="1" si="30"/>
        <v>1.0609</v>
      </c>
      <c r="AF9" s="643">
        <f t="shared" ca="1" si="22"/>
        <v>6</v>
      </c>
      <c r="AG9" s="645" t="str">
        <f t="shared" ca="1" si="9"/>
        <v/>
      </c>
      <c r="AH9" s="646" t="str">
        <f t="shared" ca="1" si="23"/>
        <v/>
      </c>
      <c r="AI9" s="647">
        <f t="shared" ca="1" si="24"/>
        <v>99999</v>
      </c>
      <c r="AJ9" s="643">
        <f t="shared" ca="1" si="31"/>
        <v>1.0609</v>
      </c>
      <c r="AK9" s="648">
        <f t="shared" ca="1" si="25"/>
        <v>6</v>
      </c>
      <c r="AL9" s="646" t="str">
        <f t="shared" ca="1" si="10"/>
        <v/>
      </c>
      <c r="AM9" s="646" t="str">
        <f t="shared" ca="1" si="26"/>
        <v/>
      </c>
      <c r="AN9" s="647">
        <f t="shared" ca="1" si="27"/>
        <v>99999</v>
      </c>
      <c r="AO9" s="643">
        <f t="shared" ca="1" si="32"/>
        <v>1.0609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1.0609999999999999</v>
      </c>
      <c r="AA10" s="648">
        <f t="shared" ca="1" si="19"/>
        <v>7</v>
      </c>
      <c r="AB10" s="645" t="str">
        <f t="shared" ca="1" si="8"/>
        <v/>
      </c>
      <c r="AC10" s="646" t="str">
        <f t="shared" ca="1" si="20"/>
        <v/>
      </c>
      <c r="AD10" s="647">
        <f t="shared" ca="1" si="21"/>
        <v>99999</v>
      </c>
      <c r="AE10" s="643">
        <f t="shared" ca="1" si="30"/>
        <v>1.0609999999999999</v>
      </c>
      <c r="AF10" s="643">
        <f t="shared" ca="1" si="22"/>
        <v>7</v>
      </c>
      <c r="AG10" s="645" t="str">
        <f t="shared" ca="1" si="9"/>
        <v/>
      </c>
      <c r="AH10" s="646" t="str">
        <f t="shared" ca="1" si="23"/>
        <v/>
      </c>
      <c r="AI10" s="647">
        <f t="shared" ca="1" si="24"/>
        <v>99999</v>
      </c>
      <c r="AJ10" s="643">
        <f t="shared" ca="1" si="31"/>
        <v>1.0609999999999999</v>
      </c>
      <c r="AK10" s="648">
        <f t="shared" ca="1" si="25"/>
        <v>7</v>
      </c>
      <c r="AL10" s="646" t="str">
        <f t="shared" ca="1" si="10"/>
        <v/>
      </c>
      <c r="AM10" s="646" t="str">
        <f t="shared" ca="1" si="26"/>
        <v/>
      </c>
      <c r="AN10" s="647">
        <f t="shared" ca="1" si="27"/>
        <v>99999</v>
      </c>
      <c r="AO10" s="643">
        <f t="shared" ca="1" si="32"/>
        <v>1.0609999999999999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1.0611000000000002</v>
      </c>
      <c r="AA11" s="648">
        <f t="shared" ca="1" si="19"/>
        <v>8</v>
      </c>
      <c r="AB11" s="645" t="str">
        <f t="shared" ca="1" si="8"/>
        <v/>
      </c>
      <c r="AC11" s="646" t="str">
        <f t="shared" ca="1" si="20"/>
        <v/>
      </c>
      <c r="AD11" s="647">
        <f t="shared" ca="1" si="21"/>
        <v>99999</v>
      </c>
      <c r="AE11" s="643">
        <f t="shared" ca="1" si="30"/>
        <v>1.0611000000000002</v>
      </c>
      <c r="AF11" s="643">
        <f t="shared" ca="1" si="22"/>
        <v>8</v>
      </c>
      <c r="AG11" s="645" t="str">
        <f t="shared" ca="1" si="9"/>
        <v/>
      </c>
      <c r="AH11" s="646" t="str">
        <f t="shared" ca="1" si="23"/>
        <v/>
      </c>
      <c r="AI11" s="647">
        <f t="shared" ca="1" si="24"/>
        <v>99999</v>
      </c>
      <c r="AJ11" s="643">
        <f t="shared" ca="1" si="31"/>
        <v>1.0611000000000002</v>
      </c>
      <c r="AK11" s="648">
        <f t="shared" ca="1" si="25"/>
        <v>8</v>
      </c>
      <c r="AL11" s="646" t="str">
        <f t="shared" ca="1" si="10"/>
        <v/>
      </c>
      <c r="AM11" s="646" t="str">
        <f t="shared" ca="1" si="26"/>
        <v/>
      </c>
      <c r="AN11" s="647">
        <f t="shared" ca="1" si="27"/>
        <v>99999</v>
      </c>
      <c r="AO11" s="643">
        <f t="shared" ca="1" si="32"/>
        <v>1.0611000000000002</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1.0612000000000001</v>
      </c>
      <c r="AA12" s="652">
        <f t="shared" ca="1" si="19"/>
        <v>9</v>
      </c>
      <c r="AB12" s="649" t="str">
        <f t="shared" ca="1" si="8"/>
        <v/>
      </c>
      <c r="AC12" s="650" t="str">
        <f t="shared" ca="1" si="20"/>
        <v/>
      </c>
      <c r="AD12" s="653">
        <f t="shared" ca="1" si="21"/>
        <v>99999</v>
      </c>
      <c r="AE12" s="651">
        <f t="shared" ca="1" si="30"/>
        <v>1.0612000000000001</v>
      </c>
      <c r="AF12" s="651">
        <f t="shared" ca="1" si="22"/>
        <v>9</v>
      </c>
      <c r="AG12" s="649" t="str">
        <f t="shared" ca="1" si="9"/>
        <v/>
      </c>
      <c r="AH12" s="650" t="str">
        <f t="shared" ca="1" si="23"/>
        <v/>
      </c>
      <c r="AI12" s="653">
        <f t="shared" ca="1" si="24"/>
        <v>99999</v>
      </c>
      <c r="AJ12" s="651">
        <f t="shared" ca="1" si="31"/>
        <v>1.0612000000000001</v>
      </c>
      <c r="AK12" s="652">
        <f t="shared" ca="1" si="25"/>
        <v>9</v>
      </c>
      <c r="AL12" s="650" t="str">
        <f t="shared" ca="1" si="10"/>
        <v/>
      </c>
      <c r="AM12" s="650" t="str">
        <f t="shared" ca="1" si="26"/>
        <v/>
      </c>
      <c r="AN12" s="653">
        <f t="shared" ca="1" si="27"/>
        <v>99999</v>
      </c>
      <c r="AO12" s="651">
        <f t="shared" ca="1" si="32"/>
        <v>1.0612000000000001</v>
      </c>
      <c r="AP12" s="652">
        <f t="shared" ca="1" si="28"/>
        <v>9</v>
      </c>
    </row>
    <row r="13" spans="1:42" s="2" customFormat="1" ht="12.75" thickTop="1" x14ac:dyDescent="0.2">
      <c r="B13" s="13">
        <f>$F$13*($F$13-1)</f>
        <v>20</v>
      </c>
      <c r="C13" s="13"/>
      <c r="D13" s="13"/>
      <c r="E13" s="13"/>
      <c r="F13" s="13">
        <f>9-COUNTBLANK($F$4:$F$12)</f>
        <v>5</v>
      </c>
      <c r="G13" s="13"/>
      <c r="H13" s="13"/>
      <c r="I13" s="13"/>
      <c r="J13" s="13"/>
      <c r="K13" s="28">
        <f ca="1">QUOTIENT(SUM(K4:K12),2)</f>
        <v>10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$Q64</f>
        <v>Kickers Rodendorf</v>
      </c>
      <c r="D17" s="1">
        <f t="shared" ref="D17:G25" ca="1" si="33">K4</f>
        <v>4</v>
      </c>
      <c r="E17" s="1">
        <f t="shared" ca="1" si="33"/>
        <v>0</v>
      </c>
      <c r="F17" s="1">
        <f t="shared" ca="1" si="33"/>
        <v>1</v>
      </c>
      <c r="G17" s="1">
        <f t="shared" ca="1" si="33"/>
        <v>3</v>
      </c>
      <c r="H17" s="1">
        <f t="shared" ref="H17:K25" ca="1" si="34">G4</f>
        <v>2</v>
      </c>
      <c r="I17" s="1">
        <f t="shared" ca="1" si="34"/>
        <v>15</v>
      </c>
      <c r="J17" s="13">
        <f t="shared" ca="1" si="34"/>
        <v>-13</v>
      </c>
      <c r="K17" s="1">
        <f t="shared" ca="1" si="34"/>
        <v>1</v>
      </c>
      <c r="L17" s="30">
        <f t="shared" ref="L17:L25" ca="1" si="35">K17*$F$64+(J17+$H$65)*$F$65+H17*$F$66</f>
        <v>1487002</v>
      </c>
      <c r="M17" s="14">
        <f ca="1">IF($AI$15,COUNTIF($K$17:$K$25,K17),COUNTIF($L$17:$L$25,L17))</f>
        <v>1</v>
      </c>
      <c r="N17" s="14">
        <f t="array" aca="1" ref="N17" ca="1">IF($AI$15,SUM(($K$17:$K$25&gt;=K17)/COUNTIF($K$17:$K$25,$K$17:$K$25)),SUM(($L$17:$L$25&gt;=L17)/COUNTIF($L$17:$L$25,$L$17:$L$25)))</f>
        <v>5</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5.0108999999999995</v>
      </c>
      <c r="Y17" s="13">
        <f>'Preliminary Round'!$AI32</f>
        <v>0</v>
      </c>
      <c r="Z17" s="1">
        <f ca="1">RANK($W17,$W$17:$W$25)+(9-$Y17)/10</f>
        <v>1.9</v>
      </c>
      <c r="AA17" s="1">
        <f ca="1">SUM(E30:BP30)</f>
        <v>0</v>
      </c>
      <c r="AB17" s="1">
        <f ca="1">SUM(E41:BP41)</f>
        <v>0</v>
      </c>
      <c r="AC17" s="1">
        <f ca="1">SUM(E52:BP52)</f>
        <v>0</v>
      </c>
      <c r="AD17" s="263">
        <f ca="1">RANK($K17,$K$17:$K$25)</f>
        <v>4</v>
      </c>
      <c r="AE17" s="30">
        <f t="shared" ref="AE17:AE22" ca="1" si="45">(J17+$H$65)*$F$65+H17*$F$66</f>
        <v>487002</v>
      </c>
      <c r="AF17" s="1">
        <f ca="1">RANK($AE17,$AE$17:$AE$25)</f>
        <v>6</v>
      </c>
      <c r="AG17" s="1">
        <f ca="1">RANK($W17,$W$17:$W$25)</f>
        <v>1</v>
      </c>
      <c r="AH17" s="265">
        <f ca="1">AD17+AG17/100+AF17/10000+(10-Y17)/1000000</f>
        <v>4.0106099999999998</v>
      </c>
      <c r="AI17" s="1"/>
    </row>
    <row r="18" spans="2:80" s="2" customFormat="1" x14ac:dyDescent="0.2">
      <c r="C18" s="2" t="str">
        <f t="shared" ref="C18:C25" si="46">$Q65</f>
        <v>Real Madrid</v>
      </c>
      <c r="D18" s="1">
        <f t="shared" ca="1" si="33"/>
        <v>4</v>
      </c>
      <c r="E18" s="1">
        <f t="shared" ca="1" si="33"/>
        <v>4</v>
      </c>
      <c r="F18" s="1">
        <f t="shared" ca="1" si="33"/>
        <v>0</v>
      </c>
      <c r="G18" s="1">
        <f t="shared" ca="1" si="33"/>
        <v>0</v>
      </c>
      <c r="H18" s="1">
        <f t="shared" ca="1" si="34"/>
        <v>17</v>
      </c>
      <c r="I18" s="1">
        <f t="shared" ca="1" si="34"/>
        <v>4</v>
      </c>
      <c r="J18" s="13">
        <f t="shared" ca="1" si="34"/>
        <v>13</v>
      </c>
      <c r="K18" s="1">
        <f t="shared" ca="1" si="34"/>
        <v>12</v>
      </c>
      <c r="L18" s="30">
        <f t="shared" ca="1" si="35"/>
        <v>12513017</v>
      </c>
      <c r="M18" s="14">
        <f t="shared" ref="M18:M25" ca="1" si="47">IF($AI$15,COUNTIF($K$17:$K$25,K18),COUNTIF($L$17:$L$25,L18))</f>
        <v>1</v>
      </c>
      <c r="N18" s="14">
        <f t="array" aca="1" ref="N18" ca="1">IF($AI$15,SUM(($K$17:$K$25&gt;=K18)/COUNTIF($K$17:$K$25,$K$17:$K$25)),SUM(($L$17:$L$25&gt;=L18)/COUNTIF($L$17:$L$25,$L$17:$L$25)))</f>
        <v>1</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1.0108999999999999</v>
      </c>
      <c r="Y18" s="13">
        <f>'Preliminary Round'!$AI33</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1</v>
      </c>
      <c r="AE18" s="30">
        <f t="shared" ca="1" si="45"/>
        <v>513017</v>
      </c>
      <c r="AF18" s="1">
        <f t="shared" ref="AF18:AF25" ca="1" si="54">RANK($AE18,$AE$17:$AE$25)</f>
        <v>1</v>
      </c>
      <c r="AG18" s="1">
        <f t="shared" ref="AG18:AG25" ca="1" si="55">RANK($W18,$W$17:$W$25)</f>
        <v>1</v>
      </c>
      <c r="AH18" s="266">
        <f t="shared" ref="AH18:AH25" ca="1" si="56">AD18+AG18/100+AF18/10000+(10-Y18)/1000000</f>
        <v>1.0101100000000001</v>
      </c>
      <c r="AI18" s="1"/>
    </row>
    <row r="19" spans="2:80" s="2" customFormat="1" x14ac:dyDescent="0.2">
      <c r="C19" s="2" t="str">
        <f t="shared" si="46"/>
        <v>Borussia Dortmund</v>
      </c>
      <c r="D19" s="1">
        <f t="shared" ca="1" si="33"/>
        <v>4</v>
      </c>
      <c r="E19" s="1">
        <f t="shared" ca="1" si="33"/>
        <v>3</v>
      </c>
      <c r="F19" s="1">
        <f t="shared" ca="1" si="33"/>
        <v>0</v>
      </c>
      <c r="G19" s="1">
        <f t="shared" ca="1" si="33"/>
        <v>1</v>
      </c>
      <c r="H19" s="1">
        <f t="shared" ca="1" si="34"/>
        <v>15</v>
      </c>
      <c r="I19" s="1">
        <f t="shared" ca="1" si="34"/>
        <v>7</v>
      </c>
      <c r="J19" s="13">
        <f t="shared" ca="1" si="34"/>
        <v>8</v>
      </c>
      <c r="K19" s="1">
        <f t="shared" ca="1" si="34"/>
        <v>9</v>
      </c>
      <c r="L19" s="30">
        <f t="shared" ca="1" si="35"/>
        <v>9508015</v>
      </c>
      <c r="M19" s="14">
        <f t="shared" ca="1" si="47"/>
        <v>1</v>
      </c>
      <c r="N19" s="14">
        <f t="array" aca="1" ref="N19" ca="1">IF($AI$15,SUM(($K$17:$K$25&gt;=K19)/COUNTIF($K$17:$K$25,$K$17:$K$25)),SUM(($L$17:$L$25&gt;=L19)/COUNTIF($L$17:$L$25,$L$17:$L$25)))</f>
        <v>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2.0108999999999999</v>
      </c>
      <c r="Y19" s="13">
        <f>'Preliminary Round'!$AI34</f>
        <v>0</v>
      </c>
      <c r="Z19" s="1">
        <f t="shared" ca="1" si="49"/>
        <v>1.9</v>
      </c>
      <c r="AA19" s="1">
        <f t="shared" ca="1" si="50"/>
        <v>0</v>
      </c>
      <c r="AB19" s="1">
        <f t="shared" ca="1" si="51"/>
        <v>0</v>
      </c>
      <c r="AC19" s="1">
        <f t="shared" ca="1" si="52"/>
        <v>0</v>
      </c>
      <c r="AD19" s="263">
        <f t="shared" ca="1" si="53"/>
        <v>2</v>
      </c>
      <c r="AE19" s="30">
        <f t="shared" ca="1" si="45"/>
        <v>508015</v>
      </c>
      <c r="AF19" s="1">
        <f t="shared" ca="1" si="54"/>
        <v>2</v>
      </c>
      <c r="AG19" s="1">
        <f t="shared" ca="1" si="55"/>
        <v>1</v>
      </c>
      <c r="AH19" s="266">
        <f t="shared" ca="1" si="56"/>
        <v>2.0102099999999998</v>
      </c>
      <c r="AI19" s="1"/>
    </row>
    <row r="20" spans="2:80" s="2" customFormat="1" x14ac:dyDescent="0.2">
      <c r="C20" s="2" t="str">
        <f t="shared" si="46"/>
        <v>FSV Rauen</v>
      </c>
      <c r="D20" s="1">
        <f t="shared" ca="1" si="33"/>
        <v>4</v>
      </c>
      <c r="E20" s="1">
        <f t="shared" ca="1" si="33"/>
        <v>0</v>
      </c>
      <c r="F20" s="1">
        <f t="shared" ca="1" si="33"/>
        <v>1</v>
      </c>
      <c r="G20" s="1">
        <f t="shared" ca="1" si="33"/>
        <v>3</v>
      </c>
      <c r="H20" s="1">
        <f t="shared" ca="1" si="34"/>
        <v>3</v>
      </c>
      <c r="I20" s="1">
        <f t="shared" ca="1" si="34"/>
        <v>11</v>
      </c>
      <c r="J20" s="13">
        <f t="shared" ca="1" si="34"/>
        <v>-8</v>
      </c>
      <c r="K20" s="1">
        <f t="shared" ca="1" si="34"/>
        <v>1</v>
      </c>
      <c r="L20" s="30">
        <f t="shared" ca="1" si="35"/>
        <v>1492003</v>
      </c>
      <c r="M20" s="14">
        <f t="shared" ca="1" si="47"/>
        <v>1</v>
      </c>
      <c r="N20" s="14">
        <f t="array" aca="1" ref="N20" ca="1">IF($AI$15,SUM(($K$17:$K$25&gt;=K20)/COUNTIF($K$17:$K$25,$K$17:$K$25)),SUM(($L$17:$L$25&gt;=L20)/COUNTIF($L$17:$L$25,$L$17:$L$25)))</f>
        <v>4</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f>'Preliminary Round'!$AI35</f>
        <v>0</v>
      </c>
      <c r="Z20" s="1">
        <f t="shared" ca="1" si="49"/>
        <v>1.9</v>
      </c>
      <c r="AA20" s="1">
        <f t="shared" ca="1" si="50"/>
        <v>0</v>
      </c>
      <c r="AB20" s="1">
        <f t="shared" ca="1" si="51"/>
        <v>0</v>
      </c>
      <c r="AC20" s="1">
        <f t="shared" ca="1" si="52"/>
        <v>0</v>
      </c>
      <c r="AD20" s="263">
        <f t="shared" ca="1" si="53"/>
        <v>4</v>
      </c>
      <c r="AE20" s="30">
        <f t="shared" ca="1" si="45"/>
        <v>492003</v>
      </c>
      <c r="AF20" s="1">
        <f t="shared" ca="1" si="54"/>
        <v>5</v>
      </c>
      <c r="AG20" s="1">
        <f t="shared" ca="1" si="55"/>
        <v>1</v>
      </c>
      <c r="AH20" s="266">
        <f t="shared" ca="1" si="56"/>
        <v>4.0105099999999991</v>
      </c>
      <c r="AI20" s="1"/>
    </row>
    <row r="21" spans="2:80" s="2" customFormat="1" x14ac:dyDescent="0.2">
      <c r="C21" s="2" t="str">
        <f t="shared" si="46"/>
        <v>1. FC Nürnberg</v>
      </c>
      <c r="D21" s="1">
        <f t="shared" ca="1" si="33"/>
        <v>4</v>
      </c>
      <c r="E21" s="1">
        <f t="shared" ca="1" si="33"/>
        <v>2</v>
      </c>
      <c r="F21" s="1">
        <f t="shared" ca="1" si="33"/>
        <v>0</v>
      </c>
      <c r="G21" s="1">
        <f t="shared" ca="1" si="33"/>
        <v>2</v>
      </c>
      <c r="H21" s="1">
        <f t="shared" ca="1" si="34"/>
        <v>9</v>
      </c>
      <c r="I21" s="1">
        <f t="shared" ca="1" si="34"/>
        <v>9</v>
      </c>
      <c r="J21" s="13">
        <f t="shared" ca="1" si="34"/>
        <v>0</v>
      </c>
      <c r="K21" s="1">
        <f t="shared" ca="1" si="34"/>
        <v>6</v>
      </c>
      <c r="L21" s="30">
        <f t="shared" ca="1" si="35"/>
        <v>6500009</v>
      </c>
      <c r="M21" s="14">
        <f t="shared" ca="1" si="47"/>
        <v>1</v>
      </c>
      <c r="N21" s="14">
        <f t="array" aca="1" ref="N21" ca="1">IF($AI$15,SUM(($K$17:$K$25&gt;=K21)/COUNTIF($K$17:$K$25,$K$17:$K$25)),SUM(($L$17:$L$25&gt;=L21)/COUNTIF($L$17:$L$25,$L$17:$L$25)))</f>
        <v>3</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3.0108999999999999</v>
      </c>
      <c r="Y21" s="13">
        <f>'Preliminary Round'!$AI36</f>
        <v>0</v>
      </c>
      <c r="Z21" s="1">
        <f t="shared" ca="1" si="49"/>
        <v>1.9</v>
      </c>
      <c r="AA21" s="1">
        <f t="shared" ca="1" si="50"/>
        <v>0</v>
      </c>
      <c r="AB21" s="1">
        <f t="shared" ca="1" si="51"/>
        <v>0</v>
      </c>
      <c r="AC21" s="1">
        <f t="shared" ca="1" si="52"/>
        <v>0</v>
      </c>
      <c r="AD21" s="263">
        <f t="shared" ca="1" si="53"/>
        <v>3</v>
      </c>
      <c r="AE21" s="30">
        <f t="shared" ca="1" si="45"/>
        <v>500009</v>
      </c>
      <c r="AF21" s="1">
        <f t="shared" ca="1" si="54"/>
        <v>3</v>
      </c>
      <c r="AG21" s="1">
        <f t="shared" ca="1" si="55"/>
        <v>1</v>
      </c>
      <c r="AH21" s="266">
        <f t="shared" ca="1" si="56"/>
        <v>3.01031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4</v>
      </c>
      <c r="N22" s="14">
        <f t="array" aca="1" ref="N22" ca="1">IF($AI$15,SUM(($K$17:$K$25&gt;=K22)/COUNTIF($K$17:$K$25,$K$17:$K$25)),SUM(($L$17:$L$25&gt;=L22)/COUNTIF($L$17:$L$25,$L$17:$L$25)))</f>
        <v>6</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6.0108999999999995</v>
      </c>
      <c r="Y22" s="13">
        <f>'Preliminary Round'!$AI37</f>
        <v>0</v>
      </c>
      <c r="Z22" s="1">
        <f t="shared" ca="1" si="49"/>
        <v>1.9</v>
      </c>
      <c r="AA22" s="1">
        <f t="shared" ca="1" si="50"/>
        <v>0</v>
      </c>
      <c r="AB22" s="1">
        <f t="shared" ca="1" si="51"/>
        <v>0</v>
      </c>
      <c r="AC22" s="1">
        <f t="shared" ca="1" si="52"/>
        <v>0</v>
      </c>
      <c r="AD22" s="263">
        <f t="shared" ca="1" si="53"/>
        <v>6</v>
      </c>
      <c r="AE22" s="30">
        <f t="shared" ca="1" si="45"/>
        <v>500000</v>
      </c>
      <c r="AF22" s="1">
        <f t="shared" ca="1" si="54"/>
        <v>4</v>
      </c>
      <c r="AG22" s="1">
        <f t="shared" ca="1" si="55"/>
        <v>1</v>
      </c>
      <c r="AH22" s="266">
        <f t="shared" ca="1" si="56"/>
        <v>6.0104099999999994</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4</v>
      </c>
      <c r="N23" s="14">
        <f t="array" aca="1" ref="N23" ca="1">IF($AI$15,SUM(($K$17:$K$25&gt;=K23)/COUNTIF($K$17:$K$25,$K$17:$K$25)),SUM(($L$17:$L$25&gt;=L23)/COUNTIF($L$17:$L$25,$L$17:$L$25)))</f>
        <v>6</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6.0709</v>
      </c>
      <c r="Y23" s="13">
        <v>0</v>
      </c>
      <c r="Z23" s="1">
        <f t="shared" ca="1" si="49"/>
        <v>7.9</v>
      </c>
      <c r="AA23" s="1">
        <f t="shared" ca="1" si="50"/>
        <v>0</v>
      </c>
      <c r="AB23" s="1">
        <f t="shared" ca="1" si="51"/>
        <v>0</v>
      </c>
      <c r="AC23" s="1">
        <f t="shared" ca="1" si="52"/>
        <v>0</v>
      </c>
      <c r="AD23" s="263">
        <f t="shared" ca="1" si="53"/>
        <v>6</v>
      </c>
      <c r="AE23" s="30">
        <v>0</v>
      </c>
      <c r="AF23" s="1">
        <f t="shared" ca="1" si="54"/>
        <v>7</v>
      </c>
      <c r="AG23" s="1">
        <f t="shared" ca="1" si="55"/>
        <v>7</v>
      </c>
      <c r="AH23" s="266">
        <f t="shared" ca="1" si="56"/>
        <v>6.0707100000000001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4</v>
      </c>
      <c r="N24" s="14">
        <f t="array" aca="1" ref="N24" ca="1">IF($AI$15,SUM(($K$17:$K$25&gt;=K24)/COUNTIF($K$17:$K$25,$K$17:$K$25)),SUM(($L$17:$L$25&gt;=L24)/COUNTIF($L$17:$L$25,$L$17:$L$25)))</f>
        <v>6</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6.0709</v>
      </c>
      <c r="Y24" s="13">
        <v>0</v>
      </c>
      <c r="Z24" s="1">
        <f t="shared" ca="1" si="49"/>
        <v>7.9</v>
      </c>
      <c r="AA24" s="1">
        <f t="shared" ca="1" si="50"/>
        <v>0</v>
      </c>
      <c r="AB24" s="1">
        <f t="shared" ca="1" si="51"/>
        <v>0</v>
      </c>
      <c r="AC24" s="1">
        <f t="shared" ca="1" si="52"/>
        <v>0</v>
      </c>
      <c r="AD24" s="263">
        <f t="shared" ca="1" si="53"/>
        <v>6</v>
      </c>
      <c r="AE24" s="30">
        <v>0</v>
      </c>
      <c r="AF24" s="1">
        <f t="shared" ca="1" si="54"/>
        <v>7</v>
      </c>
      <c r="AG24" s="1">
        <f t="shared" ca="1" si="55"/>
        <v>7</v>
      </c>
      <c r="AH24" s="266">
        <f t="shared" ca="1" si="56"/>
        <v>6.0707100000000001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4</v>
      </c>
      <c r="N25" s="14">
        <f t="array" aca="1" ref="N25" ca="1">IF($AI$15,SUM(($K$17:$K$25&gt;=K25)/COUNTIF($K$17:$K$25,$K$17:$K$25)),SUM(($L$17:$L$25&gt;=L25)/COUNTIF($L$17:$L$25,$L$17:$L$25)))</f>
        <v>6</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6.0709</v>
      </c>
      <c r="Y25" s="13">
        <v>0</v>
      </c>
      <c r="Z25" s="1">
        <f t="shared" ca="1" si="49"/>
        <v>7.9</v>
      </c>
      <c r="AA25" s="1">
        <f t="shared" ca="1" si="50"/>
        <v>0</v>
      </c>
      <c r="AB25" s="1">
        <f t="shared" ca="1" si="51"/>
        <v>0</v>
      </c>
      <c r="AC25" s="1">
        <f t="shared" ca="1" si="52"/>
        <v>0</v>
      </c>
      <c r="AD25" s="263">
        <f t="shared" ca="1" si="53"/>
        <v>6</v>
      </c>
      <c r="AE25" s="30">
        <v>0</v>
      </c>
      <c r="AF25" s="1">
        <f t="shared" ca="1" si="54"/>
        <v>7</v>
      </c>
      <c r="AG25" s="1">
        <f t="shared" ca="1" si="55"/>
        <v>7</v>
      </c>
      <c r="AH25" s="267">
        <f t="shared" ca="1" si="56"/>
        <v>6.0707100000000001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$F$4</f>
        <v>Kickers Rodendorf</v>
      </c>
      <c r="BT29" s="2" t="str">
        <f>$F$5</f>
        <v>Real Madrid</v>
      </c>
      <c r="BU29" s="2" t="str">
        <f>$F$6</f>
        <v>Borussia Dortmund</v>
      </c>
      <c r="BV29" s="2" t="str">
        <f>$F$7</f>
        <v>FSV Rauen</v>
      </c>
      <c r="BW29" s="2" t="str">
        <f>$F$8</f>
        <v>1. FC Nürnberg</v>
      </c>
      <c r="BX29" s="2" t="str">
        <f>$F$9</f>
        <v/>
      </c>
      <c r="BY29" s="2" t="str">
        <f>$F$10</f>
        <v/>
      </c>
      <c r="BZ29" s="2" t="str">
        <f>$F$11</f>
        <v/>
      </c>
      <c r="CA29" s="2" t="str">
        <f>$F$12</f>
        <v/>
      </c>
      <c r="CB29" s="53"/>
    </row>
    <row r="30" spans="2:80" s="2" customFormat="1" x14ac:dyDescent="0.2">
      <c r="C30" s="2" t="str">
        <f>$Q64</f>
        <v>Kickers Rodendorf</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57">F4</f>
        <v>Kickers Rodendorf</v>
      </c>
      <c r="BS30" s="7"/>
      <c r="BT30" s="8">
        <f t="shared" ref="BT30:CA32" ca="1" si="58">SUMIFS($X$64:$X$135,$V$64:$V$135,$BR30,$W$64:$W$135,BT$29)+SUMIFS($Y$64:$Y$135,$W$64:$W$135,$BR30,$V$64:$V$135,BT$29)</f>
        <v>0</v>
      </c>
      <c r="BU30" s="8">
        <f t="shared" ca="1" si="58"/>
        <v>1</v>
      </c>
      <c r="BV30" s="8">
        <f t="shared" ca="1" si="58"/>
        <v>1</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si="59">$Q65</f>
        <v>Real Madrid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57"/>
        <v>Real Madrid</v>
      </c>
      <c r="BS31" s="9">
        <f t="shared" ref="BS31:BU38" ca="1" si="60">SUMIFS($X$64:$X$135,$V$64:$V$135,$BR31,$W$64:$W$135,BS$29)+SUMIFS($Y$64:$Y$135,$W$64:$W$135,$BR31,$V$64:$V$135,BS$29)</f>
        <v>6</v>
      </c>
      <c r="BT31" s="7"/>
      <c r="BU31" s="8">
        <f t="shared" ca="1" si="58"/>
        <v>3</v>
      </c>
      <c r="BV31" s="8">
        <f t="shared" ca="1" si="58"/>
        <v>4</v>
      </c>
      <c r="BW31" s="8">
        <f t="shared" ca="1" si="58"/>
        <v>4</v>
      </c>
      <c r="BX31" s="8">
        <f t="shared" ca="1" si="58"/>
        <v>0</v>
      </c>
      <c r="BY31" s="8">
        <f t="shared" ca="1" si="58"/>
        <v>0</v>
      </c>
      <c r="BZ31" s="8">
        <f t="shared" ca="1" si="58"/>
        <v>0</v>
      </c>
      <c r="CA31" s="8">
        <f t="shared" ca="1" si="58"/>
        <v>0</v>
      </c>
      <c r="CB31" s="4"/>
    </row>
    <row r="32" spans="2:80" s="2" customFormat="1" x14ac:dyDescent="0.2">
      <c r="C32" s="2" t="str">
        <f t="shared" si="59"/>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7"/>
        <v>Borussia Dortmund</v>
      </c>
      <c r="BS32" s="9">
        <f t="shared" ca="1" si="60"/>
        <v>6</v>
      </c>
      <c r="BT32" s="9">
        <f t="shared" ca="1" si="60"/>
        <v>2</v>
      </c>
      <c r="BU32" s="7"/>
      <c r="BV32" s="8">
        <f t="shared" ca="1" si="58"/>
        <v>3</v>
      </c>
      <c r="BW32" s="8">
        <f t="shared" ca="1" si="58"/>
        <v>4</v>
      </c>
      <c r="BX32" s="8">
        <f t="shared" ca="1" si="58"/>
        <v>0</v>
      </c>
      <c r="BY32" s="8">
        <f t="shared" ca="1" si="58"/>
        <v>0</v>
      </c>
      <c r="BZ32" s="8">
        <f t="shared" ca="1" si="58"/>
        <v>0</v>
      </c>
      <c r="CA32" s="8">
        <f t="shared" ca="1" si="58"/>
        <v>0</v>
      </c>
      <c r="CB32" s="4"/>
    </row>
    <row r="33" spans="2:80" s="2" customFormat="1" x14ac:dyDescent="0.2">
      <c r="C33" s="2" t="str">
        <f t="shared" si="59"/>
        <v>FSV Rauen</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FSV Rauen</v>
      </c>
      <c r="BS33" s="9">
        <f t="shared" ca="1" si="60"/>
        <v>1</v>
      </c>
      <c r="BT33" s="9">
        <f t="shared" ca="1" si="60"/>
        <v>1</v>
      </c>
      <c r="BU33" s="9">
        <f t="shared" ca="1" si="60"/>
        <v>0</v>
      </c>
      <c r="BV33" s="7"/>
      <c r="BW33" s="8">
        <f ca="1">SUMIFS($X$64:$X$135,$V$64:$V$135,$BR33,$W$64:$W$135,BW$29)+SUMIFS($Y$64:$Y$135,$W$64:$W$135,$BR33,$V$64:$V$135,BW$29)</f>
        <v>1</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1. FC Nürnberg</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1. FC Nürnberg</v>
      </c>
      <c r="BS34" s="9">
        <f t="shared" ca="1" si="60"/>
        <v>2</v>
      </c>
      <c r="BT34" s="9">
        <f t="shared" ca="1" si="60"/>
        <v>1</v>
      </c>
      <c r="BU34" s="9">
        <f t="shared" ca="1" si="60"/>
        <v>3</v>
      </c>
      <c r="BV34" s="9">
        <f ca="1">SUMIFS($X$64:$X$135,$V$64:$V$135,$BR34,$W$64:$W$135,BV$29)+SUMIFS($Y$64:$Y$135,$W$64:$W$135,$BR34,$V$64:$V$135,BV$29)</f>
        <v>3</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$F$4</f>
        <v>Kickers Rodendorf</v>
      </c>
      <c r="BT40" s="2" t="str">
        <f>$F$5</f>
        <v>Real Madrid</v>
      </c>
      <c r="BU40" s="2" t="str">
        <f>$F$6</f>
        <v>Borussia Dortmund</v>
      </c>
      <c r="BV40" s="2" t="str">
        <f>$F$7</f>
        <v>FSV Rauen</v>
      </c>
      <c r="BW40" s="2" t="str">
        <f>$F$8</f>
        <v>1. FC Nürnberg</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61">F4</f>
        <v>Kickers Rodendorf</v>
      </c>
      <c r="BS41" s="7"/>
      <c r="BT41" s="8">
        <f ca="1">BT30-BS31</f>
        <v>-6</v>
      </c>
      <c r="BU41" s="8">
        <f ca="1">BU30-BS32</f>
        <v>-5</v>
      </c>
      <c r="BV41" s="8">
        <f ca="1">BV30-BS33</f>
        <v>0</v>
      </c>
      <c r="BW41" s="8">
        <f ca="1">BW30-BS34</f>
        <v>-2</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61"/>
        <v>Real Madrid</v>
      </c>
      <c r="BS42" s="9">
        <f ca="1">IF(BT41="","",-1*BT41)</f>
        <v>6</v>
      </c>
      <c r="BT42" s="7"/>
      <c r="BU42" s="8">
        <f ca="1">BU31-BT32</f>
        <v>1</v>
      </c>
      <c r="BV42" s="8">
        <f ca="1">BV31-BT33</f>
        <v>3</v>
      </c>
      <c r="BW42" s="8">
        <f ca="1">BW31-BT34</f>
        <v>3</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1"/>
        <v>Borussia Dortmund</v>
      </c>
      <c r="BS43" s="9">
        <f ca="1">IF(BU41="","",-1*BU41)</f>
        <v>5</v>
      </c>
      <c r="BT43" s="9">
        <f ca="1">IF(BU42="","",-1*BU42)</f>
        <v>-1</v>
      </c>
      <c r="BU43" s="7"/>
      <c r="BV43" s="8">
        <f ca="1">BV32-BU33</f>
        <v>3</v>
      </c>
      <c r="BW43" s="8">
        <f ca="1">BW32-BU34</f>
        <v>1</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FSV Rauen</v>
      </c>
      <c r="BS44" s="9">
        <f ca="1">IF(BV41="","",-1*BV41)</f>
        <v>0</v>
      </c>
      <c r="BT44" s="9">
        <f ca="1">IF(BV42="","",-1*BV42)</f>
        <v>-3</v>
      </c>
      <c r="BU44" s="9">
        <f ca="1">IF(BV43="","",-1*BV43)</f>
        <v>-3</v>
      </c>
      <c r="BV44" s="7"/>
      <c r="BW44" s="8">
        <f ca="1">BW33-BV34</f>
        <v>-2</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1. FC Nürnberg</v>
      </c>
      <c r="BS45" s="9">
        <f ca="1">IF(BW41="","",-1*BW41)</f>
        <v>2</v>
      </c>
      <c r="BT45" s="9">
        <f ca="1">IF(BW42="","",-1*BW42)</f>
        <v>-3</v>
      </c>
      <c r="BU45" s="9">
        <f ca="1">IF(BW43="","",-1*BW43)</f>
        <v>-1</v>
      </c>
      <c r="BV45" s="9">
        <f ca="1">IF(BW44="","",-1*BW44)</f>
        <v>2</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$F$4</f>
        <v>Kickers Rodendorf</v>
      </c>
      <c r="BT51" s="2" t="str">
        <f>$F$5</f>
        <v>Real Madrid</v>
      </c>
      <c r="BU51" s="2" t="str">
        <f>$F$6</f>
        <v>Borussia Dortmund</v>
      </c>
      <c r="BV51" s="2" t="str">
        <f>$F$7</f>
        <v>FSV Rauen</v>
      </c>
      <c r="BW51" s="2" t="str">
        <f>$F$8</f>
        <v>1. FC Nürnberg</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63">F4</f>
        <v>Kickers Rodendorf</v>
      </c>
      <c r="BS52" s="7"/>
      <c r="BT52" s="8">
        <f t="shared" ref="BT52:CA58" ca="1" si="64">SUMIFS($AE$64:$AE$135,$V$64:$V$135,$BR52,$W$64:$W$135,BT$51)+SUMIFS($AF$64:$AF$135,$W$64:$W$135,$BR52,$V$64:$V$135,BT$51)</f>
        <v>0</v>
      </c>
      <c r="BU52" s="8">
        <f t="shared" ca="1" si="64"/>
        <v>0</v>
      </c>
      <c r="BV52" s="8">
        <f t="shared" ca="1" si="64"/>
        <v>1</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63"/>
        <v>Real Madrid</v>
      </c>
      <c r="BS53" s="9">
        <f t="shared" ref="BS53:BU60" ca="1" si="65">SUMIFS($AE$64:$AE$135,$V$64:$V$135,$BR53,$W$64:$W$135,BS$51)+SUMIFS($AF$64:$AF$135,$W$64:$W$135,$BR53,$V$64:$V$135,BS$51)</f>
        <v>3</v>
      </c>
      <c r="BT53" s="7"/>
      <c r="BU53" s="8">
        <f ca="1">SUMIFS($AE$64:$AE$135,$V$64:$V$135,$BR53,$W$64:$W$135,BU$51)+SUMIFS($AF$64:$AF$135,$W$64:$W$135,$BR53,$V$64:$V$135,BU$51)</f>
        <v>3</v>
      </c>
      <c r="BV53" s="8">
        <f ca="1">SUMIFS($AE$64:$AE$135,$V$64:$V$135,$BR53,$W$64:$W$135,BV$51)+SUMIFS($AF$64:$AF$135,$W$64:$W$135,$BR53,$V$64:$V$135,BV$51)</f>
        <v>3</v>
      </c>
      <c r="BW53" s="8">
        <f ca="1">SUMIFS($AE$64:$AE$135,$V$64:$V$135,$BR53,$W$64:$W$135,BW$51)+SUMIFS($AF$64:$AF$135,$W$64:$W$135,$BR53,$V$64:$V$135,BW$51)</f>
        <v>3</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63"/>
        <v>Borussia Dortmund</v>
      </c>
      <c r="BS54" s="9">
        <f t="shared" ca="1" si="65"/>
        <v>3</v>
      </c>
      <c r="BT54" s="9">
        <f t="shared" ca="1" si="65"/>
        <v>0</v>
      </c>
      <c r="BU54" s="7"/>
      <c r="BV54" s="8">
        <f ca="1">SUMIFS($AE$64:$AE$135,$V$64:$V$135,$BR54,$W$64:$W$135,BV$51)+SUMIFS($AF$64:$AF$135,$W$64:$W$135,$BR54,$V$64:$V$135,BV$51)</f>
        <v>3</v>
      </c>
      <c r="BW54" s="8">
        <f ca="1">SUMIFS($AE$64:$AE$135,$V$64:$V$135,$BR54,$W$64:$W$135,BW$51)+SUMIFS($AF$64:$AF$135,$W$64:$W$135,$BR54,$V$64:$V$135,BW$51)</f>
        <v>3</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FSV Rauen</v>
      </c>
      <c r="BS55" s="9">
        <f t="shared" ca="1" si="65"/>
        <v>1</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1. FC Nürnberg</v>
      </c>
      <c r="BS56" s="9">
        <f t="shared" ca="1" si="65"/>
        <v>3</v>
      </c>
      <c r="BT56" s="9">
        <f t="shared" ca="1" si="65"/>
        <v>0</v>
      </c>
      <c r="BU56" s="9">
        <f t="shared" ca="1" si="65"/>
        <v>0</v>
      </c>
      <c r="BV56" s="9">
        <f ca="1">SUMIFS($AE$64:$AE$135,$V$64:$V$135,$BR56,$W$64:$W$135,BV$51)+SUMIFS($AF$64:$AF$135,$W$64:$W$135,$BR56,$V$64:$V$135,BV$51)</f>
        <v>3</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29"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IF(Planning!$C$41="","",Planning!$C$41)</f>
        <v>Kickers Rodendorf</v>
      </c>
      <c r="U64" s="67" t="s">
        <v>7</v>
      </c>
      <c r="V64" s="40" t="str">
        <f ca="1">Planning!$L6</f>
        <v>VFB Essenheim</v>
      </c>
      <c r="W64" s="33" t="str">
        <f ca="1">Planning!$N6</f>
        <v>FC Barcelona</v>
      </c>
      <c r="X64" s="33">
        <f ca="1">IF(AND('Preliminary Round'!$I12&lt;&gt;"",'Preliminary Round'!$K12&lt;&gt;"",'Preliminary Round'!$F12&lt;&gt;'Preliminary Round'!$H12,$V64&lt;&gt;"",$W64&lt;&gt;""),'Preliminary Round'!$I12,"")</f>
        <v>2</v>
      </c>
      <c r="Y64" s="34">
        <f ca="1">IF(AND('Preliminary Round'!$I12&lt;&gt;"",'Preliminary Round'!$K12&lt;&gt;"",'Preliminary Round'!$F12&lt;&gt;'Preliminary Round'!$H12,$V64&lt;&gt;"",$W64&lt;&gt;""),'Preliminary Round'!$K12,"")</f>
        <v>6</v>
      </c>
      <c r="Z64" s="32" t="str">
        <f ca="1">V64&amp;W64</f>
        <v>VFB EssenheimFC Barcelona</v>
      </c>
      <c r="AA64" s="33">
        <f ca="1">IF(AND(V64&lt;&gt;"",W64&lt;&gt;"",V64&lt;&gt;W64,X64&lt;&gt;"",Y64&lt;&gt;""),1,0)</f>
        <v>1</v>
      </c>
      <c r="AB64" s="143" t="str">
        <f ca="1">IF(AA64&gt;0,X64&amp;Language!$E$84&amp;Y64,"")</f>
        <v>2-6</v>
      </c>
      <c r="AD64" s="144"/>
      <c r="AE64" s="149">
        <f ca="1">IF($AA64=0,"",IF($X64&gt;$Y64,Settings!$C$4,IF($X64=$Y64,1,0)))</f>
        <v>0</v>
      </c>
      <c r="AF64" s="144">
        <f ca="1">IF($AA64=0,"",IF($X64&lt;$Y64,Settings!$C$4,IF($X64=$Y64,1,0)))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IF(Planning!$C$43="","",Planning!$C$43)</f>
        <v>Real Madrid</v>
      </c>
      <c r="U65" s="68" t="s">
        <v>8</v>
      </c>
      <c r="V65" s="41" t="str">
        <f ca="1">Planning!$L7</f>
        <v>FC Grönlingen</v>
      </c>
      <c r="W65" s="13" t="str">
        <f ca="1">Planning!$N7</f>
        <v>Inter Mailand</v>
      </c>
      <c r="X65" s="13">
        <f ca="1">IF(AND('Preliminary Round'!$I13&lt;&gt;"",'Preliminary Round'!$K13&lt;&gt;"",'Preliminary Round'!$F13&lt;&gt;'Preliminary Round'!$H13,$V65&lt;&gt;"",$W65&lt;&gt;""),'Preliminary Round'!$I13,"")</f>
        <v>1</v>
      </c>
      <c r="Y65" s="36">
        <f ca="1">IF(AND('Preliminary Round'!$I13&lt;&gt;"",'Preliminary Round'!$K13&lt;&gt;"",'Preliminary Round'!$F13&lt;&gt;'Preliminary Round'!$H13,$V65&lt;&gt;"",$W65&lt;&gt;""),'Preliminary Round'!$K13,"")</f>
        <v>4</v>
      </c>
      <c r="Z65" s="35" t="str">
        <f t="shared" ref="Z65:Z73" ca="1" si="66">V65&amp;W65</f>
        <v>FC GrönlingenInter Mailand</v>
      </c>
      <c r="AA65" s="13">
        <f t="shared" ref="AA65:AA128" ca="1" si="67">IF(AND(V65&lt;&gt;"",W65&lt;&gt;"",V65&lt;&gt;W65,X65&lt;&gt;"",Y65&lt;&gt;""),1,0)</f>
        <v>1</v>
      </c>
      <c r="AB65" s="13" t="str">
        <f ca="1">IF(AA65&gt;0,X65&amp;Language!$E$84&amp;Y65,"")</f>
        <v>1-4</v>
      </c>
      <c r="AD65" s="145"/>
      <c r="AE65" s="150">
        <f ca="1">IF($AA65=0,"",IF($X65&gt;$Y65,Settings!$C$4,IF($X65=$Y65,1,0)))</f>
        <v>0</v>
      </c>
      <c r="AF65" s="145">
        <f ca="1">IF($AA65=0,"",IF($X65&lt;$Y65,Settings!$C$4,IF($X65=$Y65,1,0)))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IF(Planning!$C$45="","",Planning!$C$45)</f>
        <v>Borussia Dortmund</v>
      </c>
      <c r="U66" s="68" t="s">
        <v>9</v>
      </c>
      <c r="V66" s="41" t="str">
        <f ca="1">Planning!$L8</f>
        <v>1. FC Nürnberg</v>
      </c>
      <c r="W66" s="13" t="str">
        <f ca="1">Planning!$N8</f>
        <v>Real Madrid</v>
      </c>
      <c r="X66" s="13">
        <f ca="1">IF(AND('Preliminary Round'!$I14&lt;&gt;"",'Preliminary Round'!$K14&lt;&gt;"",'Preliminary Round'!$F14&lt;&gt;'Preliminary Round'!$H14,$V66&lt;&gt;"",$W66&lt;&gt;""),'Preliminary Round'!$I14,"")</f>
        <v>1</v>
      </c>
      <c r="Y66" s="36">
        <f ca="1">IF(AND('Preliminary Round'!$I14&lt;&gt;"",'Preliminary Round'!$K14&lt;&gt;"",'Preliminary Round'!$F14&lt;&gt;'Preliminary Round'!$H14,$V66&lt;&gt;"",$W66&lt;&gt;""),'Preliminary Round'!$K14,"")</f>
        <v>4</v>
      </c>
      <c r="Z66" s="35" t="str">
        <f t="shared" ca="1" si="66"/>
        <v>1. FC NürnbergReal Madrid</v>
      </c>
      <c r="AA66" s="13">
        <f t="shared" ca="1" si="67"/>
        <v>1</v>
      </c>
      <c r="AB66" s="13" t="str">
        <f ca="1">IF(AA66&gt;0,X66&amp;Language!$E$84&amp;Y66,"")</f>
        <v>1-4</v>
      </c>
      <c r="AD66" s="145"/>
      <c r="AE66" s="150">
        <f ca="1">IF($AA66=0,"",IF($X66&gt;$Y66,Settings!$C$4,IF($X66=$Y66,1,0)))</f>
        <v>0</v>
      </c>
      <c r="AF66" s="145">
        <f ca="1">IF($AA66=0,"",IF($X66&lt;$Y66,Settings!$C$4,IF($X66=$Y66,1,0)))</f>
        <v>3</v>
      </c>
      <c r="AH66" s="4"/>
      <c r="AI66" s="13"/>
      <c r="AJ66" s="4"/>
      <c r="AK66" s="13"/>
      <c r="AL66" s="13"/>
      <c r="AM66" s="13"/>
      <c r="AN66" s="13"/>
      <c r="AO66" s="13"/>
      <c r="AP66" s="13"/>
      <c r="AQ66" s="13"/>
    </row>
    <row r="67" spans="2:43" s="2" customFormat="1" x14ac:dyDescent="0.2">
      <c r="P67" s="47" t="s">
        <v>10</v>
      </c>
      <c r="Q67" s="62" t="str">
        <f>IF(Planning!$C$47="","",Planning!$C$47)</f>
        <v>FSV Rauen</v>
      </c>
      <c r="U67" s="68" t="s">
        <v>10</v>
      </c>
      <c r="V67" s="41" t="str">
        <f ca="1">Planning!$L9</f>
        <v>Eintracht Frankfurt</v>
      </c>
      <c r="W67" s="13" t="str">
        <f ca="1">Planning!$N9</f>
        <v>Maibach 1822 eV</v>
      </c>
      <c r="X67" s="13">
        <f ca="1">IF(AND('Preliminary Round'!$I15&lt;&gt;"",'Preliminary Round'!$K15&lt;&gt;"",'Preliminary Round'!$F15&lt;&gt;'Preliminary Round'!$H15,$V67&lt;&gt;"",$W67&lt;&gt;""),'Preliminary Round'!$I15,"")</f>
        <v>5</v>
      </c>
      <c r="Y67" s="36">
        <f ca="1">IF(AND('Preliminary Round'!$I15&lt;&gt;"",'Preliminary Round'!$K15&lt;&gt;"",'Preliminary Round'!$F15&lt;&gt;'Preliminary Round'!$H15,$V67&lt;&gt;"",$W67&lt;&gt;""),'Preliminary Round'!$K15,"")</f>
        <v>2</v>
      </c>
      <c r="Z67" s="35" t="str">
        <f t="shared" ca="1" si="66"/>
        <v>Eintracht FrankfurtMaibach 1822 eV</v>
      </c>
      <c r="AA67" s="13">
        <f t="shared" ca="1" si="67"/>
        <v>1</v>
      </c>
      <c r="AB67" s="13" t="str">
        <f ca="1">IF(AA67&gt;0,X67&amp;Language!$E$84&amp;Y67,"")</f>
        <v>5-2</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t="s">
        <v>11</v>
      </c>
      <c r="Q68" s="62" t="str">
        <f>IF(Planning!$C$49="","",Planning!$C$49)</f>
        <v>1. FC Nürnberg</v>
      </c>
      <c r="U68" s="68" t="s">
        <v>11</v>
      </c>
      <c r="V68" s="41" t="str">
        <f ca="1">Planning!$L10</f>
        <v>SSV Wildbach</v>
      </c>
      <c r="W68" s="13" t="str">
        <f ca="1">Planning!$N10</f>
        <v>Manchester City</v>
      </c>
      <c r="X68" s="13">
        <f ca="1">IF(AND('Preliminary Round'!$I16&lt;&gt;"",'Preliminary Round'!$K16&lt;&gt;"",'Preliminary Round'!$F16&lt;&gt;'Preliminary Round'!$H16,$V68&lt;&gt;"",$W68&lt;&gt;""),'Preliminary Round'!$I16,"")</f>
        <v>2</v>
      </c>
      <c r="Y68" s="36">
        <f ca="1">IF(AND('Preliminary Round'!$I16&lt;&gt;"",'Preliminary Round'!$K16&lt;&gt;"",'Preliminary Round'!$F16&lt;&gt;'Preliminary Round'!$H16,$V68&lt;&gt;"",$W68&lt;&gt;""),'Preliminary Round'!$K16,"")</f>
        <v>6</v>
      </c>
      <c r="Z68" s="35" t="str">
        <f t="shared" ca="1" si="66"/>
        <v>SSV WildbachManchester City</v>
      </c>
      <c r="AA68" s="13">
        <f t="shared" ca="1" si="67"/>
        <v>1</v>
      </c>
      <c r="AB68" s="13" t="str">
        <f ca="1">IF(AA68&gt;0,X68&amp;Language!$E$84&amp;Y68,"")</f>
        <v>2-6</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t="s">
        <v>12</v>
      </c>
      <c r="Q69" s="62" t="str">
        <f>IF(Planning!$C$51="","",Planning!$C$51)</f>
        <v/>
      </c>
      <c r="U69" s="68" t="s">
        <v>12</v>
      </c>
      <c r="V69" s="41" t="str">
        <f ca="1">Planning!$L11</f>
        <v>Borussia Dortmund</v>
      </c>
      <c r="W69" s="13" t="str">
        <f ca="1">Planning!$N11</f>
        <v>FSV Rauen</v>
      </c>
      <c r="X69" s="13">
        <f ca="1">IF(AND('Preliminary Round'!$I17&lt;&gt;"",'Preliminary Round'!$K17&lt;&gt;"",'Preliminary Round'!$F17&lt;&gt;'Preliminary Round'!$H17,$V69&lt;&gt;"",$W69&lt;&gt;""),'Preliminary Round'!$I17,"")</f>
        <v>3</v>
      </c>
      <c r="Y69" s="36">
        <f ca="1">IF(AND('Preliminary Round'!$I17&lt;&gt;"",'Preliminary Round'!$K17&lt;&gt;"",'Preliminary Round'!$F17&lt;&gt;'Preliminary Round'!$H17,$V69&lt;&gt;"",$W69&lt;&gt;""),'Preliminary Round'!$K17,"")</f>
        <v>0</v>
      </c>
      <c r="Z69" s="35" t="str">
        <f t="shared" ca="1" si="66"/>
        <v>Borussia DortmundFSV Rauen</v>
      </c>
      <c r="AA69" s="13">
        <f t="shared" ca="1" si="67"/>
        <v>1</v>
      </c>
      <c r="AB69" s="13" t="str">
        <f ca="1">IF(AA69&gt;0,X69&amp;Language!$E$84&amp;Y69,"")</f>
        <v>3-0</v>
      </c>
      <c r="AD69" s="145"/>
      <c r="AE69" s="150">
        <f ca="1">IF($AA69=0,"",IF($X69&gt;$Y69,Settings!$C$4,IF($X69=$Y69,1,0)))</f>
        <v>3</v>
      </c>
      <c r="AF69" s="145">
        <f ca="1">IF($AA69=0,"",IF($X69&lt;$Y69,Settings!$C$4,IF($X69=$Y69,1,0)))</f>
        <v>0</v>
      </c>
      <c r="AH69" s="4"/>
      <c r="AI69" s="13"/>
      <c r="AJ69" s="13"/>
      <c r="AK69" s="13"/>
      <c r="AL69" s="13"/>
      <c r="AM69" s="4"/>
      <c r="AN69" s="13"/>
      <c r="AO69" s="13"/>
      <c r="AP69" s="13"/>
      <c r="AQ69" s="13"/>
    </row>
    <row r="70" spans="2:43" s="2" customFormat="1" x14ac:dyDescent="0.2">
      <c r="P70" s="47"/>
      <c r="Q70" s="62" t="str">
        <f>""</f>
        <v/>
      </c>
      <c r="U70" s="68" t="s">
        <v>17</v>
      </c>
      <c r="V70" s="41" t="str">
        <f ca="1">Planning!$L12</f>
        <v>VFB Essenheim</v>
      </c>
      <c r="W70" s="13" t="str">
        <f ca="1">Planning!$N12</f>
        <v>1. FC Riedwald</v>
      </c>
      <c r="X70" s="13">
        <f ca="1">IF(AND('Preliminary Round'!$I18&lt;&gt;"",'Preliminary Round'!$K18&lt;&gt;"",'Preliminary Round'!$F18&lt;&gt;'Preliminary Round'!$H18,$V70&lt;&gt;"",$W70&lt;&gt;""),'Preliminary Round'!$I18,"")</f>
        <v>4</v>
      </c>
      <c r="Y70" s="36">
        <f ca="1">IF(AND('Preliminary Round'!$I18&lt;&gt;"",'Preliminary Round'!$K18&lt;&gt;"",'Preliminary Round'!$F18&lt;&gt;'Preliminary Round'!$H18,$V70&lt;&gt;"",$W70&lt;&gt;""),'Preliminary Round'!$K18,"")</f>
        <v>4</v>
      </c>
      <c r="Z70" s="35" t="str">
        <f t="shared" ca="1" si="66"/>
        <v>VFB Essenheim1. FC Riedwald</v>
      </c>
      <c r="AA70" s="13">
        <f t="shared" ca="1" si="67"/>
        <v>1</v>
      </c>
      <c r="AB70" s="13" t="str">
        <f ca="1">IF(AA70&gt;0,X70&amp;Language!$E$84&amp;Y70,"")</f>
        <v>4-4</v>
      </c>
      <c r="AD70" s="145"/>
      <c r="AE70" s="150">
        <f ca="1">IF($AA70=0,"",IF($X70&gt;$Y70,Settings!$C$4,IF($X70=$Y70,1,0)))</f>
        <v>1</v>
      </c>
      <c r="AF70" s="145">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Planning!$L13</f>
        <v>FC Grönlingen</v>
      </c>
      <c r="W71" s="13" t="str">
        <f ca="1">Planning!$N13</f>
        <v>Mainz 05</v>
      </c>
      <c r="X71" s="13">
        <f ca="1">IF(AND('Preliminary Round'!$I19&lt;&gt;"",'Preliminary Round'!$K19&lt;&gt;"",'Preliminary Round'!$F19&lt;&gt;'Preliminary Round'!$H19,$V71&lt;&gt;"",$W71&lt;&gt;""),'Preliminary Round'!$I19,"")</f>
        <v>1</v>
      </c>
      <c r="Y71" s="36">
        <f ca="1">IF(AND('Preliminary Round'!$I19&lt;&gt;"",'Preliminary Round'!$K19&lt;&gt;"",'Preliminary Round'!$F19&lt;&gt;'Preliminary Round'!$H19,$V71&lt;&gt;"",$W71&lt;&gt;""),'Preliminary Round'!$K19,"")</f>
        <v>2</v>
      </c>
      <c r="Z71" s="35" t="str">
        <f t="shared" ca="1" si="66"/>
        <v>FC GrönlingenMainz 05</v>
      </c>
      <c r="AA71" s="13">
        <f t="shared" ca="1" si="67"/>
        <v>1</v>
      </c>
      <c r="AB71" s="13" t="str">
        <f ca="1">IF(AA71&gt;0,X71&amp;Language!$E$84&amp;Y71,"")</f>
        <v>1-2</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Planning!$L14</f>
        <v>1. FC Nürnberg</v>
      </c>
      <c r="W72" s="13" t="str">
        <f ca="1">Planning!$N14</f>
        <v>Kickers Rodendorf</v>
      </c>
      <c r="X72" s="13">
        <f ca="1">IF(AND('Preliminary Round'!$I20&lt;&gt;"",'Preliminary Round'!$K20&lt;&gt;"",'Preliminary Round'!$F20&lt;&gt;'Preliminary Round'!$H20,$V72&lt;&gt;"",$W72&lt;&gt;""),'Preliminary Round'!$I20,"")</f>
        <v>2</v>
      </c>
      <c r="Y72" s="36">
        <f ca="1">IF(AND('Preliminary Round'!$I20&lt;&gt;"",'Preliminary Round'!$K20&lt;&gt;"",'Preliminary Round'!$F20&lt;&gt;'Preliminary Round'!$H20,$V72&lt;&gt;"",$W72&lt;&gt;""),'Preliminary Round'!$K20,"")</f>
        <v>0</v>
      </c>
      <c r="Z72" s="35" t="str">
        <f t="shared" ca="1" si="66"/>
        <v>1. FC NürnbergKickers Rodendorf</v>
      </c>
      <c r="AA72" s="13">
        <f t="shared" ca="1" si="67"/>
        <v>1</v>
      </c>
      <c r="AB72" s="13" t="str">
        <f ca="1">IF(AA72&gt;0,X72&amp;Language!$E$84&amp;Y72,"")</f>
        <v>2-0</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Planning!$L15</f>
        <v>FC Barcelona</v>
      </c>
      <c r="W73" s="13" t="str">
        <f ca="1">Planning!$N15</f>
        <v>Eintracht Frankfurt</v>
      </c>
      <c r="X73" s="13">
        <f ca="1">IF(AND('Preliminary Round'!$I21&lt;&gt;"",'Preliminary Round'!$K21&lt;&gt;"",'Preliminary Round'!$F21&lt;&gt;'Preliminary Round'!$H21,$V73&lt;&gt;"",$W73&lt;&gt;""),'Preliminary Round'!$I21,"")</f>
        <v>1</v>
      </c>
      <c r="Y73" s="36">
        <f ca="1">IF(AND('Preliminary Round'!$I21&lt;&gt;"",'Preliminary Round'!$K21&lt;&gt;"",'Preliminary Round'!$F21&lt;&gt;'Preliminary Round'!$H21,$V73&lt;&gt;"",$W73&lt;&gt;""),'Preliminary Round'!$K21,"")</f>
        <v>0</v>
      </c>
      <c r="Z73" s="35" t="str">
        <f t="shared" ca="1" si="66"/>
        <v>FC BarcelonaEintracht Frankfurt</v>
      </c>
      <c r="AA73" s="13">
        <f t="shared" ca="1" si="67"/>
        <v>1</v>
      </c>
      <c r="AB73" s="13" t="str">
        <f ca="1">IF(AA73&gt;0,X73&amp;Language!$E$84&amp;Y73,"")</f>
        <v>1-0</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Planning!$L16</f>
        <v>Inter Mailand</v>
      </c>
      <c r="W74" s="13" t="str">
        <f ca="1">Planning!$N16</f>
        <v>SSV Wildbach</v>
      </c>
      <c r="X74" s="13">
        <f ca="1">IF(AND('Preliminary Round'!$I22&lt;&gt;"",'Preliminary Round'!$K22&lt;&gt;"",'Preliminary Round'!$F22&lt;&gt;'Preliminary Round'!$H22,$V74&lt;&gt;"",$W74&lt;&gt;""),'Preliminary Round'!$I22,"")</f>
        <v>5</v>
      </c>
      <c r="Y74" s="36">
        <f ca="1">IF(AND('Preliminary Round'!$I22&lt;&gt;"",'Preliminary Round'!$K22&lt;&gt;"",'Preliminary Round'!$F22&lt;&gt;'Preliminary Round'!$H22,$V74&lt;&gt;"",$W74&lt;&gt;""),'Preliminary Round'!$K22,"")</f>
        <v>0</v>
      </c>
      <c r="Z74" s="35" t="str">
        <f ca="1">V74&amp;W74</f>
        <v>Inter MailandSSV Wildbach</v>
      </c>
      <c r="AA74" s="13">
        <f t="shared" ca="1" si="67"/>
        <v>1</v>
      </c>
      <c r="AB74" s="13" t="str">
        <f ca="1">IF(AA74&gt;0,X74&amp;Language!$E$84&amp;Y74,"")</f>
        <v>5-0</v>
      </c>
      <c r="AD74" s="145"/>
      <c r="AE74" s="150">
        <f ca="1">IF($AA74=0,"",IF($X74&gt;$Y74,Settings!$C$4,IF($X74=$Y74,1,0)))</f>
        <v>3</v>
      </c>
      <c r="AF74" s="145">
        <f ca="1">IF($AA74=0,"",IF($X74&lt;$Y74,Settings!$C$4,IF($X74=$Y74,1,0)))</f>
        <v>0</v>
      </c>
    </row>
    <row r="75" spans="2:43" s="2" customFormat="1" x14ac:dyDescent="0.2">
      <c r="B75" s="4"/>
      <c r="C75" s="4"/>
      <c r="D75" s="4"/>
      <c r="E75" s="4"/>
      <c r="F75" s="13"/>
      <c r="G75" s="13"/>
      <c r="H75" s="13"/>
      <c r="I75" s="13"/>
      <c r="J75" s="13"/>
      <c r="K75" s="13"/>
      <c r="L75" s="13"/>
      <c r="M75" s="13"/>
      <c r="U75" s="68" t="s">
        <v>27</v>
      </c>
      <c r="V75" s="41" t="str">
        <f ca="1">Planning!$L17</f>
        <v>Real Madrid</v>
      </c>
      <c r="W75" s="13" t="str">
        <f ca="1">Planning!$N17</f>
        <v>Borussia Dortmund</v>
      </c>
      <c r="X75" s="13">
        <f ca="1">IF(AND('Preliminary Round'!$I23&lt;&gt;"",'Preliminary Round'!$K23&lt;&gt;"",'Preliminary Round'!$F23&lt;&gt;'Preliminary Round'!$H23,$V75&lt;&gt;"",$W75&lt;&gt;""),'Preliminary Round'!$I23,"")</f>
        <v>3</v>
      </c>
      <c r="Y75" s="36">
        <f ca="1">IF(AND('Preliminary Round'!$I23&lt;&gt;"",'Preliminary Round'!$K23&lt;&gt;"",'Preliminary Round'!$F23&lt;&gt;'Preliminary Round'!$H23,$V75&lt;&gt;"",$W75&lt;&gt;""),'Preliminary Round'!$K23,"")</f>
        <v>2</v>
      </c>
      <c r="Z75" s="35" t="str">
        <f t="shared" ref="Z75:Z93" ca="1" si="68">V75&amp;W75</f>
        <v>Real MadridBorussia Dortmund</v>
      </c>
      <c r="AA75" s="13">
        <f t="shared" ca="1" si="67"/>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Planning!$L18</f>
        <v>1. FC Riedwald</v>
      </c>
      <c r="W76" s="13" t="str">
        <f ca="1">Planning!$N18</f>
        <v>Maibach 1822 eV</v>
      </c>
      <c r="X76" s="13">
        <f ca="1">IF(AND('Preliminary Round'!$I24&lt;&gt;"",'Preliminary Round'!$K24&lt;&gt;"",'Preliminary Round'!$F24&lt;&gt;'Preliminary Round'!$H24,$V76&lt;&gt;"",$W76&lt;&gt;""),'Preliminary Round'!$I24,"")</f>
        <v>4</v>
      </c>
      <c r="Y76" s="36">
        <f ca="1">IF(AND('Preliminary Round'!$I24&lt;&gt;"",'Preliminary Round'!$K24&lt;&gt;"",'Preliminary Round'!$F24&lt;&gt;'Preliminary Round'!$H24,$V76&lt;&gt;"",$W76&lt;&gt;""),'Preliminary Round'!$K24,"")</f>
        <v>2</v>
      </c>
      <c r="Z76" s="35" t="str">
        <f t="shared" ca="1" si="68"/>
        <v>1. FC RiedwaldMaibach 1822 eV</v>
      </c>
      <c r="AA76" s="13">
        <f t="shared" ca="1" si="67"/>
        <v>1</v>
      </c>
      <c r="AB76" s="13" t="str">
        <f ca="1">IF(AA76&gt;0,X76&amp;Language!$E$84&amp;Y76,"")</f>
        <v>4-2</v>
      </c>
      <c r="AD76" s="145"/>
      <c r="AE76" s="150">
        <f ca="1">IF($AA76=0,"",IF($X76&gt;$Y76,Settings!$C$4,IF($X76=$Y76,1,0)))</f>
        <v>3</v>
      </c>
      <c r="AF76" s="145">
        <f ca="1">IF($AA76=0,"",IF($X76&lt;$Y76,Settings!$C$4,IF($X76=$Y76,1,0)))</f>
        <v>0</v>
      </c>
    </row>
    <row r="77" spans="2:43" s="2" customFormat="1" x14ac:dyDescent="0.2">
      <c r="B77" s="4"/>
      <c r="C77" s="4"/>
      <c r="D77" s="4"/>
      <c r="E77" s="4"/>
      <c r="F77" s="13"/>
      <c r="G77" s="13"/>
      <c r="H77" s="13"/>
      <c r="I77" s="13"/>
      <c r="J77" s="13"/>
      <c r="K77" s="13"/>
      <c r="L77" s="13"/>
      <c r="M77" s="13"/>
      <c r="U77" s="68" t="s">
        <v>29</v>
      </c>
      <c r="V77" s="41" t="str">
        <f ca="1">Planning!$L19</f>
        <v>Mainz 05</v>
      </c>
      <c r="W77" s="13" t="str">
        <f ca="1">Planning!$N19</f>
        <v>Manchester City</v>
      </c>
      <c r="X77" s="13">
        <f ca="1">IF(AND('Preliminary Round'!$I25&lt;&gt;"",'Preliminary Round'!$K25&lt;&gt;"",'Preliminary Round'!$F25&lt;&gt;'Preliminary Round'!$H25,$V77&lt;&gt;"",$W77&lt;&gt;""),'Preliminary Round'!$I25,"")</f>
        <v>0</v>
      </c>
      <c r="Y77" s="36">
        <f ca="1">IF(AND('Preliminary Round'!$I25&lt;&gt;"",'Preliminary Round'!$K25&lt;&gt;"",'Preliminary Round'!$F25&lt;&gt;'Preliminary Round'!$H25,$V77&lt;&gt;"",$W77&lt;&gt;""),'Preliminary Round'!$K25,"")</f>
        <v>3</v>
      </c>
      <c r="Z77" s="35" t="str">
        <f t="shared" ca="1" si="68"/>
        <v>Mainz 05Manchester City</v>
      </c>
      <c r="AA77" s="13">
        <f t="shared" ca="1" si="67"/>
        <v>1</v>
      </c>
      <c r="AB77" s="13" t="str">
        <f ca="1">IF(AA77&gt;0,X77&amp;Language!$E$84&amp;Y77,"")</f>
        <v>0-3</v>
      </c>
      <c r="AD77" s="145"/>
      <c r="AE77" s="150">
        <f ca="1">IF($AA77=0,"",IF($X77&gt;$Y77,Settings!$C$4,IF($X77=$Y77,1,0)))</f>
        <v>0</v>
      </c>
      <c r="AF77" s="145">
        <f ca="1">IF($AA77=0,"",IF($X77&lt;$Y77,Settings!$C$4,IF($X77=$Y77,1,0)))</f>
        <v>3</v>
      </c>
    </row>
    <row r="78" spans="2:43" s="2" customFormat="1" x14ac:dyDescent="0.2">
      <c r="B78" s="4"/>
      <c r="C78" s="4"/>
      <c r="D78" s="4"/>
      <c r="E78" s="4"/>
      <c r="F78" s="13"/>
      <c r="G78" s="13"/>
      <c r="H78" s="13"/>
      <c r="I78" s="13"/>
      <c r="J78" s="13"/>
      <c r="K78" s="13"/>
      <c r="L78" s="13"/>
      <c r="M78" s="13"/>
      <c r="U78" s="68" t="s">
        <v>30</v>
      </c>
      <c r="V78" s="41" t="str">
        <f ca="1">Planning!$L20</f>
        <v>Kickers Rodendorf</v>
      </c>
      <c r="W78" s="13" t="str">
        <f ca="1">Planning!$N20</f>
        <v>FSV Rauen</v>
      </c>
      <c r="X78" s="13">
        <f ca="1">IF(AND('Preliminary Round'!$I26&lt;&gt;"",'Preliminary Round'!$K26&lt;&gt;"",'Preliminary Round'!$F26&lt;&gt;'Preliminary Round'!$H26,$V78&lt;&gt;"",$W78&lt;&gt;""),'Preliminary Round'!$I26,"")</f>
        <v>1</v>
      </c>
      <c r="Y78" s="36">
        <f ca="1">IF(AND('Preliminary Round'!$I26&lt;&gt;"",'Preliminary Round'!$K26&lt;&gt;"",'Preliminary Round'!$F26&lt;&gt;'Preliminary Round'!$H26,$V78&lt;&gt;"",$W78&lt;&gt;""),'Preliminary Round'!$K26,"")</f>
        <v>1</v>
      </c>
      <c r="Z78" s="35" t="str">
        <f t="shared" ca="1" si="68"/>
        <v>Kickers RodendorfFSV Rauen</v>
      </c>
      <c r="AA78" s="13">
        <f t="shared" ca="1" si="67"/>
        <v>1</v>
      </c>
      <c r="AB78" s="13" t="str">
        <f ca="1">IF(AA78&gt;0,X78&amp;Language!$E$84&amp;Y78,"")</f>
        <v>1-1</v>
      </c>
      <c r="AD78" s="145"/>
      <c r="AE78" s="150">
        <f ca="1">IF($AA78=0,"",IF($X78&gt;$Y78,Settings!$C$4,IF($X78=$Y78,1,0)))</f>
        <v>1</v>
      </c>
      <c r="AF78" s="145">
        <f ca="1">IF($AA78=0,"",IF($X78&lt;$Y78,Settings!$C$4,IF($X78=$Y78,1,0)))</f>
        <v>1</v>
      </c>
    </row>
    <row r="79" spans="2:43" s="2" customFormat="1" x14ac:dyDescent="0.2">
      <c r="B79" s="4"/>
      <c r="C79" s="4"/>
      <c r="D79" s="4"/>
      <c r="E79" s="4"/>
      <c r="F79" s="13"/>
      <c r="G79" s="13"/>
      <c r="H79" s="13"/>
      <c r="I79" s="13"/>
      <c r="J79" s="13"/>
      <c r="K79" s="13"/>
      <c r="L79" s="13"/>
      <c r="M79" s="13"/>
      <c r="U79" s="68" t="s">
        <v>31</v>
      </c>
      <c r="V79" s="41" t="str">
        <f ca="1">Planning!$L21</f>
        <v>Eintracht Frankfurt</v>
      </c>
      <c r="W79" s="13" t="str">
        <f ca="1">Planning!$N21</f>
        <v>VFB Essenheim</v>
      </c>
      <c r="X79" s="13">
        <f ca="1">IF(AND('Preliminary Round'!$I27&lt;&gt;"",'Preliminary Round'!$K27&lt;&gt;"",'Preliminary Round'!$F27&lt;&gt;'Preliminary Round'!$H27,$V79&lt;&gt;"",$W79&lt;&gt;""),'Preliminary Round'!$I27,"")</f>
        <v>2</v>
      </c>
      <c r="Y79" s="36">
        <f ca="1">IF(AND('Preliminary Round'!$I27&lt;&gt;"",'Preliminary Round'!$K27&lt;&gt;"",'Preliminary Round'!$F27&lt;&gt;'Preliminary Round'!$H27,$V79&lt;&gt;"",$W79&lt;&gt;""),'Preliminary Round'!$K27,"")</f>
        <v>0</v>
      </c>
      <c r="Z79" s="35" t="str">
        <f t="shared" ca="1" si="68"/>
        <v>Eintracht FrankfurtVFB Essenheim</v>
      </c>
      <c r="AA79" s="13">
        <f t="shared" ca="1" si="67"/>
        <v>1</v>
      </c>
      <c r="AB79" s="13" t="str">
        <f ca="1">IF(AA79&gt;0,X79&amp;Language!$E$84&amp;Y79,"")</f>
        <v>2-0</v>
      </c>
      <c r="AD79" s="145"/>
      <c r="AE79" s="150">
        <f ca="1">IF($AA79=0,"",IF($X79&gt;$Y79,Settings!$C$4,IF($X79=$Y79,1,0)))</f>
        <v>3</v>
      </c>
      <c r="AF79" s="145">
        <f ca="1">IF($AA79=0,"",IF($X79&lt;$Y79,Settings!$C$4,IF($X79=$Y79,1,0)))</f>
        <v>0</v>
      </c>
    </row>
    <row r="80" spans="2:43" s="2" customFormat="1" x14ac:dyDescent="0.2">
      <c r="B80" s="4"/>
      <c r="C80" s="4"/>
      <c r="D80" s="4"/>
      <c r="E80" s="4"/>
      <c r="F80" s="13"/>
      <c r="G80" s="13"/>
      <c r="H80" s="13"/>
      <c r="I80" s="13"/>
      <c r="J80" s="13"/>
      <c r="K80" s="13"/>
      <c r="L80" s="13"/>
      <c r="M80" s="13"/>
      <c r="U80" s="68" t="s">
        <v>32</v>
      </c>
      <c r="V80" s="41" t="str">
        <f ca="1">Planning!$L22</f>
        <v>SSV Wildbach</v>
      </c>
      <c r="W80" s="13" t="str">
        <f ca="1">Planning!$N22</f>
        <v>FC Grönlingen</v>
      </c>
      <c r="X80" s="13">
        <f ca="1">IF(AND('Preliminary Round'!$I28&lt;&gt;"",'Preliminary Round'!$K28&lt;&gt;"",'Preliminary Round'!$F28&lt;&gt;'Preliminary Round'!$H28,$V80&lt;&gt;"",$W80&lt;&gt;""),'Preliminary Round'!$I28,"")</f>
        <v>3</v>
      </c>
      <c r="Y80" s="36">
        <f ca="1">IF(AND('Preliminary Round'!$I28&lt;&gt;"",'Preliminary Round'!$K28&lt;&gt;"",'Preliminary Round'!$F28&lt;&gt;'Preliminary Round'!$H28,$V80&lt;&gt;"",$W80&lt;&gt;""),'Preliminary Round'!$K28,"")</f>
        <v>3</v>
      </c>
      <c r="Z80" s="35" t="str">
        <f t="shared" ca="1" si="68"/>
        <v>SSV WildbachFC Grönlingen</v>
      </c>
      <c r="AA80" s="13">
        <f t="shared" ca="1" si="67"/>
        <v>1</v>
      </c>
      <c r="AB80" s="13" t="str">
        <f ca="1">IF(AA80&gt;0,X80&amp;Language!$E$84&amp;Y80,"")</f>
        <v>3-3</v>
      </c>
      <c r="AD80" s="145"/>
      <c r="AE80" s="150">
        <f ca="1">IF($AA80=0,"",IF($X80&gt;$Y80,Settings!$C$4,IF($X80=$Y80,1,0)))</f>
        <v>1</v>
      </c>
      <c r="AF80" s="145">
        <f ca="1">IF($AA80=0,"",IF($X80&lt;$Y80,Settings!$C$4,IF($X80=$Y80,1,0)))</f>
        <v>1</v>
      </c>
    </row>
    <row r="81" spans="2:32" s="2" customFormat="1" x14ac:dyDescent="0.2">
      <c r="B81" s="4"/>
      <c r="C81" s="4"/>
      <c r="D81" s="4"/>
      <c r="E81" s="4"/>
      <c r="F81" s="13"/>
      <c r="G81" s="13"/>
      <c r="H81" s="13"/>
      <c r="I81" s="13"/>
      <c r="J81" s="13"/>
      <c r="K81" s="13"/>
      <c r="L81" s="13"/>
      <c r="M81" s="13"/>
      <c r="U81" s="68" t="s">
        <v>33</v>
      </c>
      <c r="V81" s="41" t="str">
        <f ca="1">Planning!$L23</f>
        <v>Borussia Dortmund</v>
      </c>
      <c r="W81" s="13" t="str">
        <f ca="1">Planning!$N23</f>
        <v>1. FC Nürnberg</v>
      </c>
      <c r="X81" s="13">
        <f ca="1">IF(AND('Preliminary Round'!$I29&lt;&gt;"",'Preliminary Round'!$K29&lt;&gt;"",'Preliminary Round'!$F29&lt;&gt;'Preliminary Round'!$H29,$V81&lt;&gt;"",$W81&lt;&gt;""),'Preliminary Round'!$I29,"")</f>
        <v>4</v>
      </c>
      <c r="Y81" s="36">
        <f ca="1">IF(AND('Preliminary Round'!$I29&lt;&gt;"",'Preliminary Round'!$K29&lt;&gt;"",'Preliminary Round'!$F29&lt;&gt;'Preliminary Round'!$H29,$V81&lt;&gt;"",$W81&lt;&gt;""),'Preliminary Round'!$K29,"")</f>
        <v>3</v>
      </c>
      <c r="Z81" s="35" t="str">
        <f t="shared" ca="1" si="68"/>
        <v>Borussia Dortmund1. FC Nürnberg</v>
      </c>
      <c r="AA81" s="13">
        <f t="shared" ca="1" si="67"/>
        <v>1</v>
      </c>
      <c r="AB81" s="13" t="str">
        <f ca="1">IF(AA81&gt;0,X81&amp;Language!$E$84&amp;Y81,"")</f>
        <v>4-3</v>
      </c>
      <c r="AD81" s="145"/>
      <c r="AE81" s="150">
        <f ca="1">IF($AA81=0,"",IF($X81&gt;$Y81,Settings!$C$4,IF($X81=$Y81,1,0)))</f>
        <v>3</v>
      </c>
      <c r="AF81" s="145">
        <f ca="1">IF($AA81=0,"",IF($X81&lt;$Y81,Settings!$C$4,IF($X81=$Y81,1,0)))</f>
        <v>0</v>
      </c>
    </row>
    <row r="82" spans="2:32" s="2" customFormat="1" x14ac:dyDescent="0.2">
      <c r="B82" s="4"/>
      <c r="C82" s="4"/>
      <c r="D82" s="4"/>
      <c r="E82" s="4"/>
      <c r="F82" s="13"/>
      <c r="G82" s="13"/>
      <c r="H82" s="13"/>
      <c r="I82" s="13"/>
      <c r="J82" s="13"/>
      <c r="K82" s="13"/>
      <c r="L82" s="13"/>
      <c r="M82" s="13"/>
      <c r="U82" s="68" t="s">
        <v>34</v>
      </c>
      <c r="V82" s="41" t="str">
        <f ca="1">Planning!$L24</f>
        <v>FC Barcelona</v>
      </c>
      <c r="W82" s="13" t="str">
        <f ca="1">Planning!$N24</f>
        <v>Maibach 1822 eV</v>
      </c>
      <c r="X82" s="13">
        <f ca="1">IF(AND('Preliminary Round'!$I30&lt;&gt;"",'Preliminary Round'!$K30&lt;&gt;"",'Preliminary Round'!$F30&lt;&gt;'Preliminary Round'!$H30,$V82&lt;&gt;"",$W82&lt;&gt;""),'Preliminary Round'!$I30,"")</f>
        <v>5</v>
      </c>
      <c r="Y82" s="36">
        <f ca="1">IF(AND('Preliminary Round'!$I30&lt;&gt;"",'Preliminary Round'!$K30&lt;&gt;"",'Preliminary Round'!$F30&lt;&gt;'Preliminary Round'!$H30,$V82&lt;&gt;"",$W82&lt;&gt;""),'Preliminary Round'!$K30,"")</f>
        <v>1</v>
      </c>
      <c r="Z82" s="35" t="str">
        <f t="shared" ca="1" si="68"/>
        <v>FC BarcelonaMaibach 1822 eV</v>
      </c>
      <c r="AA82" s="13">
        <f t="shared" ca="1" si="67"/>
        <v>1</v>
      </c>
      <c r="AB82" s="13" t="str">
        <f ca="1">IF(AA82&gt;0,X82&amp;Language!$E$84&amp;Y82,"")</f>
        <v>5-1</v>
      </c>
      <c r="AD82" s="145"/>
      <c r="AE82" s="150">
        <f ca="1">IF($AA82=0,"",IF($X82&gt;$Y82,Settings!$C$4,IF($X82=$Y82,1,0)))</f>
        <v>3</v>
      </c>
      <c r="AF82" s="145">
        <f ca="1">IF($AA82=0,"",IF($X82&lt;$Y82,Settings!$C$4,IF($X82=$Y82,1,0)))</f>
        <v>0</v>
      </c>
    </row>
    <row r="83" spans="2:32" s="2" customFormat="1" x14ac:dyDescent="0.2">
      <c r="B83" s="4"/>
      <c r="C83" s="4"/>
      <c r="D83" s="4"/>
      <c r="E83" s="4"/>
      <c r="F83" s="13"/>
      <c r="G83" s="13"/>
      <c r="H83" s="13"/>
      <c r="I83" s="13"/>
      <c r="J83" s="13"/>
      <c r="K83" s="13"/>
      <c r="L83" s="13"/>
      <c r="M83" s="13"/>
      <c r="U83" s="68" t="s">
        <v>35</v>
      </c>
      <c r="V83" s="41" t="str">
        <f ca="1">Planning!$L25</f>
        <v>Inter Mailand</v>
      </c>
      <c r="W83" s="13" t="str">
        <f ca="1">Planning!$N25</f>
        <v>Manchester City</v>
      </c>
      <c r="X83" s="13">
        <f ca="1">IF(AND('Preliminary Round'!$I31&lt;&gt;"",'Preliminary Round'!$K31&lt;&gt;"",'Preliminary Round'!$F31&lt;&gt;'Preliminary Round'!$H31,$V83&lt;&gt;"",$W83&lt;&gt;""),'Preliminary Round'!$I31,"")</f>
        <v>0</v>
      </c>
      <c r="Y83" s="36">
        <f ca="1">IF(AND('Preliminary Round'!$I31&lt;&gt;"",'Preliminary Round'!$K31&lt;&gt;"",'Preliminary Round'!$F31&lt;&gt;'Preliminary Round'!$H31,$V83&lt;&gt;"",$W83&lt;&gt;""),'Preliminary Round'!$K31,"")</f>
        <v>1</v>
      </c>
      <c r="Z83" s="35" t="str">
        <f t="shared" ca="1" si="68"/>
        <v>Inter MailandManchester City</v>
      </c>
      <c r="AA83" s="13">
        <f t="shared" ca="1" si="67"/>
        <v>1</v>
      </c>
      <c r="AB83" s="13" t="str">
        <f ca="1">IF(AA83&gt;0,X83&amp;Language!$E$84&amp;Y83,"")</f>
        <v>0-1</v>
      </c>
      <c r="AD83" s="145"/>
      <c r="AE83" s="150">
        <f ca="1">IF($AA83=0,"",IF($X83&gt;$Y83,Settings!$C$4,IF($X83=$Y83,1,0)))</f>
        <v>0</v>
      </c>
      <c r="AF83" s="145">
        <f ca="1">IF($AA83=0,"",IF($X83&lt;$Y83,Settings!$C$4,IF($X83=$Y83,1,0)))</f>
        <v>3</v>
      </c>
    </row>
    <row r="84" spans="2:32" s="2" customFormat="1" x14ac:dyDescent="0.2">
      <c r="B84" s="4"/>
      <c r="C84" s="4"/>
      <c r="D84" s="4"/>
      <c r="E84" s="4"/>
      <c r="F84" s="13"/>
      <c r="G84" s="13"/>
      <c r="H84" s="13"/>
      <c r="I84" s="13"/>
      <c r="J84" s="13"/>
      <c r="K84" s="13"/>
      <c r="L84" s="13"/>
      <c r="M84" s="13"/>
      <c r="U84" s="68" t="s">
        <v>36</v>
      </c>
      <c r="V84" s="41" t="str">
        <f ca="1">Planning!$L26</f>
        <v>Real Madrid</v>
      </c>
      <c r="W84" s="13" t="str">
        <f ca="1">Planning!$N26</f>
        <v>FSV Rauen</v>
      </c>
      <c r="X84" s="13">
        <f ca="1">IF(AND('Preliminary Round'!$I32&lt;&gt;"",'Preliminary Round'!$K32&lt;&gt;"",'Preliminary Round'!$F32&lt;&gt;'Preliminary Round'!$H32,$V84&lt;&gt;"",$W84&lt;&gt;""),'Preliminary Round'!$I32,"")</f>
        <v>4</v>
      </c>
      <c r="Y84" s="36">
        <f ca="1">IF(AND('Preliminary Round'!$I32&lt;&gt;"",'Preliminary Round'!$K32&lt;&gt;"",'Preliminary Round'!$F32&lt;&gt;'Preliminary Round'!$H32,$V84&lt;&gt;"",$W84&lt;&gt;""),'Preliminary Round'!$K32,"")</f>
        <v>1</v>
      </c>
      <c r="Z84" s="35" t="str">
        <f t="shared" ca="1" si="68"/>
        <v>Real MadridFSV Rauen</v>
      </c>
      <c r="AA84" s="13">
        <f t="shared" ca="1" si="67"/>
        <v>1</v>
      </c>
      <c r="AB84" s="13" t="str">
        <f ca="1">IF(AA84&gt;0,X84&amp;Language!$E$84&amp;Y84,"")</f>
        <v>4-1</v>
      </c>
      <c r="AD84" s="145"/>
      <c r="AE84" s="150">
        <f ca="1">IF($AA84=0,"",IF($X84&gt;$Y84,Settings!$C$4,IF($X84=$Y84,1,0)))</f>
        <v>3</v>
      </c>
      <c r="AF84" s="145">
        <f ca="1">IF($AA84=0,"",IF($X84&lt;$Y84,Settings!$C$4,IF($X84=$Y84,1,0)))</f>
        <v>0</v>
      </c>
    </row>
    <row r="85" spans="2:32" s="2" customFormat="1" x14ac:dyDescent="0.2">
      <c r="B85" s="4"/>
      <c r="C85" s="4"/>
      <c r="D85" s="4"/>
      <c r="E85" s="4"/>
      <c r="F85" s="13"/>
      <c r="G85" s="13"/>
      <c r="H85" s="13"/>
      <c r="I85" s="13"/>
      <c r="J85" s="13"/>
      <c r="K85" s="13"/>
      <c r="L85" s="13"/>
      <c r="M85" s="13"/>
      <c r="U85" s="68" t="s">
        <v>37</v>
      </c>
      <c r="V85" s="41" t="str">
        <f ca="1">Planning!$L27</f>
        <v>Eintracht Frankfurt</v>
      </c>
      <c r="W85" s="13" t="str">
        <f ca="1">Planning!$N27</f>
        <v>1. FC Riedwald</v>
      </c>
      <c r="X85" s="13">
        <f ca="1">IF(AND('Preliminary Round'!$I33&lt;&gt;"",'Preliminary Round'!$K33&lt;&gt;"",'Preliminary Round'!$F33&lt;&gt;'Preliminary Round'!$H33,$V85&lt;&gt;"",$W85&lt;&gt;""),'Preliminary Round'!$I33,"")</f>
        <v>5</v>
      </c>
      <c r="Y85" s="36">
        <f ca="1">IF(AND('Preliminary Round'!$I33&lt;&gt;"",'Preliminary Round'!$K33&lt;&gt;"",'Preliminary Round'!$F33&lt;&gt;'Preliminary Round'!$H33,$V85&lt;&gt;"",$W85&lt;&gt;""),'Preliminary Round'!$K33,"")</f>
        <v>2</v>
      </c>
      <c r="Z85" s="35" t="str">
        <f t="shared" ca="1" si="68"/>
        <v>Eintracht Frankfurt1. FC Riedwald</v>
      </c>
      <c r="AA85" s="13">
        <f t="shared" ca="1" si="67"/>
        <v>1</v>
      </c>
      <c r="AB85" s="13" t="str">
        <f ca="1">IF(AA85&gt;0,X85&amp;Language!$E$84&amp;Y85,"")</f>
        <v>5-2</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Planning!$L28</f>
        <v>SSV Wildbach</v>
      </c>
      <c r="W86" s="13" t="str">
        <f ca="1">Planning!$N28</f>
        <v>Mainz 05</v>
      </c>
      <c r="X86" s="13">
        <f ca="1">IF(AND('Preliminary Round'!$I34&lt;&gt;"",'Preliminary Round'!$K34&lt;&gt;"",'Preliminary Round'!$F34&lt;&gt;'Preliminary Round'!$H34,$V86&lt;&gt;"",$W86&lt;&gt;""),'Preliminary Round'!$I34,"")</f>
        <v>0</v>
      </c>
      <c r="Y86" s="36">
        <f ca="1">IF(AND('Preliminary Round'!$I34&lt;&gt;"",'Preliminary Round'!$K34&lt;&gt;"",'Preliminary Round'!$F34&lt;&gt;'Preliminary Round'!$H34,$V86&lt;&gt;"",$W86&lt;&gt;""),'Preliminary Round'!$K34,"")</f>
        <v>2</v>
      </c>
      <c r="Z86" s="35" t="str">
        <f t="shared" ca="1" si="68"/>
        <v>SSV WildbachMainz 05</v>
      </c>
      <c r="AA86" s="13">
        <f t="shared" ca="1" si="67"/>
        <v>1</v>
      </c>
      <c r="AB86" s="13" t="str">
        <f ca="1">IF(AA86&gt;0,X86&amp;Language!$E$84&amp;Y86,"")</f>
        <v>0-2</v>
      </c>
      <c r="AD86" s="145"/>
      <c r="AE86" s="150">
        <f ca="1">IF($AA86=0,"",IF($X86&gt;$Y86,Settings!$C$4,IF($X86=$Y86,1,0)))</f>
        <v>0</v>
      </c>
      <c r="AF86" s="145">
        <f ca="1">IF($AA86=0,"",IF($X86&lt;$Y86,Settings!$C$4,IF($X86=$Y86,1,0)))</f>
        <v>3</v>
      </c>
    </row>
    <row r="87" spans="2:32" s="2" customFormat="1" x14ac:dyDescent="0.2">
      <c r="B87" s="4"/>
      <c r="C87" s="4"/>
      <c r="D87" s="4"/>
      <c r="E87" s="4"/>
      <c r="F87" s="13"/>
      <c r="G87" s="13"/>
      <c r="H87" s="13"/>
      <c r="I87" s="13"/>
      <c r="J87" s="13"/>
      <c r="K87" s="13"/>
      <c r="L87" s="13"/>
      <c r="M87" s="13"/>
      <c r="U87" s="68" t="s">
        <v>39</v>
      </c>
      <c r="V87" s="41" t="str">
        <f ca="1">Planning!$L29</f>
        <v>Borussia Dortmund</v>
      </c>
      <c r="W87" s="13" t="str">
        <f ca="1">Planning!$N29</f>
        <v>Kickers Rodendorf</v>
      </c>
      <c r="X87" s="13">
        <f ca="1">IF(AND('Preliminary Round'!$I35&lt;&gt;"",'Preliminary Round'!$K35&lt;&gt;"",'Preliminary Round'!$F35&lt;&gt;'Preliminary Round'!$H35,$V87&lt;&gt;"",$W87&lt;&gt;""),'Preliminary Round'!$I35,"")</f>
        <v>6</v>
      </c>
      <c r="Y87" s="36">
        <f ca="1">IF(AND('Preliminary Round'!$I35&lt;&gt;"",'Preliminary Round'!$K35&lt;&gt;"",'Preliminary Round'!$F35&lt;&gt;'Preliminary Round'!$H35,$V87&lt;&gt;"",$W87&lt;&gt;""),'Preliminary Round'!$K35,"")</f>
        <v>1</v>
      </c>
      <c r="Z87" s="35" t="str">
        <f t="shared" ca="1" si="68"/>
        <v>Borussia DortmundKickers Rodendorf</v>
      </c>
      <c r="AA87" s="13">
        <f t="shared" ca="1" si="67"/>
        <v>1</v>
      </c>
      <c r="AB87" s="13" t="str">
        <f ca="1">IF(AA87&gt;0,X87&amp;Language!$E$84&amp;Y87,"")</f>
        <v>6-1</v>
      </c>
      <c r="AD87" s="145"/>
      <c r="AE87" s="150">
        <f ca="1">IF($AA87=0,"",IF($X87&gt;$Y87,Settings!$C$4,IF($X87=$Y87,1,0)))</f>
        <v>3</v>
      </c>
      <c r="AF87" s="145">
        <f ca="1">IF($AA87=0,"",IF($X87&lt;$Y87,Settings!$C$4,IF($X87=$Y87,1,0)))</f>
        <v>0</v>
      </c>
    </row>
    <row r="88" spans="2:32" s="2" customFormat="1" x14ac:dyDescent="0.2">
      <c r="B88" s="4"/>
      <c r="C88" s="4"/>
      <c r="D88" s="4"/>
      <c r="E88" s="4"/>
      <c r="F88" s="13"/>
      <c r="G88" s="13"/>
      <c r="H88" s="13"/>
      <c r="I88" s="13"/>
      <c r="J88" s="13"/>
      <c r="K88" s="13"/>
      <c r="L88" s="13"/>
      <c r="M88" s="13"/>
      <c r="U88" s="68" t="s">
        <v>40</v>
      </c>
      <c r="V88" s="41" t="str">
        <f ca="1">Planning!$L30</f>
        <v>Maibach 1822 eV</v>
      </c>
      <c r="W88" s="13" t="str">
        <f ca="1">Planning!$N30</f>
        <v>VFB Essenheim</v>
      </c>
      <c r="X88" s="13">
        <f ca="1">IF(AND('Preliminary Round'!$I36&lt;&gt;"",'Preliminary Round'!$K36&lt;&gt;"",'Preliminary Round'!$F36&lt;&gt;'Preliminary Round'!$H36,$V88&lt;&gt;"",$W88&lt;&gt;""),'Preliminary Round'!$I36,"")</f>
        <v>4</v>
      </c>
      <c r="Y88" s="36">
        <f ca="1">IF(AND('Preliminary Round'!$I36&lt;&gt;"",'Preliminary Round'!$K36&lt;&gt;"",'Preliminary Round'!$F36&lt;&gt;'Preliminary Round'!$H36,$V88&lt;&gt;"",$W88&lt;&gt;""),'Preliminary Round'!$K36,"")</f>
        <v>2</v>
      </c>
      <c r="Z88" s="35" t="str">
        <f t="shared" ca="1" si="68"/>
        <v>Maibach 1822 eVVFB Essenheim</v>
      </c>
      <c r="AA88" s="13">
        <f t="shared" ca="1" si="67"/>
        <v>1</v>
      </c>
      <c r="AB88" s="13" t="str">
        <f ca="1">IF(AA88&gt;0,X88&amp;Language!$E$84&amp;Y88,"")</f>
        <v>4-2</v>
      </c>
      <c r="AD88" s="145"/>
      <c r="AE88" s="150">
        <f ca="1">IF($AA88=0,"",IF($X88&gt;$Y88,Settings!$C$4,IF($X88=$Y88,1,0)))</f>
        <v>3</v>
      </c>
      <c r="AF88" s="145">
        <f ca="1">IF($AA88=0,"",IF($X88&lt;$Y88,Settings!$C$4,IF($X88=$Y88,1,0)))</f>
        <v>0</v>
      </c>
    </row>
    <row r="89" spans="2:32" s="2" customFormat="1" x14ac:dyDescent="0.2">
      <c r="B89" s="4"/>
      <c r="C89" s="4"/>
      <c r="D89" s="4"/>
      <c r="E89" s="4"/>
      <c r="F89" s="13"/>
      <c r="G89" s="13"/>
      <c r="H89" s="13"/>
      <c r="I89" s="13"/>
      <c r="J89" s="13"/>
      <c r="K89" s="13"/>
      <c r="L89" s="13"/>
      <c r="M89" s="13"/>
      <c r="U89" s="68" t="s">
        <v>41</v>
      </c>
      <c r="V89" s="41" t="str">
        <f ca="1">Planning!$L31</f>
        <v>Manchester City</v>
      </c>
      <c r="W89" s="13" t="str">
        <f ca="1">Planning!$N31</f>
        <v>FC Grönlingen</v>
      </c>
      <c r="X89" s="13">
        <f ca="1">IF(AND('Preliminary Round'!$I37&lt;&gt;"",'Preliminary Round'!$K37&lt;&gt;"",'Preliminary Round'!$F37&lt;&gt;'Preliminary Round'!$H37,$V89&lt;&gt;"",$W89&lt;&gt;""),'Preliminary Round'!$I37,"")</f>
        <v>5</v>
      </c>
      <c r="Y89" s="36">
        <f ca="1">IF(AND('Preliminary Round'!$I37&lt;&gt;"",'Preliminary Round'!$K37&lt;&gt;"",'Preliminary Round'!$F37&lt;&gt;'Preliminary Round'!$H37,$V89&lt;&gt;"",$W89&lt;&gt;""),'Preliminary Round'!$K37,"")</f>
        <v>0</v>
      </c>
      <c r="Z89" s="35" t="str">
        <f t="shared" ca="1" si="68"/>
        <v>Manchester CityFC Grönlingen</v>
      </c>
      <c r="AA89" s="13">
        <f t="shared" ca="1" si="67"/>
        <v>1</v>
      </c>
      <c r="AB89" s="13" t="str">
        <f ca="1">IF(AA89&gt;0,X89&amp;Language!$E$84&amp;Y89,"")</f>
        <v>5-0</v>
      </c>
      <c r="AD89" s="145"/>
      <c r="AE89" s="150">
        <f ca="1">IF($AA89=0,"",IF($X89&gt;$Y89,Settings!$C$4,IF($X89=$Y89,1,0)))</f>
        <v>3</v>
      </c>
      <c r="AF89" s="145">
        <f ca="1">IF($AA89=0,"",IF($X89&lt;$Y89,Settings!$C$4,IF($X89=$Y89,1,0)))</f>
        <v>0</v>
      </c>
    </row>
    <row r="90" spans="2:32" s="2" customFormat="1" x14ac:dyDescent="0.2">
      <c r="B90" s="4"/>
      <c r="C90" s="4"/>
      <c r="D90" s="4"/>
      <c r="E90" s="4"/>
      <c r="F90" s="13"/>
      <c r="G90" s="13"/>
      <c r="H90" s="13"/>
      <c r="I90" s="13"/>
      <c r="J90" s="13"/>
      <c r="K90" s="13"/>
      <c r="L90" s="13"/>
      <c r="M90" s="13"/>
      <c r="U90" s="68" t="s">
        <v>42</v>
      </c>
      <c r="V90" s="41" t="str">
        <f ca="1">Planning!$L32</f>
        <v>FSV Rauen</v>
      </c>
      <c r="W90" s="13" t="str">
        <f ca="1">Planning!$N32</f>
        <v>1. FC Nürnberg</v>
      </c>
      <c r="X90" s="13">
        <f ca="1">IF(AND('Preliminary Round'!$I38&lt;&gt;"",'Preliminary Round'!$K38&lt;&gt;"",'Preliminary Round'!$F38&lt;&gt;'Preliminary Round'!$H38,$V90&lt;&gt;"",$W90&lt;&gt;""),'Preliminary Round'!$I38,"")</f>
        <v>1</v>
      </c>
      <c r="Y90" s="36">
        <f ca="1">IF(AND('Preliminary Round'!$I38&lt;&gt;"",'Preliminary Round'!$K38&lt;&gt;"",'Preliminary Round'!$F38&lt;&gt;'Preliminary Round'!$H38,$V90&lt;&gt;"",$W90&lt;&gt;""),'Preliminary Round'!$K38,"")</f>
        <v>3</v>
      </c>
      <c r="Z90" s="35" t="str">
        <f t="shared" ca="1" si="68"/>
        <v>FSV Rauen1. FC Nürnberg</v>
      </c>
      <c r="AA90" s="13">
        <f t="shared" ca="1" si="67"/>
        <v>1</v>
      </c>
      <c r="AB90" s="13" t="str">
        <f ca="1">IF(AA90&gt;0,X90&amp;Language!$E$84&amp;Y90,"")</f>
        <v>1-3</v>
      </c>
      <c r="AD90" s="145"/>
      <c r="AE90" s="150">
        <f ca="1">IF($AA90=0,"",IF($X90&gt;$Y90,Settings!$C$4,IF($X90=$Y90,1,0)))</f>
        <v>0</v>
      </c>
      <c r="AF90" s="145">
        <f ca="1">IF($AA90=0,"",IF($X90&lt;$Y90,Settings!$C$4,IF($X90=$Y90,1,0)))</f>
        <v>3</v>
      </c>
    </row>
    <row r="91" spans="2:32" s="2" customFormat="1" x14ac:dyDescent="0.2">
      <c r="B91" s="4"/>
      <c r="C91" s="4"/>
      <c r="D91" s="4"/>
      <c r="E91" s="4"/>
      <c r="F91" s="13"/>
      <c r="G91" s="13"/>
      <c r="H91" s="13"/>
      <c r="I91" s="13"/>
      <c r="J91" s="13"/>
      <c r="K91" s="13"/>
      <c r="L91" s="13"/>
      <c r="M91" s="13"/>
      <c r="U91" s="68" t="s">
        <v>43</v>
      </c>
      <c r="V91" s="41" t="str">
        <f ca="1">Planning!$L33</f>
        <v>1. FC Riedwald</v>
      </c>
      <c r="W91" s="13" t="str">
        <f ca="1">Planning!$N33</f>
        <v>FC Barcelona</v>
      </c>
      <c r="X91" s="13">
        <f ca="1">IF(AND('Preliminary Round'!$I39&lt;&gt;"",'Preliminary Round'!$K39&lt;&gt;"",'Preliminary Round'!$F39&lt;&gt;'Preliminary Round'!$H39,$V91&lt;&gt;"",$W91&lt;&gt;""),'Preliminary Round'!$I39,"")</f>
        <v>0</v>
      </c>
      <c r="Y91" s="36">
        <f ca="1">IF(AND('Preliminary Round'!$I39&lt;&gt;"",'Preliminary Round'!$K39&lt;&gt;"",'Preliminary Round'!$F39&lt;&gt;'Preliminary Round'!$H39,$V91&lt;&gt;"",$W91&lt;&gt;""),'Preliminary Round'!$K39,"")</f>
        <v>2</v>
      </c>
      <c r="Z91" s="35" t="str">
        <f t="shared" ca="1" si="68"/>
        <v>1. FC RiedwaldFC Barcelona</v>
      </c>
      <c r="AA91" s="13">
        <f t="shared" ca="1" si="67"/>
        <v>1</v>
      </c>
      <c r="AB91" s="13" t="str">
        <f ca="1">IF(AA91&gt;0,X91&amp;Language!$E$84&amp;Y91,"")</f>
        <v>0-2</v>
      </c>
      <c r="AD91" s="145"/>
      <c r="AE91" s="150">
        <f ca="1">IF($AA91=0,"",IF($X91&gt;$Y91,Settings!$C$4,IF($X91=$Y91,1,0)))</f>
        <v>0</v>
      </c>
      <c r="AF91" s="145">
        <f ca="1">IF($AA91=0,"",IF($X91&lt;$Y91,Settings!$C$4,IF($X91=$Y91,1,0)))</f>
        <v>3</v>
      </c>
    </row>
    <row r="92" spans="2:32" s="2" customFormat="1" x14ac:dyDescent="0.2">
      <c r="B92" s="4"/>
      <c r="C92" s="4"/>
      <c r="D92" s="4"/>
      <c r="E92" s="4"/>
      <c r="F92" s="13"/>
      <c r="G92" s="13"/>
      <c r="H92" s="13"/>
      <c r="I92" s="13"/>
      <c r="J92" s="13"/>
      <c r="K92" s="13"/>
      <c r="L92" s="13"/>
      <c r="M92" s="13"/>
      <c r="U92" s="68" t="s">
        <v>44</v>
      </c>
      <c r="V92" s="41" t="str">
        <f ca="1">Planning!$L34</f>
        <v>Mainz 05</v>
      </c>
      <c r="W92" s="13" t="str">
        <f ca="1">Planning!$N34</f>
        <v>Inter Mailand</v>
      </c>
      <c r="X92" s="13">
        <f ca="1">IF(AND('Preliminary Round'!$I40&lt;&gt;"",'Preliminary Round'!$K40&lt;&gt;"",'Preliminary Round'!$F40&lt;&gt;'Preliminary Round'!$H40,$V92&lt;&gt;"",$W92&lt;&gt;""),'Preliminary Round'!$I40,"")</f>
        <v>1</v>
      </c>
      <c r="Y92" s="36">
        <f ca="1">IF(AND('Preliminary Round'!$I40&lt;&gt;"",'Preliminary Round'!$K40&lt;&gt;"",'Preliminary Round'!$F40&lt;&gt;'Preliminary Round'!$H40,$V92&lt;&gt;"",$W92&lt;&gt;""),'Preliminary Round'!$K40,"")</f>
        <v>4</v>
      </c>
      <c r="Z92" s="35" t="str">
        <f t="shared" ca="1" si="68"/>
        <v>Mainz 05Inter Mailand</v>
      </c>
      <c r="AA92" s="13">
        <f t="shared" ca="1" si="67"/>
        <v>1</v>
      </c>
      <c r="AB92" s="13" t="str">
        <f ca="1">IF(AA92&gt;0,X92&amp;Language!$E$84&amp;Y92,"")</f>
        <v>1-4</v>
      </c>
      <c r="AD92" s="145"/>
      <c r="AE92" s="150">
        <f ca="1">IF($AA92=0,"",IF($X92&gt;$Y92,Settings!$C$4,IF($X92=$Y92,1,0)))</f>
        <v>0</v>
      </c>
      <c r="AF92" s="145">
        <f ca="1">IF($AA92=0,"",IF($X92&lt;$Y92,Settings!$C$4,IF($X92=$Y92,1,0)))</f>
        <v>3</v>
      </c>
    </row>
    <row r="93" spans="2:32" s="2" customFormat="1" x14ac:dyDescent="0.2">
      <c r="B93" s="4"/>
      <c r="C93" s="4"/>
      <c r="D93" s="4"/>
      <c r="E93" s="4"/>
      <c r="F93" s="13"/>
      <c r="G93" s="13"/>
      <c r="H93" s="13"/>
      <c r="I93" s="13"/>
      <c r="J93" s="13"/>
      <c r="K93" s="13"/>
      <c r="L93" s="13"/>
      <c r="M93" s="13"/>
      <c r="U93" s="68" t="s">
        <v>45</v>
      </c>
      <c r="V93" s="41" t="str">
        <f ca="1">Planning!$L35</f>
        <v>Kickers Rodendorf</v>
      </c>
      <c r="W93" s="13" t="str">
        <f ca="1">Planning!$N35</f>
        <v>Real Madrid</v>
      </c>
      <c r="X93" s="13">
        <f ca="1">IF(AND('Preliminary Round'!$I41&lt;&gt;"",'Preliminary Round'!$K41&lt;&gt;"",'Preliminary Round'!$F41&lt;&gt;'Preliminary Round'!$H41,$V93&lt;&gt;"",$W93&lt;&gt;""),'Preliminary Round'!$I41,"")</f>
        <v>0</v>
      </c>
      <c r="Y93" s="36">
        <f ca="1">IF(AND('Preliminary Round'!$I41&lt;&gt;"",'Preliminary Round'!$K41&lt;&gt;"",'Preliminary Round'!$F41&lt;&gt;'Preliminary Round'!$H41,$V93&lt;&gt;"",$W93&lt;&gt;""),'Preliminary Round'!$K41,"")</f>
        <v>6</v>
      </c>
      <c r="Z93" s="35" t="str">
        <f t="shared" ca="1" si="68"/>
        <v>Kickers RodendorfReal Madrid</v>
      </c>
      <c r="AA93" s="13">
        <f t="shared" ca="1" si="67"/>
        <v>1</v>
      </c>
      <c r="AB93" s="13" t="str">
        <f ca="1">IF(AA93&gt;0,X93&amp;Language!$E$84&amp;Y93,"")</f>
        <v>0-6</v>
      </c>
      <c r="AD93" s="145"/>
      <c r="AE93" s="150">
        <f ca="1">IF($AA93=0,"",IF($X93&gt;$Y93,Settings!$C$4,IF($X93=$Y93,1,0)))</f>
        <v>0</v>
      </c>
      <c r="AF93" s="145">
        <f ca="1">IF($AA93=0,"",IF($X93&lt;$Y93,Settings!$C$4,IF($X93=$Y93,1,0)))</f>
        <v>3</v>
      </c>
    </row>
    <row r="94" spans="2:32" s="2" customFormat="1" x14ac:dyDescent="0.2">
      <c r="B94" s="4"/>
      <c r="C94" s="4"/>
      <c r="D94" s="4"/>
      <c r="E94" s="4"/>
      <c r="F94" s="13"/>
      <c r="G94" s="13"/>
      <c r="H94" s="13"/>
      <c r="I94" s="13"/>
      <c r="J94" s="13"/>
      <c r="K94" s="13"/>
      <c r="L94" s="13"/>
      <c r="M94" s="13"/>
      <c r="U94" s="68" t="s">
        <v>46</v>
      </c>
      <c r="V94" s="41" t="str">
        <f ca="1">Planning!$L36</f>
        <v/>
      </c>
      <c r="W94" s="13" t="str">
        <f ca="1">Planning!$N36</f>
        <v/>
      </c>
      <c r="X94" s="13" t="str">
        <f ca="1">IF(AND('Preliminary Round'!$I42&lt;&gt;"",'Preliminary Round'!$K42&lt;&gt;"",'Preliminary Round'!$F42&lt;&gt;'Preliminary Round'!$H42,$V94&lt;&gt;"",$W94&lt;&gt;""),'Preliminary Round'!$I42,"")</f>
        <v/>
      </c>
      <c r="Y94" s="36" t="str">
        <f ca="1">IF(AND('Preliminary Round'!$I42&lt;&gt;"",'Preliminary Round'!$K42&lt;&gt;"",'Preliminary Round'!$F42&lt;&gt;'Preliminary Round'!$H42,$V94&lt;&gt;"",$W94&lt;&gt;""),'Preliminary Round'!$K42,"")</f>
        <v/>
      </c>
      <c r="Z94" s="35" t="str">
        <f t="shared" ref="Z94:Z108" ca="1" si="69">V94&amp;W94</f>
        <v/>
      </c>
      <c r="AA94" s="13">
        <f t="shared" ref="AA94:AA108" ca="1" si="70">IF(AND(V94&lt;&gt;"",W94&lt;&gt;"",V94&lt;&gt;W94,X94&lt;&gt;"",Y94&lt;&gt;""),1,0)</f>
        <v>0</v>
      </c>
      <c r="AB94" s="13" t="str">
        <f ca="1">IF(AA94&gt;0,X94&amp;Language!$E$84&amp;Y94,"")</f>
        <v/>
      </c>
      <c r="AD94" s="145"/>
      <c r="AE94" s="150" t="str">
        <f ca="1">IF($AA94=0,"",IF($X94&gt;$Y94,Settings!$C$4,IF($X94=$Y94,1,0)))</f>
        <v/>
      </c>
      <c r="AF94" s="145" t="str">
        <f ca="1">IF($AA94=0,"",IF($X94&lt;$Y94,Settings!$C$4,IF($X94=$Y94,1,0)))</f>
        <v/>
      </c>
    </row>
    <row r="95" spans="2:32" s="2" customFormat="1" x14ac:dyDescent="0.2">
      <c r="B95" s="4"/>
      <c r="C95" s="4"/>
      <c r="D95" s="4"/>
      <c r="E95" s="4"/>
      <c r="F95" s="13"/>
      <c r="G95" s="13"/>
      <c r="H95" s="13"/>
      <c r="I95" s="13"/>
      <c r="J95" s="13"/>
      <c r="K95" s="13"/>
      <c r="L95" s="13"/>
      <c r="M95" s="13"/>
      <c r="U95" s="68" t="s">
        <v>47</v>
      </c>
      <c r="V95" s="41" t="str">
        <f ca="1">Planning!$L37</f>
        <v/>
      </c>
      <c r="W95" s="13" t="str">
        <f ca="1">Planning!$N37</f>
        <v/>
      </c>
      <c r="X95" s="13" t="str">
        <f ca="1">IF(AND('Preliminary Round'!$I43&lt;&gt;"",'Preliminary Round'!$K43&lt;&gt;"",'Preliminary Round'!$F43&lt;&gt;'Preliminary Round'!$H43,$V95&lt;&gt;"",$W95&lt;&gt;""),'Preliminary Round'!$I43,"")</f>
        <v/>
      </c>
      <c r="Y95" s="36" t="str">
        <f ca="1">IF(AND('Preliminary Round'!$I43&lt;&gt;"",'Preliminary Round'!$K43&lt;&gt;"",'Preliminary Round'!$F43&lt;&gt;'Preliminary Round'!$H43,$V95&lt;&gt;"",$W95&lt;&gt;""),'Preliminary Round'!$K43,"")</f>
        <v/>
      </c>
      <c r="Z95" s="35" t="str">
        <f t="shared" ca="1" si="69"/>
        <v/>
      </c>
      <c r="AA95" s="13">
        <f t="shared" ca="1" si="70"/>
        <v>0</v>
      </c>
      <c r="AB95" s="13" t="str">
        <f ca="1">IF(AA95&gt;0,X95&amp;Language!$E$84&amp;Y95,"")</f>
        <v/>
      </c>
      <c r="AD95" s="145"/>
      <c r="AE95" s="150" t="str">
        <f ca="1">IF($AA95=0,"",IF($X95&gt;$Y95,Settings!$C$4,IF($X95=$Y95,1,0)))</f>
        <v/>
      </c>
      <c r="AF95" s="145" t="str">
        <f ca="1">IF($AA95=0,"",IF($X95&lt;$Y95,Settings!$C$4,IF($X95=$Y95,1,0)))</f>
        <v/>
      </c>
    </row>
    <row r="96" spans="2:32" s="2" customFormat="1" x14ac:dyDescent="0.2">
      <c r="B96" s="4"/>
      <c r="C96" s="4"/>
      <c r="D96" s="4"/>
      <c r="E96" s="4"/>
      <c r="F96" s="13"/>
      <c r="G96" s="13"/>
      <c r="H96" s="13"/>
      <c r="I96" s="13"/>
      <c r="J96" s="13"/>
      <c r="K96" s="13"/>
      <c r="L96" s="13"/>
      <c r="M96" s="13"/>
      <c r="U96" s="68" t="s">
        <v>48</v>
      </c>
      <c r="V96" s="41" t="str">
        <f ca="1">Planning!$L38</f>
        <v/>
      </c>
      <c r="W96" s="13" t="str">
        <f ca="1">Planning!$N38</f>
        <v/>
      </c>
      <c r="X96" s="13" t="str">
        <f ca="1">IF(AND('Preliminary Round'!$I44&lt;&gt;"",'Preliminary Round'!$K44&lt;&gt;"",'Preliminary Round'!$F44&lt;&gt;'Preliminary Round'!$H44,$V96&lt;&gt;"",$W96&lt;&gt;""),'Preliminary Round'!$I44,"")</f>
        <v/>
      </c>
      <c r="Y96" s="36" t="str">
        <f ca="1">IF(AND('Preliminary Round'!$I44&lt;&gt;"",'Preliminary Round'!$K44&lt;&gt;"",'Preliminary Round'!$F44&lt;&gt;'Preliminary Round'!$H44,$V96&lt;&gt;"",$W96&lt;&gt;""),'Preliminary Round'!$K44,"")</f>
        <v/>
      </c>
      <c r="Z96" s="35" t="str">
        <f t="shared" ca="1" si="69"/>
        <v/>
      </c>
      <c r="AA96" s="13">
        <f t="shared" ca="1" si="70"/>
        <v>0</v>
      </c>
      <c r="AB96" s="13" t="str">
        <f ca="1">IF(AA96&gt;0,X96&amp;Language!$E$84&amp;Y96,"")</f>
        <v/>
      </c>
      <c r="AD96" s="145"/>
      <c r="AE96" s="150" t="str">
        <f ca="1">IF($AA96=0,"",IF($X96&gt;$Y96,Settings!$C$4,IF($X96=$Y96,1,0)))</f>
        <v/>
      </c>
      <c r="AF96" s="145" t="str">
        <f ca="1">IF($AA96=0,"",IF($X96&lt;$Y96,Settings!$C$4,IF($X96=$Y96,1,0)))</f>
        <v/>
      </c>
    </row>
    <row r="97" spans="2:32" s="2" customFormat="1" x14ac:dyDescent="0.2">
      <c r="B97" s="4"/>
      <c r="C97" s="4"/>
      <c r="D97" s="4"/>
      <c r="E97" s="4"/>
      <c r="F97" s="13"/>
      <c r="G97" s="13"/>
      <c r="H97" s="13"/>
      <c r="I97" s="13"/>
      <c r="J97" s="13"/>
      <c r="K97" s="13"/>
      <c r="L97" s="13"/>
      <c r="M97" s="13"/>
      <c r="U97" s="68" t="s">
        <v>49</v>
      </c>
      <c r="V97" s="41" t="str">
        <f ca="1">Planning!$L39</f>
        <v/>
      </c>
      <c r="W97" s="13" t="str">
        <f ca="1">Planning!$N39</f>
        <v/>
      </c>
      <c r="X97" s="13" t="str">
        <f ca="1">IF(AND('Preliminary Round'!$I45&lt;&gt;"",'Preliminary Round'!$K45&lt;&gt;"",'Preliminary Round'!$F45&lt;&gt;'Preliminary Round'!$H45,$V97&lt;&gt;"",$W97&lt;&gt;""),'Preliminary Round'!$I45,"")</f>
        <v/>
      </c>
      <c r="Y97" s="36" t="str">
        <f ca="1">IF(AND('Preliminary Round'!$I45&lt;&gt;"",'Preliminary Round'!$K45&lt;&gt;"",'Preliminary Round'!$F45&lt;&gt;'Preliminary Round'!$H45,$V97&lt;&gt;"",$W97&lt;&gt;""),'Preliminary Round'!$K45,"")</f>
        <v/>
      </c>
      <c r="Z97" s="35" t="str">
        <f t="shared" ca="1" si="69"/>
        <v/>
      </c>
      <c r="AA97" s="13">
        <f t="shared" ca="1" si="70"/>
        <v>0</v>
      </c>
      <c r="AB97" s="13" t="str">
        <f ca="1">IF(AA97&gt;0,X97&amp;Language!$E$84&amp;Y97,"")</f>
        <v/>
      </c>
      <c r="AD97" s="145"/>
      <c r="AE97" s="150" t="str">
        <f ca="1">IF($AA97=0,"",IF($X97&gt;$Y97,Settings!$C$4,IF($X97=$Y97,1,0)))</f>
        <v/>
      </c>
      <c r="AF97" s="145" t="str">
        <f ca="1">IF($AA97=0,"",IF($X97&lt;$Y97,Settings!$C$4,IF($X97=$Y97,1,0)))</f>
        <v/>
      </c>
    </row>
    <row r="98" spans="2:32" s="2" customFormat="1" x14ac:dyDescent="0.2">
      <c r="B98" s="4"/>
      <c r="C98" s="4"/>
      <c r="D98" s="4"/>
      <c r="E98" s="4"/>
      <c r="F98" s="13"/>
      <c r="G98" s="13"/>
      <c r="H98" s="13"/>
      <c r="I98" s="13"/>
      <c r="J98" s="13"/>
      <c r="K98" s="13"/>
      <c r="L98" s="13"/>
      <c r="M98" s="13"/>
      <c r="U98" s="68" t="s">
        <v>50</v>
      </c>
      <c r="V98" s="41" t="str">
        <f ca="1">Planning!$L40</f>
        <v/>
      </c>
      <c r="W98" s="13" t="str">
        <f ca="1">Planning!$N40</f>
        <v/>
      </c>
      <c r="X98" s="13" t="str">
        <f ca="1">IF(AND('Preliminary Round'!$I46&lt;&gt;"",'Preliminary Round'!$K46&lt;&gt;"",'Preliminary Round'!$F46&lt;&gt;'Preliminary Round'!$H46,$V98&lt;&gt;"",$W98&lt;&gt;""),'Preliminary Round'!$I46,"")</f>
        <v/>
      </c>
      <c r="Y98" s="36" t="str">
        <f ca="1">IF(AND('Preliminary Round'!$I46&lt;&gt;"",'Preliminary Round'!$K46&lt;&gt;"",'Preliminary Round'!$F46&lt;&gt;'Preliminary Round'!$H46,$V98&lt;&gt;"",$W98&lt;&gt;""),'Preliminary Round'!$K46,"")</f>
        <v/>
      </c>
      <c r="Z98" s="35" t="str">
        <f t="shared" ca="1" si="69"/>
        <v/>
      </c>
      <c r="AA98" s="13">
        <f t="shared" ca="1" si="70"/>
        <v>0</v>
      </c>
      <c r="AB98" s="13" t="str">
        <f ca="1">IF(AA98&gt;0,X98&amp;Language!$E$84&amp;Y98,"")</f>
        <v/>
      </c>
      <c r="AD98" s="145"/>
      <c r="AE98" s="150" t="str">
        <f ca="1">IF($AA98=0,"",IF($X98&gt;$Y98,Settings!$C$4,IF($X98=$Y98,1,0)))</f>
        <v/>
      </c>
      <c r="AF98" s="145" t="str">
        <f ca="1">IF($AA98=0,"",IF($X98&lt;$Y98,Settings!$C$4,IF($X98=$Y98,1,0)))</f>
        <v/>
      </c>
    </row>
    <row r="99" spans="2:32" s="2" customFormat="1" x14ac:dyDescent="0.2">
      <c r="B99" s="4"/>
      <c r="C99" s="4"/>
      <c r="D99" s="4"/>
      <c r="E99" s="4"/>
      <c r="F99" s="13"/>
      <c r="G99" s="13"/>
      <c r="H99" s="13"/>
      <c r="I99" s="13"/>
      <c r="J99" s="13"/>
      <c r="K99" s="13"/>
      <c r="L99" s="13"/>
      <c r="M99" s="13"/>
      <c r="U99" s="68" t="s">
        <v>51</v>
      </c>
      <c r="V99" s="41" t="str">
        <f ca="1">Planning!$L41</f>
        <v/>
      </c>
      <c r="W99" s="13" t="str">
        <f ca="1">Planning!$N41</f>
        <v/>
      </c>
      <c r="X99" s="13" t="str">
        <f ca="1">IF(AND('Preliminary Round'!$I47&lt;&gt;"",'Preliminary Round'!$K47&lt;&gt;"",'Preliminary Round'!$F47&lt;&gt;'Preliminary Round'!$H47,$V99&lt;&gt;"",$W99&lt;&gt;""),'Preliminary Round'!$I47,"")</f>
        <v/>
      </c>
      <c r="Y99" s="36" t="str">
        <f ca="1">IF(AND('Preliminary Round'!$I47&lt;&gt;"",'Preliminary Round'!$K47&lt;&gt;"",'Preliminary Round'!$F47&lt;&gt;'Preliminary Round'!$H47,$V99&lt;&gt;"",$W99&lt;&gt;""),'Preliminary Round'!$K47,"")</f>
        <v/>
      </c>
      <c r="Z99" s="35" t="str">
        <f t="shared" ca="1" si="69"/>
        <v/>
      </c>
      <c r="AA99" s="13">
        <f t="shared" ca="1" si="70"/>
        <v>0</v>
      </c>
      <c r="AB99" s="13" t="str">
        <f ca="1">IF(AA99&gt;0,X99&amp;Language!$E$84&amp;Y99,"")</f>
        <v/>
      </c>
      <c r="AD99" s="145"/>
      <c r="AE99" s="150" t="str">
        <f ca="1">IF($AA99=0,"",IF($X99&gt;$Y99,Settings!$C$4,IF($X99=$Y99,1,0)))</f>
        <v/>
      </c>
      <c r="AF99" s="145" t="str">
        <f ca="1">IF($AA99=0,"",IF($X99&lt;$Y99,Settings!$C$4,IF($X99=$Y99,1,0)))</f>
        <v/>
      </c>
    </row>
    <row r="100" spans="2:32" s="2" customFormat="1" x14ac:dyDescent="0.2">
      <c r="B100" s="4"/>
      <c r="C100" s="4"/>
      <c r="D100" s="4"/>
      <c r="E100" s="4"/>
      <c r="F100" s="13"/>
      <c r="G100" s="13"/>
      <c r="H100" s="13"/>
      <c r="I100" s="13"/>
      <c r="J100" s="13"/>
      <c r="K100" s="13"/>
      <c r="L100" s="13"/>
      <c r="M100" s="13"/>
      <c r="U100" s="68" t="s">
        <v>60</v>
      </c>
      <c r="V100" s="41" t="str">
        <f ca="1">Planning!$L42</f>
        <v/>
      </c>
      <c r="W100" s="13" t="str">
        <f ca="1">Planning!$N42</f>
        <v/>
      </c>
      <c r="X100" s="13" t="str">
        <f ca="1">IF(AND('Preliminary Round'!$I48&lt;&gt;"",'Preliminary Round'!$K48&lt;&gt;"",'Preliminary Round'!$F48&lt;&gt;'Preliminary Round'!$H48,$V100&lt;&gt;"",$W100&lt;&gt;""),'Preliminary Round'!$I48,"")</f>
        <v/>
      </c>
      <c r="Y100" s="36" t="str">
        <f ca="1">IF(AND('Preliminary Round'!$I48&lt;&gt;"",'Preliminary Round'!$K48&lt;&gt;"",'Preliminary Round'!$F48&lt;&gt;'Preliminary Round'!$H48,$V100&lt;&gt;"",$W100&lt;&gt;""),'Preliminary Round'!$K48,"")</f>
        <v/>
      </c>
      <c r="Z100" s="35" t="str">
        <f t="shared" ca="1" si="69"/>
        <v/>
      </c>
      <c r="AA100" s="13">
        <f t="shared" ca="1" si="70"/>
        <v>0</v>
      </c>
      <c r="AB100" s="13" t="str">
        <f ca="1">IF(AA100&gt;0,X100&amp;Language!$E$84&amp;Y100,"")</f>
        <v/>
      </c>
      <c r="AD100" s="145"/>
      <c r="AE100" s="150" t="str">
        <f ca="1">IF($AA100=0,"",IF($X100&gt;$Y100,Settings!$C$4,IF($X100=$Y100,1,0)))</f>
        <v/>
      </c>
      <c r="AF100" s="145" t="str">
        <f ca="1">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 ca="1">Planning!$L43</f>
        <v/>
      </c>
      <c r="W101" s="13" t="str">
        <f ca="1">Planning!$N43</f>
        <v/>
      </c>
      <c r="X101" s="13" t="str">
        <f ca="1">IF(AND('Preliminary Round'!$I49&lt;&gt;"",'Preliminary Round'!$K49&lt;&gt;"",'Preliminary Round'!$F49&lt;&gt;'Preliminary Round'!$H49,$V101&lt;&gt;"",$W101&lt;&gt;""),'Preliminary Round'!$I49,"")</f>
        <v/>
      </c>
      <c r="Y101" s="36" t="str">
        <f ca="1">IF(AND('Preliminary Round'!$I49&lt;&gt;"",'Preliminary Round'!$K49&lt;&gt;"",'Preliminary Round'!$F49&lt;&gt;'Preliminary Round'!$H49,$V101&lt;&gt;"",$W101&lt;&gt;""),'Preliminary Round'!$K49,"")</f>
        <v/>
      </c>
      <c r="Z101" s="35" t="str">
        <f t="shared" ca="1" si="69"/>
        <v/>
      </c>
      <c r="AA101" s="13">
        <f t="shared" ca="1" si="70"/>
        <v>0</v>
      </c>
      <c r="AB101" s="13" t="str">
        <f ca="1">IF(AA101&gt;0,X101&amp;Language!$E$84&amp;Y101,"")</f>
        <v/>
      </c>
      <c r="AD101" s="145"/>
      <c r="AE101" s="150" t="str">
        <f ca="1">IF($AA101=0,"",IF($X101&gt;$Y101,Settings!$C$4,IF($X101=$Y101,1,0)))</f>
        <v/>
      </c>
      <c r="AF101" s="145" t="str">
        <f ca="1">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 ca="1">Planning!$L44</f>
        <v/>
      </c>
      <c r="W102" s="13" t="str">
        <f ca="1">Planning!$N44</f>
        <v/>
      </c>
      <c r="X102" s="13" t="str">
        <f ca="1">IF(AND('Preliminary Round'!$I50&lt;&gt;"",'Preliminary Round'!$K50&lt;&gt;"",'Preliminary Round'!$F50&lt;&gt;'Preliminary Round'!$H50,$V102&lt;&gt;"",$W102&lt;&gt;""),'Preliminary Round'!$I50,"")</f>
        <v/>
      </c>
      <c r="Y102" s="36" t="str">
        <f ca="1">IF(AND('Preliminary Round'!$I50&lt;&gt;"",'Preliminary Round'!$K50&lt;&gt;"",'Preliminary Round'!$F50&lt;&gt;'Preliminary Round'!$H50,$V102&lt;&gt;"",$W102&lt;&gt;""),'Preliminary Round'!$K50,"")</f>
        <v/>
      </c>
      <c r="Z102" s="35" t="str">
        <f t="shared" ca="1" si="69"/>
        <v/>
      </c>
      <c r="AA102" s="13">
        <f t="shared" ca="1" si="70"/>
        <v>0</v>
      </c>
      <c r="AB102" s="13" t="str">
        <f ca="1">IF(AA102&gt;0,X102&amp;Language!$E$84&amp;Y102,"")</f>
        <v/>
      </c>
      <c r="AD102" s="145"/>
      <c r="AE102" s="150" t="str">
        <f ca="1">IF($AA102=0,"",IF($X102&gt;$Y102,Settings!$C$4,IF($X102=$Y102,1,0)))</f>
        <v/>
      </c>
      <c r="AF102" s="145" t="str">
        <f ca="1">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 ca="1">Planning!$L45</f>
        <v/>
      </c>
      <c r="W103" s="13" t="str">
        <f ca="1">Planning!$N45</f>
        <v/>
      </c>
      <c r="X103" s="13" t="str">
        <f ca="1">IF(AND('Preliminary Round'!$I51&lt;&gt;"",'Preliminary Round'!$K51&lt;&gt;"",'Preliminary Round'!$F51&lt;&gt;'Preliminary Round'!$H51,$V103&lt;&gt;"",$W103&lt;&gt;""),'Preliminary Round'!$I51,"")</f>
        <v/>
      </c>
      <c r="Y103" s="36" t="str">
        <f ca="1">IF(AND('Preliminary Round'!$I51&lt;&gt;"",'Preliminary Round'!$K51&lt;&gt;"",'Preliminary Round'!$F51&lt;&gt;'Preliminary Round'!$H51,$V103&lt;&gt;"",$W103&lt;&gt;""),'Preliminary Round'!$K51,"")</f>
        <v/>
      </c>
      <c r="Z103" s="35" t="str">
        <f t="shared" ca="1" si="69"/>
        <v/>
      </c>
      <c r="AA103" s="13">
        <f t="shared" ca="1" si="70"/>
        <v>0</v>
      </c>
      <c r="AB103" s="13" t="str">
        <f ca="1">IF(AA103&gt;0,X103&amp;Language!$E$84&amp;Y103,"")</f>
        <v/>
      </c>
      <c r="AD103" s="145"/>
      <c r="AE103" s="150" t="str">
        <f ca="1">IF($AA103=0,"",IF($X103&gt;$Y103,Settings!$C$4,IF($X103=$Y103,1,0)))</f>
        <v/>
      </c>
      <c r="AF103" s="145" t="str">
        <f ca="1">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 ca="1">Planning!$L46</f>
        <v/>
      </c>
      <c r="W104" s="13" t="str">
        <f ca="1">Planning!$N46</f>
        <v/>
      </c>
      <c r="X104" s="13" t="str">
        <f ca="1">IF(AND('Preliminary Round'!$I52&lt;&gt;"",'Preliminary Round'!$K52&lt;&gt;"",'Preliminary Round'!$F52&lt;&gt;'Preliminary Round'!$H52,$V104&lt;&gt;"",$W104&lt;&gt;""),'Preliminary Round'!$I52,"")</f>
        <v/>
      </c>
      <c r="Y104" s="36" t="str">
        <f ca="1">IF(AND('Preliminary Round'!$I52&lt;&gt;"",'Preliminary Round'!$K52&lt;&gt;"",'Preliminary Round'!$F52&lt;&gt;'Preliminary Round'!$H52,$V104&lt;&gt;"",$W104&lt;&gt;""),'Preliminary Round'!$K52,"")</f>
        <v/>
      </c>
      <c r="Z104" s="35" t="str">
        <f t="shared" ca="1" si="69"/>
        <v/>
      </c>
      <c r="AA104" s="13">
        <f t="shared" ca="1" si="70"/>
        <v>0</v>
      </c>
      <c r="AB104" s="13" t="str">
        <f ca="1">IF(AA104&gt;0,X104&amp;Language!$E$84&amp;Y104,"")</f>
        <v/>
      </c>
      <c r="AD104" s="145"/>
      <c r="AE104" s="150" t="str">
        <f ca="1">IF($AA104=0,"",IF($X104&gt;$Y104,Settings!$C$4,IF($X104=$Y104,1,0)))</f>
        <v/>
      </c>
      <c r="AF104" s="145" t="str">
        <f ca="1">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 ca="1">Planning!$L47</f>
        <v/>
      </c>
      <c r="W105" s="13" t="str">
        <f ca="1">Planning!$N47</f>
        <v/>
      </c>
      <c r="X105" s="13" t="str">
        <f ca="1">IF(AND('Preliminary Round'!$I53&lt;&gt;"",'Preliminary Round'!$K53&lt;&gt;"",'Preliminary Round'!$F53&lt;&gt;'Preliminary Round'!$H53,$V105&lt;&gt;"",$W105&lt;&gt;""),'Preliminary Round'!$I53,"")</f>
        <v/>
      </c>
      <c r="Y105" s="36" t="str">
        <f ca="1">IF(AND('Preliminary Round'!$I53&lt;&gt;"",'Preliminary Round'!$K53&lt;&gt;"",'Preliminary Round'!$F53&lt;&gt;'Preliminary Round'!$H53,$V105&lt;&gt;"",$W105&lt;&gt;""),'Preliminary Round'!$K53,"")</f>
        <v/>
      </c>
      <c r="Z105" s="35" t="str">
        <f t="shared" ca="1" si="69"/>
        <v/>
      </c>
      <c r="AA105" s="13">
        <f t="shared" ca="1" si="70"/>
        <v>0</v>
      </c>
      <c r="AB105" s="13" t="str">
        <f ca="1">IF(AA105&gt;0,X105&amp;Language!$E$84&amp;Y105,"")</f>
        <v/>
      </c>
      <c r="AD105" s="145"/>
      <c r="AE105" s="150" t="str">
        <f ca="1">IF($AA105=0,"",IF($X105&gt;$Y105,Settings!$C$4,IF($X105=$Y105,1,0)))</f>
        <v/>
      </c>
      <c r="AF105" s="145" t="str">
        <f ca="1">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 ca="1">Planning!$L48</f>
        <v/>
      </c>
      <c r="W106" s="13" t="str">
        <f ca="1">Planning!$N48</f>
        <v/>
      </c>
      <c r="X106" s="13" t="str">
        <f ca="1">IF(AND('Preliminary Round'!$I54&lt;&gt;"",'Preliminary Round'!$K54&lt;&gt;"",'Preliminary Round'!$F54&lt;&gt;'Preliminary Round'!$H54,$V106&lt;&gt;"",$W106&lt;&gt;""),'Preliminary Round'!$I54,"")</f>
        <v/>
      </c>
      <c r="Y106" s="36" t="str">
        <f ca="1">IF(AND('Preliminary Round'!$I54&lt;&gt;"",'Preliminary Round'!$K54&lt;&gt;"",'Preliminary Round'!$F54&lt;&gt;'Preliminary Round'!$H54,$V106&lt;&gt;"",$W106&lt;&gt;""),'Preliminary Round'!$K54,"")</f>
        <v/>
      </c>
      <c r="Z106" s="35" t="str">
        <f t="shared" ca="1" si="69"/>
        <v/>
      </c>
      <c r="AA106" s="13">
        <f t="shared" ca="1" si="70"/>
        <v>0</v>
      </c>
      <c r="AB106" s="13" t="str">
        <f ca="1">IF(AA106&gt;0,X106&amp;Language!$E$84&amp;Y106,"")</f>
        <v/>
      </c>
      <c r="AD106" s="145"/>
      <c r="AE106" s="150" t="str">
        <f ca="1">IF($AA106=0,"",IF($X106&gt;$Y106,Settings!$C$4,IF($X106=$Y106,1,0)))</f>
        <v/>
      </c>
      <c r="AF106" s="145" t="str">
        <f ca="1">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 ca="1">Planning!$L49</f>
        <v/>
      </c>
      <c r="W107" s="13" t="str">
        <f ca="1">Planning!$N49</f>
        <v/>
      </c>
      <c r="X107" s="13" t="str">
        <f ca="1">IF(AND('Preliminary Round'!$I55&lt;&gt;"",'Preliminary Round'!$K55&lt;&gt;"",'Preliminary Round'!$F55&lt;&gt;'Preliminary Round'!$H55,$V107&lt;&gt;"",$W107&lt;&gt;""),'Preliminary Round'!$I55,"")</f>
        <v/>
      </c>
      <c r="Y107" s="36" t="str">
        <f ca="1">IF(AND('Preliminary Round'!$I55&lt;&gt;"",'Preliminary Round'!$K55&lt;&gt;"",'Preliminary Round'!$F55&lt;&gt;'Preliminary Round'!$H55,$V107&lt;&gt;"",$W107&lt;&gt;""),'Preliminary Round'!$K55,"")</f>
        <v/>
      </c>
      <c r="Z107" s="35" t="str">
        <f t="shared" ca="1" si="69"/>
        <v/>
      </c>
      <c r="AA107" s="13">
        <f t="shared" ca="1" si="70"/>
        <v>0</v>
      </c>
      <c r="AB107" s="13" t="str">
        <f ca="1">IF(AA107&gt;0,X107&amp;Language!$E$84&amp;Y107,"")</f>
        <v/>
      </c>
      <c r="AD107" s="145"/>
      <c r="AE107" s="150" t="str">
        <f ca="1">IF($AA107=0,"",IF($X107&gt;$Y107,Settings!$C$4,IF($X107=$Y107,1,0)))</f>
        <v/>
      </c>
      <c r="AF107" s="145"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Planning!$L50</f>
        <v/>
      </c>
      <c r="W108" s="13" t="str">
        <f ca="1">Planning!$N50</f>
        <v/>
      </c>
      <c r="X108" s="13" t="str">
        <f ca="1">IF(AND('Preliminary Round'!$I56&lt;&gt;"",'Preliminary Round'!$K56&lt;&gt;"",'Preliminary Round'!$F56&lt;&gt;'Preliminary Round'!$H56,$V108&lt;&gt;"",$W108&lt;&gt;""),'Preliminary Round'!$I56,"")</f>
        <v/>
      </c>
      <c r="Y108" s="36" t="str">
        <f ca="1">IF(AND('Preliminary Round'!$I56&lt;&gt;"",'Preliminary Round'!$K56&lt;&gt;"",'Preliminary Round'!$F56&lt;&gt;'Preliminary Round'!$H56,$V108&lt;&gt;"",$W108&lt;&gt;""),'Preliminary Round'!$K56,"")</f>
        <v/>
      </c>
      <c r="Z108" s="35" t="str">
        <f t="shared" ca="1" si="69"/>
        <v/>
      </c>
      <c r="AA108" s="13">
        <f t="shared" ca="1" si="70"/>
        <v>0</v>
      </c>
      <c r="AB108" s="13" t="str">
        <f ca="1">IF(AA108&gt;0,X108&amp;Language!$E$84&amp;Y108,"")</f>
        <v/>
      </c>
      <c r="AD108" s="145"/>
      <c r="AE108" s="150" t="str">
        <f ca="1">IF($AA108=0,"",IF($X108&gt;$Y108,Settings!$C$4,IF($X108=$Y108,1,0)))</f>
        <v/>
      </c>
      <c r="AF108" s="145"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309" t="s">
        <v>69</v>
      </c>
      <c r="V109" s="310" t="str">
        <f>""</f>
        <v/>
      </c>
      <c r="W109" s="311" t="str">
        <f>""</f>
        <v/>
      </c>
      <c r="X109" s="311" t="str">
        <f>""</f>
        <v/>
      </c>
      <c r="Y109" s="312" t="str">
        <f>""</f>
        <v/>
      </c>
      <c r="Z109" s="313" t="str">
        <f>""</f>
        <v/>
      </c>
      <c r="AA109" s="311">
        <f t="shared" si="67"/>
        <v>0</v>
      </c>
      <c r="AB109" s="311" t="str">
        <f>""</f>
        <v/>
      </c>
      <c r="AC109" s="314"/>
      <c r="AD109" s="315"/>
      <c r="AE109" s="316" t="str">
        <f>IF($AA109=0,"",IF($X109&gt;$Y109,Settings!$C$4,IF($X109=$Y109,1,0)))</f>
        <v/>
      </c>
      <c r="AF109" s="31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71">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71"/>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71"/>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71"/>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71"/>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71"/>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71"/>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IF(AA136&gt;0,Y64&amp;Language!$E$84&amp;X64,"")</f>
        <v>6-2</v>
      </c>
      <c r="AD136" s="145"/>
    </row>
    <row r="137" spans="2:32" x14ac:dyDescent="0.2">
      <c r="Y137" s="68" t="s">
        <v>8</v>
      </c>
      <c r="Z137" s="35" t="str">
        <f ca="1">W65&amp;V65</f>
        <v>Inter MailandFC Grönlingen</v>
      </c>
      <c r="AA137" s="13">
        <f t="shared" ref="AA137:AA200" ca="1" si="72">AA65</f>
        <v>1</v>
      </c>
      <c r="AB137" s="13" t="str">
        <f ca="1">IF(AA137&gt;0,Y65&amp;Language!$E$84&amp;X65,"")</f>
        <v>4-1</v>
      </c>
      <c r="AC137" s="2"/>
      <c r="AD137" s="145"/>
    </row>
    <row r="138" spans="2:32" x14ac:dyDescent="0.2">
      <c r="Y138" s="68" t="s">
        <v>9</v>
      </c>
      <c r="Z138" s="35" t="str">
        <f t="shared" ref="Z138:Z201" ca="1" si="73">W66&amp;V66</f>
        <v>Real Madrid1. FC Nürnberg</v>
      </c>
      <c r="AA138" s="13">
        <f t="shared" ca="1" si="72"/>
        <v>1</v>
      </c>
      <c r="AB138" s="13" t="str">
        <f ca="1">IF(AA138&gt;0,Y66&amp;Language!$E$84&amp;X66,"")</f>
        <v>4-1</v>
      </c>
      <c r="AC138" s="2"/>
      <c r="AD138" s="145"/>
    </row>
    <row r="139" spans="2:32" x14ac:dyDescent="0.2">
      <c r="Y139" s="68" t="s">
        <v>10</v>
      </c>
      <c r="Z139" s="35" t="str">
        <f t="shared" ca="1" si="73"/>
        <v>Maibach 1822 eVEintracht Frankfurt</v>
      </c>
      <c r="AA139" s="13">
        <f t="shared" ca="1" si="72"/>
        <v>1</v>
      </c>
      <c r="AB139" s="13" t="str">
        <f ca="1">IF(AA139&gt;0,Y67&amp;Language!$E$84&amp;X67,"")</f>
        <v>2-5</v>
      </c>
      <c r="AC139" s="2"/>
      <c r="AD139" s="145"/>
    </row>
    <row r="140" spans="2:32" x14ac:dyDescent="0.2">
      <c r="Y140" s="68" t="s">
        <v>11</v>
      </c>
      <c r="Z140" s="35" t="str">
        <f t="shared" ca="1" si="73"/>
        <v>Manchester CitySSV Wildbach</v>
      </c>
      <c r="AA140" s="13">
        <f t="shared" ca="1" si="72"/>
        <v>1</v>
      </c>
      <c r="AB140" s="13" t="str">
        <f ca="1">IF(AA140&gt;0,Y68&amp;Language!$E$84&amp;X68,"")</f>
        <v>6-2</v>
      </c>
      <c r="AC140" s="2"/>
      <c r="AD140" s="145"/>
    </row>
    <row r="141" spans="2:32" x14ac:dyDescent="0.2">
      <c r="Y141" s="68" t="s">
        <v>12</v>
      </c>
      <c r="Z141" s="35" t="str">
        <f t="shared" ca="1" si="73"/>
        <v>FSV RauenBorussia Dortmund</v>
      </c>
      <c r="AA141" s="13">
        <f t="shared" ca="1" si="72"/>
        <v>1</v>
      </c>
      <c r="AB141" s="13" t="str">
        <f ca="1">IF(AA141&gt;0,Y69&amp;Language!$E$84&amp;X69,"")</f>
        <v>0-3</v>
      </c>
      <c r="AC141" s="2"/>
      <c r="AD141" s="145"/>
    </row>
    <row r="142" spans="2:32" x14ac:dyDescent="0.2">
      <c r="Y142" s="68" t="s">
        <v>17</v>
      </c>
      <c r="Z142" s="35" t="str">
        <f t="shared" ca="1" si="73"/>
        <v>1. FC RiedwaldVFB Essenheim</v>
      </c>
      <c r="AA142" s="13">
        <f t="shared" ca="1" si="72"/>
        <v>1</v>
      </c>
      <c r="AB142" s="13" t="str">
        <f ca="1">IF(AA142&gt;0,Y70&amp;Language!$E$84&amp;X70,"")</f>
        <v>4-4</v>
      </c>
      <c r="AC142" s="2"/>
      <c r="AD142" s="145"/>
    </row>
    <row r="143" spans="2:32" x14ac:dyDescent="0.2">
      <c r="Y143" s="68" t="s">
        <v>18</v>
      </c>
      <c r="Z143" s="35" t="str">
        <f t="shared" ca="1" si="73"/>
        <v>Mainz 05FC Grönlingen</v>
      </c>
      <c r="AA143" s="13">
        <f t="shared" ca="1" si="72"/>
        <v>1</v>
      </c>
      <c r="AB143" s="13" t="str">
        <f ca="1">IF(AA143&gt;0,Y71&amp;Language!$E$84&amp;X71,"")</f>
        <v>2-1</v>
      </c>
      <c r="AC143" s="2"/>
      <c r="AD143" s="145"/>
    </row>
    <row r="144" spans="2:32" x14ac:dyDescent="0.2">
      <c r="Y144" s="68" t="s">
        <v>19</v>
      </c>
      <c r="Z144" s="35" t="str">
        <f t="shared" ca="1" si="73"/>
        <v>Kickers Rodendorf1. FC Nürnberg</v>
      </c>
      <c r="AA144" s="13">
        <f t="shared" ca="1" si="72"/>
        <v>1</v>
      </c>
      <c r="AB144" s="13" t="str">
        <f ca="1">IF(AA144&gt;0,Y72&amp;Language!$E$84&amp;X72,"")</f>
        <v>0-2</v>
      </c>
      <c r="AC144" s="2"/>
      <c r="AD144" s="145"/>
    </row>
    <row r="145" spans="25:30" x14ac:dyDescent="0.2">
      <c r="Y145" s="68" t="s">
        <v>25</v>
      </c>
      <c r="Z145" s="35" t="str">
        <f t="shared" ca="1" si="73"/>
        <v>Eintracht FrankfurtFC Barcelona</v>
      </c>
      <c r="AA145" s="13">
        <f t="shared" ca="1" si="72"/>
        <v>1</v>
      </c>
      <c r="AB145" s="13" t="str">
        <f ca="1">IF(AA145&gt;0,Y73&amp;Language!$E$84&amp;X73,"")</f>
        <v>0-1</v>
      </c>
      <c r="AC145" s="2"/>
      <c r="AD145" s="145"/>
    </row>
    <row r="146" spans="25:30" x14ac:dyDescent="0.2">
      <c r="Y146" s="68" t="s">
        <v>26</v>
      </c>
      <c r="Z146" s="35" t="str">
        <f t="shared" ca="1" si="73"/>
        <v>SSV WildbachInter Mailand</v>
      </c>
      <c r="AA146" s="13">
        <f t="shared" ca="1" si="72"/>
        <v>1</v>
      </c>
      <c r="AB146" s="13" t="str">
        <f ca="1">IF(AA146&gt;0,Y74&amp;Language!$E$84&amp;X74,"")</f>
        <v>0-5</v>
      </c>
      <c r="AC146" s="2"/>
      <c r="AD146" s="145"/>
    </row>
    <row r="147" spans="25:30" x14ac:dyDescent="0.2">
      <c r="Y147" s="68" t="s">
        <v>27</v>
      </c>
      <c r="Z147" s="35" t="str">
        <f t="shared" ca="1" si="73"/>
        <v>Borussia DortmundReal Madrid</v>
      </c>
      <c r="AA147" s="13">
        <f t="shared" ca="1" si="72"/>
        <v>1</v>
      </c>
      <c r="AB147" s="13" t="str">
        <f ca="1">IF(AA147&gt;0,Y75&amp;Language!$E$84&amp;X75,"")</f>
        <v>2-3</v>
      </c>
      <c r="AC147" s="2"/>
      <c r="AD147" s="145"/>
    </row>
    <row r="148" spans="25:30" x14ac:dyDescent="0.2">
      <c r="Y148" s="68" t="s">
        <v>28</v>
      </c>
      <c r="Z148" s="35" t="str">
        <f t="shared" ca="1" si="73"/>
        <v>Maibach 1822 eV1. FC Riedwald</v>
      </c>
      <c r="AA148" s="13">
        <f t="shared" ca="1" si="72"/>
        <v>1</v>
      </c>
      <c r="AB148" s="13" t="str">
        <f ca="1">IF(AA148&gt;0,Y76&amp;Language!$E$84&amp;X76,"")</f>
        <v>2-4</v>
      </c>
      <c r="AC148" s="2"/>
      <c r="AD148" s="145"/>
    </row>
    <row r="149" spans="25:30" x14ac:dyDescent="0.2">
      <c r="Y149" s="68" t="s">
        <v>29</v>
      </c>
      <c r="Z149" s="35" t="str">
        <f t="shared" ca="1" si="73"/>
        <v>Manchester CityMainz 05</v>
      </c>
      <c r="AA149" s="13">
        <f t="shared" ca="1" si="72"/>
        <v>1</v>
      </c>
      <c r="AB149" s="13" t="str">
        <f ca="1">IF(AA149&gt;0,Y77&amp;Language!$E$84&amp;X77,"")</f>
        <v>3-0</v>
      </c>
      <c r="AC149" s="2"/>
      <c r="AD149" s="145"/>
    </row>
    <row r="150" spans="25:30" x14ac:dyDescent="0.2">
      <c r="Y150" s="68" t="s">
        <v>30</v>
      </c>
      <c r="Z150" s="35" t="str">
        <f t="shared" ca="1" si="73"/>
        <v>FSV RauenKickers Rodendorf</v>
      </c>
      <c r="AA150" s="13">
        <f t="shared" ca="1" si="72"/>
        <v>1</v>
      </c>
      <c r="AB150" s="13" t="str">
        <f ca="1">IF(AA150&gt;0,Y78&amp;Language!$E$84&amp;X78,"")</f>
        <v>1-1</v>
      </c>
      <c r="AC150" s="2"/>
      <c r="AD150" s="145"/>
    </row>
    <row r="151" spans="25:30" x14ac:dyDescent="0.2">
      <c r="Y151" s="68" t="s">
        <v>31</v>
      </c>
      <c r="Z151" s="35" t="str">
        <f t="shared" ca="1" si="73"/>
        <v>VFB EssenheimEintracht Frankfurt</v>
      </c>
      <c r="AA151" s="13">
        <f t="shared" ca="1" si="72"/>
        <v>1</v>
      </c>
      <c r="AB151" s="13" t="str">
        <f ca="1">IF(AA151&gt;0,Y79&amp;Language!$E$84&amp;X79,"")</f>
        <v>0-2</v>
      </c>
      <c r="AC151" s="2"/>
      <c r="AD151" s="145"/>
    </row>
    <row r="152" spans="25:30" x14ac:dyDescent="0.2">
      <c r="Y152" s="68" t="s">
        <v>32</v>
      </c>
      <c r="Z152" s="35" t="str">
        <f t="shared" ca="1" si="73"/>
        <v>FC GrönlingenSSV Wildbach</v>
      </c>
      <c r="AA152" s="13">
        <f t="shared" ca="1" si="72"/>
        <v>1</v>
      </c>
      <c r="AB152" s="13" t="str">
        <f ca="1">IF(AA152&gt;0,Y80&amp;Language!$E$84&amp;X80,"")</f>
        <v>3-3</v>
      </c>
      <c r="AC152" s="2"/>
      <c r="AD152" s="145"/>
    </row>
    <row r="153" spans="25:30" x14ac:dyDescent="0.2">
      <c r="Y153" s="68" t="s">
        <v>33</v>
      </c>
      <c r="Z153" s="35" t="str">
        <f t="shared" ca="1" si="73"/>
        <v>1. FC NürnbergBorussia Dortmund</v>
      </c>
      <c r="AA153" s="13">
        <f t="shared" ca="1" si="72"/>
        <v>1</v>
      </c>
      <c r="AB153" s="13" t="str">
        <f ca="1">IF(AA153&gt;0,Y81&amp;Language!$E$84&amp;X81,"")</f>
        <v>3-4</v>
      </c>
      <c r="AC153" s="2"/>
      <c r="AD153" s="145"/>
    </row>
    <row r="154" spans="25:30" x14ac:dyDescent="0.2">
      <c r="Y154" s="68" t="s">
        <v>34</v>
      </c>
      <c r="Z154" s="35" t="str">
        <f t="shared" ca="1" si="73"/>
        <v>Maibach 1822 eVFC Barcelona</v>
      </c>
      <c r="AA154" s="13">
        <f t="shared" ca="1" si="72"/>
        <v>1</v>
      </c>
      <c r="AB154" s="13" t="str">
        <f ca="1">IF(AA154&gt;0,Y82&amp;Language!$E$84&amp;X82,"")</f>
        <v>1-5</v>
      </c>
      <c r="AC154" s="2"/>
      <c r="AD154" s="145"/>
    </row>
    <row r="155" spans="25:30" x14ac:dyDescent="0.2">
      <c r="Y155" s="68" t="s">
        <v>35</v>
      </c>
      <c r="Z155" s="35" t="str">
        <f t="shared" ca="1" si="73"/>
        <v>Manchester CityInter Mailand</v>
      </c>
      <c r="AA155" s="13">
        <f t="shared" ca="1" si="72"/>
        <v>1</v>
      </c>
      <c r="AB155" s="13" t="str">
        <f ca="1">IF(AA155&gt;0,Y83&amp;Language!$E$84&amp;X83,"")</f>
        <v>1-0</v>
      </c>
      <c r="AC155" s="2"/>
      <c r="AD155" s="145"/>
    </row>
    <row r="156" spans="25:30" x14ac:dyDescent="0.2">
      <c r="Y156" s="68" t="s">
        <v>36</v>
      </c>
      <c r="Z156" s="35" t="str">
        <f t="shared" ca="1" si="73"/>
        <v>FSV RauenReal Madrid</v>
      </c>
      <c r="AA156" s="13">
        <f t="shared" ca="1" si="72"/>
        <v>1</v>
      </c>
      <c r="AB156" s="13" t="str">
        <f ca="1">IF(AA156&gt;0,Y84&amp;Language!$E$84&amp;X84,"")</f>
        <v>1-4</v>
      </c>
      <c r="AC156" s="2"/>
      <c r="AD156" s="145"/>
    </row>
    <row r="157" spans="25:30" x14ac:dyDescent="0.2">
      <c r="Y157" s="68" t="s">
        <v>37</v>
      </c>
      <c r="Z157" s="35" t="str">
        <f t="shared" ca="1" si="73"/>
        <v>1. FC RiedwaldEintracht Frankfurt</v>
      </c>
      <c r="AA157" s="13">
        <f t="shared" ca="1" si="72"/>
        <v>1</v>
      </c>
      <c r="AB157" s="13" t="str">
        <f ca="1">IF(AA157&gt;0,Y85&amp;Language!$E$84&amp;X85,"")</f>
        <v>2-5</v>
      </c>
      <c r="AC157" s="2"/>
      <c r="AD157" s="145"/>
    </row>
    <row r="158" spans="25:30" x14ac:dyDescent="0.2">
      <c r="Y158" s="68" t="s">
        <v>38</v>
      </c>
      <c r="Z158" s="35" t="str">
        <f t="shared" ca="1" si="73"/>
        <v>Mainz 05SSV Wildbach</v>
      </c>
      <c r="AA158" s="13">
        <f t="shared" ca="1" si="72"/>
        <v>1</v>
      </c>
      <c r="AB158" s="13" t="str">
        <f ca="1">IF(AA158&gt;0,Y86&amp;Language!$E$84&amp;X86,"")</f>
        <v>2-0</v>
      </c>
      <c r="AC158" s="2"/>
      <c r="AD158" s="145"/>
    </row>
    <row r="159" spans="25:30" x14ac:dyDescent="0.2">
      <c r="Y159" s="68" t="s">
        <v>39</v>
      </c>
      <c r="Z159" s="35" t="str">
        <f t="shared" ca="1" si="73"/>
        <v>Kickers RodendorfBorussia Dortmund</v>
      </c>
      <c r="AA159" s="13">
        <f t="shared" ca="1" si="72"/>
        <v>1</v>
      </c>
      <c r="AB159" s="13" t="str">
        <f ca="1">IF(AA159&gt;0,Y87&amp;Language!$E$84&amp;X87,"")</f>
        <v>1-6</v>
      </c>
      <c r="AC159" s="2"/>
      <c r="AD159" s="145"/>
    </row>
    <row r="160" spans="25:30" x14ac:dyDescent="0.2">
      <c r="Y160" s="68" t="s">
        <v>40</v>
      </c>
      <c r="Z160" s="35" t="str">
        <f t="shared" ca="1" si="73"/>
        <v>VFB EssenheimMaibach 1822 eV</v>
      </c>
      <c r="AA160" s="13">
        <f t="shared" ca="1" si="72"/>
        <v>1</v>
      </c>
      <c r="AB160" s="13" t="str">
        <f ca="1">IF(AA160&gt;0,Y88&amp;Language!$E$84&amp;X88,"")</f>
        <v>2-4</v>
      </c>
      <c r="AC160" s="2"/>
      <c r="AD160" s="145"/>
    </row>
    <row r="161" spans="25:30" x14ac:dyDescent="0.2">
      <c r="Y161" s="68" t="s">
        <v>41</v>
      </c>
      <c r="Z161" s="35" t="str">
        <f t="shared" ca="1" si="73"/>
        <v>FC GrönlingenManchester City</v>
      </c>
      <c r="AA161" s="13">
        <f t="shared" ca="1" si="72"/>
        <v>1</v>
      </c>
      <c r="AB161" s="13" t="str">
        <f ca="1">IF(AA161&gt;0,Y89&amp;Language!$E$84&amp;X89,"")</f>
        <v>0-5</v>
      </c>
      <c r="AC161" s="2"/>
      <c r="AD161" s="145"/>
    </row>
    <row r="162" spans="25:30" x14ac:dyDescent="0.2">
      <c r="Y162" s="68" t="s">
        <v>42</v>
      </c>
      <c r="Z162" s="35" t="str">
        <f t="shared" ca="1" si="73"/>
        <v>1. FC NürnbergFSV Rauen</v>
      </c>
      <c r="AA162" s="13">
        <f t="shared" ca="1" si="72"/>
        <v>1</v>
      </c>
      <c r="AB162" s="13" t="str">
        <f ca="1">IF(AA162&gt;0,Y90&amp;Language!$E$84&amp;X90,"")</f>
        <v>3-1</v>
      </c>
      <c r="AC162" s="2"/>
      <c r="AD162" s="145"/>
    </row>
    <row r="163" spans="25:30" x14ac:dyDescent="0.2">
      <c r="Y163" s="68" t="s">
        <v>43</v>
      </c>
      <c r="Z163" s="35" t="str">
        <f t="shared" ca="1" si="73"/>
        <v>FC Barcelona1. FC Riedwald</v>
      </c>
      <c r="AA163" s="13">
        <f t="shared" ca="1" si="72"/>
        <v>1</v>
      </c>
      <c r="AB163" s="13" t="str">
        <f ca="1">IF(AA163&gt;0,Y91&amp;Language!$E$84&amp;X91,"")</f>
        <v>2-0</v>
      </c>
      <c r="AC163" s="2"/>
      <c r="AD163" s="145"/>
    </row>
    <row r="164" spans="25:30" x14ac:dyDescent="0.2">
      <c r="Y164" s="68" t="s">
        <v>44</v>
      </c>
      <c r="Z164" s="35" t="str">
        <f t="shared" ca="1" si="73"/>
        <v>Inter MailandMainz 05</v>
      </c>
      <c r="AA164" s="13">
        <f t="shared" ca="1" si="72"/>
        <v>1</v>
      </c>
      <c r="AB164" s="13" t="str">
        <f ca="1">IF(AA164&gt;0,Y92&amp;Language!$E$84&amp;X92,"")</f>
        <v>4-1</v>
      </c>
      <c r="AC164" s="2"/>
      <c r="AD164" s="145"/>
    </row>
    <row r="165" spans="25:30" x14ac:dyDescent="0.2">
      <c r="Y165" s="68" t="s">
        <v>45</v>
      </c>
      <c r="Z165" s="35" t="str">
        <f t="shared" ca="1" si="73"/>
        <v>Real MadridKickers Rodendorf</v>
      </c>
      <c r="AA165" s="13">
        <f t="shared" ca="1" si="72"/>
        <v>1</v>
      </c>
      <c r="AB165" s="13" t="str">
        <f ca="1">IF(AA165&gt;0,Y93&amp;Language!$E$84&amp;X93,"")</f>
        <v>6-0</v>
      </c>
      <c r="AC165" s="2"/>
      <c r="AD165" s="145"/>
    </row>
    <row r="166" spans="25:30" x14ac:dyDescent="0.2">
      <c r="Y166" s="68" t="s">
        <v>46</v>
      </c>
      <c r="Z166" s="35" t="str">
        <f t="shared" ca="1" si="73"/>
        <v/>
      </c>
      <c r="AA166" s="13">
        <f t="shared" ca="1" si="72"/>
        <v>0</v>
      </c>
      <c r="AB166" s="13" t="str">
        <f ca="1">IF(AA166&gt;0,Y94&amp;Language!$E$84&amp;X94,"")</f>
        <v/>
      </c>
      <c r="AC166" s="2"/>
      <c r="AD166" s="145"/>
    </row>
    <row r="167" spans="25:30" x14ac:dyDescent="0.2">
      <c r="Y167" s="68" t="s">
        <v>47</v>
      </c>
      <c r="Z167" s="35" t="str">
        <f t="shared" ca="1" si="73"/>
        <v/>
      </c>
      <c r="AA167" s="13">
        <f t="shared" ca="1" si="72"/>
        <v>0</v>
      </c>
      <c r="AB167" s="13" t="str">
        <f ca="1">IF(AA167&gt;0,Y95&amp;Language!$E$84&amp;X95,"")</f>
        <v/>
      </c>
      <c r="AC167" s="2"/>
      <c r="AD167" s="145"/>
    </row>
    <row r="168" spans="25:30" x14ac:dyDescent="0.2">
      <c r="Y168" s="68" t="s">
        <v>48</v>
      </c>
      <c r="Z168" s="35" t="str">
        <f t="shared" ca="1" si="73"/>
        <v/>
      </c>
      <c r="AA168" s="13">
        <f t="shared" ca="1" si="72"/>
        <v>0</v>
      </c>
      <c r="AB168" s="13" t="str">
        <f ca="1">IF(AA168&gt;0,Y96&amp;Language!$E$84&amp;X96,"")</f>
        <v/>
      </c>
      <c r="AC168" s="2"/>
      <c r="AD168" s="145"/>
    </row>
    <row r="169" spans="25:30" x14ac:dyDescent="0.2">
      <c r="Y169" s="68" t="s">
        <v>49</v>
      </c>
      <c r="Z169" s="35" t="str">
        <f t="shared" ca="1" si="73"/>
        <v/>
      </c>
      <c r="AA169" s="13">
        <f t="shared" ca="1" si="72"/>
        <v>0</v>
      </c>
      <c r="AB169" s="13" t="str">
        <f ca="1">IF(AA169&gt;0,Y97&amp;Language!$E$84&amp;X97,"")</f>
        <v/>
      </c>
      <c r="AC169" s="2"/>
      <c r="AD169" s="145"/>
    </row>
    <row r="170" spans="25:30" x14ac:dyDescent="0.2">
      <c r="Y170" s="68" t="s">
        <v>50</v>
      </c>
      <c r="Z170" s="35" t="str">
        <f t="shared" ca="1" si="73"/>
        <v/>
      </c>
      <c r="AA170" s="13">
        <f t="shared" ca="1" si="72"/>
        <v>0</v>
      </c>
      <c r="AB170" s="13" t="str">
        <f ca="1">IF(AA170&gt;0,Y98&amp;Language!$E$84&amp;X98,"")</f>
        <v/>
      </c>
      <c r="AC170" s="2"/>
      <c r="AD170" s="145"/>
    </row>
    <row r="171" spans="25:30" x14ac:dyDescent="0.2">
      <c r="Y171" s="68" t="s">
        <v>51</v>
      </c>
      <c r="Z171" s="35" t="str">
        <f t="shared" ca="1" si="73"/>
        <v/>
      </c>
      <c r="AA171" s="13">
        <f t="shared" ca="1" si="72"/>
        <v>0</v>
      </c>
      <c r="AB171" s="13" t="str">
        <f ca="1">IF(AA171&gt;0,Y99&amp;Language!$E$84&amp;X99,"")</f>
        <v/>
      </c>
      <c r="AC171" s="2"/>
      <c r="AD171" s="145"/>
    </row>
    <row r="172" spans="25:30" x14ac:dyDescent="0.2">
      <c r="Y172" s="68" t="s">
        <v>60</v>
      </c>
      <c r="Z172" s="35" t="str">
        <f t="shared" ca="1" si="73"/>
        <v/>
      </c>
      <c r="AA172" s="13">
        <f t="shared" ca="1" si="72"/>
        <v>0</v>
      </c>
      <c r="AB172" s="13" t="str">
        <f ca="1">IF(AA172&gt;0,Y100&amp;Language!$E$84&amp;X100,"")</f>
        <v/>
      </c>
      <c r="AC172" s="2"/>
      <c r="AD172" s="145"/>
    </row>
    <row r="173" spans="25:30" x14ac:dyDescent="0.2">
      <c r="Y173" s="68" t="s">
        <v>61</v>
      </c>
      <c r="Z173" s="35" t="str">
        <f t="shared" ca="1" si="73"/>
        <v/>
      </c>
      <c r="AA173" s="13">
        <f t="shared" ca="1" si="72"/>
        <v>0</v>
      </c>
      <c r="AB173" s="13" t="str">
        <f ca="1">IF(AA173&gt;0,Y101&amp;Language!$E$84&amp;X101,"")</f>
        <v/>
      </c>
      <c r="AC173" s="2"/>
      <c r="AD173" s="145"/>
    </row>
    <row r="174" spans="25:30" x14ac:dyDescent="0.2">
      <c r="Y174" s="68" t="s">
        <v>62</v>
      </c>
      <c r="Z174" s="35" t="str">
        <f t="shared" ca="1" si="73"/>
        <v/>
      </c>
      <c r="AA174" s="13">
        <f t="shared" ca="1" si="72"/>
        <v>0</v>
      </c>
      <c r="AB174" s="13" t="str">
        <f ca="1">IF(AA174&gt;0,Y102&amp;Language!$E$84&amp;X102,"")</f>
        <v/>
      </c>
      <c r="AC174" s="2"/>
      <c r="AD174" s="145"/>
    </row>
    <row r="175" spans="25:30" x14ac:dyDescent="0.2">
      <c r="Y175" s="68" t="s">
        <v>63</v>
      </c>
      <c r="Z175" s="35" t="str">
        <f t="shared" ca="1" si="73"/>
        <v/>
      </c>
      <c r="AA175" s="13">
        <f t="shared" ca="1" si="72"/>
        <v>0</v>
      </c>
      <c r="AB175" s="13" t="str">
        <f ca="1">IF(AA175&gt;0,Y103&amp;Language!$E$84&amp;X103,"")</f>
        <v/>
      </c>
      <c r="AC175" s="2"/>
      <c r="AD175" s="145"/>
    </row>
    <row r="176" spans="25:30" x14ac:dyDescent="0.2">
      <c r="Y176" s="68" t="s">
        <v>64</v>
      </c>
      <c r="Z176" s="35" t="str">
        <f t="shared" ca="1" si="73"/>
        <v/>
      </c>
      <c r="AA176" s="13">
        <f t="shared" ca="1" si="72"/>
        <v>0</v>
      </c>
      <c r="AB176" s="13" t="str">
        <f ca="1">IF(AA176&gt;0,Y104&amp;Language!$E$84&amp;X104,"")</f>
        <v/>
      </c>
      <c r="AC176" s="2"/>
      <c r="AD176" s="145"/>
    </row>
    <row r="177" spans="25:30" x14ac:dyDescent="0.2">
      <c r="Y177" s="68" t="s">
        <v>65</v>
      </c>
      <c r="Z177" s="35" t="str">
        <f t="shared" ca="1" si="73"/>
        <v/>
      </c>
      <c r="AA177" s="13">
        <f t="shared" ca="1" si="72"/>
        <v>0</v>
      </c>
      <c r="AB177" s="13" t="str">
        <f ca="1">IF(AA177&gt;0,Y105&amp;Language!$E$84&amp;X105,"")</f>
        <v/>
      </c>
      <c r="AC177" s="2"/>
      <c r="AD177" s="145"/>
    </row>
    <row r="178" spans="25:30" x14ac:dyDescent="0.2">
      <c r="Y178" s="68" t="s">
        <v>66</v>
      </c>
      <c r="Z178" s="35" t="str">
        <f t="shared" ca="1" si="73"/>
        <v/>
      </c>
      <c r="AA178" s="13">
        <f t="shared" ca="1" si="72"/>
        <v>0</v>
      </c>
      <c r="AB178" s="13" t="str">
        <f ca="1">IF(AA178&gt;0,Y106&amp;Language!$E$84&amp;X106,"")</f>
        <v/>
      </c>
      <c r="AC178" s="2"/>
      <c r="AD178" s="145"/>
    </row>
    <row r="179" spans="25:30" x14ac:dyDescent="0.2">
      <c r="Y179" s="68" t="s">
        <v>67</v>
      </c>
      <c r="Z179" s="35" t="str">
        <f t="shared" ca="1" si="73"/>
        <v/>
      </c>
      <c r="AA179" s="13">
        <f t="shared" ca="1" si="72"/>
        <v>0</v>
      </c>
      <c r="AB179" s="13" t="str">
        <f ca="1">IF(AA179&gt;0,Y107&amp;Language!$E$84&amp;X107,"")</f>
        <v/>
      </c>
      <c r="AC179" s="2"/>
      <c r="AD179" s="145"/>
    </row>
    <row r="180" spans="25:30" x14ac:dyDescent="0.2">
      <c r="Y180" s="68" t="s">
        <v>68</v>
      </c>
      <c r="Z180" s="35" t="str">
        <f t="shared" ca="1" si="73"/>
        <v/>
      </c>
      <c r="AA180" s="13">
        <f t="shared" ca="1" si="72"/>
        <v>0</v>
      </c>
      <c r="AB180" s="13" t="str">
        <f ca="1">IF(AA180&gt;0,Y108&amp;Language!$E$84&amp;X108,"")</f>
        <v/>
      </c>
      <c r="AC180" s="2"/>
      <c r="AD180" s="145"/>
    </row>
    <row r="181" spans="25:30" x14ac:dyDescent="0.2">
      <c r="Y181" s="68" t="s">
        <v>69</v>
      </c>
      <c r="Z181" s="35" t="str">
        <f t="shared" si="73"/>
        <v/>
      </c>
      <c r="AA181" s="13">
        <f t="shared" si="72"/>
        <v>0</v>
      </c>
      <c r="AB181" s="13" t="str">
        <f>IF(AA181&gt;0,Y109&amp;Language!$E$84&amp;X109,"")</f>
        <v/>
      </c>
      <c r="AC181" s="2"/>
      <c r="AD181" s="145"/>
    </row>
    <row r="182" spans="25:30" x14ac:dyDescent="0.2">
      <c r="Y182" s="68" t="s">
        <v>70</v>
      </c>
      <c r="Z182" s="35" t="str">
        <f t="shared" si="73"/>
        <v/>
      </c>
      <c r="AA182" s="13">
        <f t="shared" si="72"/>
        <v>0</v>
      </c>
      <c r="AB182" s="13" t="str">
        <f>IF(AA182&gt;0,Y110&amp;Language!$E$84&amp;X110,"")</f>
        <v/>
      </c>
      <c r="AC182" s="2"/>
      <c r="AD182" s="145"/>
    </row>
    <row r="183" spans="25:30" x14ac:dyDescent="0.2">
      <c r="Y183" s="68" t="s">
        <v>71</v>
      </c>
      <c r="Z183" s="35" t="str">
        <f t="shared" si="73"/>
        <v/>
      </c>
      <c r="AA183" s="13">
        <f t="shared" si="72"/>
        <v>0</v>
      </c>
      <c r="AB183" s="13" t="str">
        <f>IF(AA183&gt;0,Y111&amp;Language!$E$84&amp;X111,"")</f>
        <v/>
      </c>
      <c r="AC183" s="2"/>
      <c r="AD183" s="145"/>
    </row>
    <row r="184" spans="25:30" x14ac:dyDescent="0.2">
      <c r="Y184" s="68" t="s">
        <v>72</v>
      </c>
      <c r="Z184" s="35" t="str">
        <f t="shared" si="73"/>
        <v/>
      </c>
      <c r="AA184" s="13">
        <f t="shared" si="72"/>
        <v>0</v>
      </c>
      <c r="AB184" s="13" t="str">
        <f>IF(AA184&gt;0,Y112&amp;Language!$E$84&amp;X112,"")</f>
        <v/>
      </c>
      <c r="AC184" s="2"/>
      <c r="AD184" s="145"/>
    </row>
    <row r="185" spans="25:30" x14ac:dyDescent="0.2">
      <c r="Y185" s="68" t="s">
        <v>73</v>
      </c>
      <c r="Z185" s="35" t="str">
        <f t="shared" si="73"/>
        <v/>
      </c>
      <c r="AA185" s="13">
        <f t="shared" si="72"/>
        <v>0</v>
      </c>
      <c r="AB185" s="13" t="str">
        <f>IF(AA185&gt;0,Y113&amp;Language!$E$84&amp;X113,"")</f>
        <v/>
      </c>
      <c r="AC185" s="2"/>
      <c r="AD185" s="145"/>
    </row>
    <row r="186" spans="25:30" x14ac:dyDescent="0.2">
      <c r="Y186" s="68" t="s">
        <v>74</v>
      </c>
      <c r="Z186" s="35" t="str">
        <f t="shared" si="73"/>
        <v/>
      </c>
      <c r="AA186" s="13">
        <f t="shared" si="72"/>
        <v>0</v>
      </c>
      <c r="AB186" s="13" t="str">
        <f>IF(AA186&gt;0,Y114&amp;Language!$E$84&amp;X114,"")</f>
        <v/>
      </c>
      <c r="AC186" s="2"/>
      <c r="AD186" s="145"/>
    </row>
    <row r="187" spans="25:30" x14ac:dyDescent="0.2">
      <c r="Y187" s="68" t="s">
        <v>75</v>
      </c>
      <c r="Z187" s="35" t="str">
        <f t="shared" si="73"/>
        <v/>
      </c>
      <c r="AA187" s="13">
        <f t="shared" si="72"/>
        <v>0</v>
      </c>
      <c r="AB187" s="13" t="str">
        <f>IF(AA187&gt;0,Y115&amp;Language!$E$84&amp;X115,"")</f>
        <v/>
      </c>
      <c r="AC187" s="2"/>
      <c r="AD187" s="145"/>
    </row>
    <row r="188" spans="25:30" x14ac:dyDescent="0.2">
      <c r="Y188" s="68" t="s">
        <v>76</v>
      </c>
      <c r="Z188" s="35" t="str">
        <f t="shared" si="73"/>
        <v/>
      </c>
      <c r="AA188" s="13">
        <f t="shared" si="72"/>
        <v>0</v>
      </c>
      <c r="AB188" s="13" t="str">
        <f>IF(AA188&gt;0,Y116&amp;Language!$E$84&amp;X116,"")</f>
        <v/>
      </c>
      <c r="AC188" s="2"/>
      <c r="AD188" s="145"/>
    </row>
    <row r="189" spans="25:30" x14ac:dyDescent="0.2">
      <c r="Y189" s="68" t="s">
        <v>77</v>
      </c>
      <c r="Z189" s="35" t="str">
        <f t="shared" si="73"/>
        <v/>
      </c>
      <c r="AA189" s="13">
        <f t="shared" si="72"/>
        <v>0</v>
      </c>
      <c r="AB189" s="13" t="str">
        <f>IF(AA189&gt;0,Y117&amp;Language!$E$84&amp;X117,"")</f>
        <v/>
      </c>
      <c r="AC189" s="2"/>
      <c r="AD189" s="145"/>
    </row>
    <row r="190" spans="25:30" x14ac:dyDescent="0.2">
      <c r="Y190" s="68" t="s">
        <v>78</v>
      </c>
      <c r="Z190" s="35" t="str">
        <f t="shared" si="73"/>
        <v/>
      </c>
      <c r="AA190" s="13">
        <f t="shared" si="72"/>
        <v>0</v>
      </c>
      <c r="AB190" s="13" t="str">
        <f>IF(AA190&gt;0,Y118&amp;Language!$E$84&amp;X118,"")</f>
        <v/>
      </c>
      <c r="AC190" s="2"/>
      <c r="AD190" s="145"/>
    </row>
    <row r="191" spans="25:30" x14ac:dyDescent="0.2">
      <c r="Y191" s="68" t="s">
        <v>79</v>
      </c>
      <c r="Z191" s="35" t="str">
        <f t="shared" si="73"/>
        <v/>
      </c>
      <c r="AA191" s="13">
        <f t="shared" si="72"/>
        <v>0</v>
      </c>
      <c r="AB191" s="13" t="str">
        <f>IF(AA191&gt;0,Y119&amp;Language!$E$84&amp;X119,"")</f>
        <v/>
      </c>
      <c r="AC191" s="2"/>
      <c r="AD191" s="145"/>
    </row>
    <row r="192" spans="25:30" x14ac:dyDescent="0.2">
      <c r="Y192" s="68" t="s">
        <v>80</v>
      </c>
      <c r="Z192" s="35" t="str">
        <f t="shared" si="73"/>
        <v/>
      </c>
      <c r="AA192" s="13">
        <f t="shared" si="72"/>
        <v>0</v>
      </c>
      <c r="AB192" s="13" t="str">
        <f>IF(AA192&gt;0,Y120&amp;Language!$E$84&amp;X120,"")</f>
        <v/>
      </c>
      <c r="AC192" s="2"/>
      <c r="AD192" s="145"/>
    </row>
    <row r="193" spans="25:30" x14ac:dyDescent="0.2">
      <c r="Y193" s="68" t="s">
        <v>81</v>
      </c>
      <c r="Z193" s="35" t="str">
        <f t="shared" si="73"/>
        <v/>
      </c>
      <c r="AA193" s="13">
        <f t="shared" si="72"/>
        <v>0</v>
      </c>
      <c r="AB193" s="13" t="str">
        <f>IF(AA193&gt;0,Y121&amp;Language!$E$84&amp;X121,"")</f>
        <v/>
      </c>
      <c r="AC193" s="2"/>
      <c r="AD193" s="145"/>
    </row>
    <row r="194" spans="25:30" x14ac:dyDescent="0.2">
      <c r="Y194" s="68" t="s">
        <v>82</v>
      </c>
      <c r="Z194" s="35" t="str">
        <f t="shared" si="73"/>
        <v/>
      </c>
      <c r="AA194" s="13">
        <f t="shared" si="72"/>
        <v>0</v>
      </c>
      <c r="AB194" s="13" t="str">
        <f>IF(AA194&gt;0,Y122&amp;Language!$E$84&amp;X122,"")</f>
        <v/>
      </c>
      <c r="AC194" s="2"/>
      <c r="AD194" s="145"/>
    </row>
    <row r="195" spans="25:30" x14ac:dyDescent="0.2">
      <c r="Y195" s="68" t="s">
        <v>83</v>
      </c>
      <c r="Z195" s="35" t="str">
        <f t="shared" si="73"/>
        <v/>
      </c>
      <c r="AA195" s="13">
        <f t="shared" si="72"/>
        <v>0</v>
      </c>
      <c r="AB195" s="13" t="str">
        <f>IF(AA195&gt;0,Y123&amp;Language!$E$84&amp;X123,"")</f>
        <v/>
      </c>
      <c r="AC195" s="2"/>
      <c r="AD195" s="145"/>
    </row>
    <row r="196" spans="25:30" x14ac:dyDescent="0.2">
      <c r="Y196" s="68" t="s">
        <v>84</v>
      </c>
      <c r="Z196" s="35" t="str">
        <f t="shared" si="73"/>
        <v/>
      </c>
      <c r="AA196" s="13">
        <f t="shared" si="72"/>
        <v>0</v>
      </c>
      <c r="AB196" s="13" t="str">
        <f>IF(AA196&gt;0,Y124&amp;Language!$E$84&amp;X124,"")</f>
        <v/>
      </c>
      <c r="AC196" s="2"/>
      <c r="AD196" s="145"/>
    </row>
    <row r="197" spans="25:30" x14ac:dyDescent="0.2">
      <c r="Y197" s="68" t="s">
        <v>85</v>
      </c>
      <c r="Z197" s="35" t="str">
        <f t="shared" si="73"/>
        <v/>
      </c>
      <c r="AA197" s="13">
        <f t="shared" si="72"/>
        <v>0</v>
      </c>
      <c r="AB197" s="13" t="str">
        <f>IF(AA197&gt;0,Y125&amp;Language!$E$84&amp;X125,"")</f>
        <v/>
      </c>
      <c r="AC197" s="2"/>
      <c r="AD197" s="145"/>
    </row>
    <row r="198" spans="25:30" x14ac:dyDescent="0.2">
      <c r="Y198" s="68" t="s">
        <v>86</v>
      </c>
      <c r="Z198" s="35" t="str">
        <f t="shared" si="73"/>
        <v/>
      </c>
      <c r="AA198" s="13">
        <f t="shared" si="72"/>
        <v>0</v>
      </c>
      <c r="AB198" s="13" t="str">
        <f>IF(AA198&gt;0,Y126&amp;Language!$E$84&amp;X126,"")</f>
        <v/>
      </c>
      <c r="AC198" s="2"/>
      <c r="AD198" s="145"/>
    </row>
    <row r="199" spans="25:30" x14ac:dyDescent="0.2">
      <c r="Y199" s="68" t="s">
        <v>87</v>
      </c>
      <c r="Z199" s="35" t="str">
        <f t="shared" si="73"/>
        <v/>
      </c>
      <c r="AA199" s="13">
        <f t="shared" si="72"/>
        <v>0</v>
      </c>
      <c r="AB199" s="13" t="str">
        <f>IF(AA199&gt;0,Y127&amp;Language!$E$84&amp;X127,"")</f>
        <v/>
      </c>
      <c r="AC199" s="2"/>
      <c r="AD199" s="145"/>
    </row>
    <row r="200" spans="25:30" x14ac:dyDescent="0.2">
      <c r="Y200" s="68" t="s">
        <v>88</v>
      </c>
      <c r="Z200" s="35" t="str">
        <f t="shared" si="73"/>
        <v/>
      </c>
      <c r="AA200" s="13">
        <f t="shared" si="72"/>
        <v>0</v>
      </c>
      <c r="AB200" s="13" t="str">
        <f>IF(AA200&gt;0,Y128&amp;Language!$E$84&amp;X128,"")</f>
        <v/>
      </c>
      <c r="AC200" s="2"/>
      <c r="AD200" s="145"/>
    </row>
    <row r="201" spans="25:30" x14ac:dyDescent="0.2">
      <c r="Y201" s="68" t="s">
        <v>89</v>
      </c>
      <c r="Z201" s="35" t="str">
        <f t="shared" si="73"/>
        <v/>
      </c>
      <c r="AA201" s="13">
        <f t="shared" ref="AA201:AA207" si="74">AA129</f>
        <v>0</v>
      </c>
      <c r="AB201" s="13" t="str">
        <f>IF(AA201&gt;0,Y129&amp;Language!$E$84&amp;X129,"")</f>
        <v/>
      </c>
      <c r="AC201" s="2"/>
      <c r="AD201" s="145"/>
    </row>
    <row r="202" spans="25:30" x14ac:dyDescent="0.2">
      <c r="Y202" s="68" t="s">
        <v>90</v>
      </c>
      <c r="Z202" s="35" t="str">
        <f t="shared" ref="Z202:Z206" si="75">W130&amp;V130</f>
        <v/>
      </c>
      <c r="AA202" s="13">
        <f t="shared" si="74"/>
        <v>0</v>
      </c>
      <c r="AB202" s="13" t="str">
        <f>IF(AA202&gt;0,Y130&amp;Language!$E$84&amp;X130,"")</f>
        <v/>
      </c>
      <c r="AC202" s="2"/>
      <c r="AD202" s="145"/>
    </row>
    <row r="203" spans="25:30" x14ac:dyDescent="0.2">
      <c r="Y203" s="68" t="s">
        <v>91</v>
      </c>
      <c r="Z203" s="35" t="str">
        <f t="shared" si="75"/>
        <v/>
      </c>
      <c r="AA203" s="13">
        <f t="shared" si="74"/>
        <v>0</v>
      </c>
      <c r="AB203" s="13" t="str">
        <f>IF(AA203&gt;0,Y131&amp;Language!$E$84&amp;X131,"")</f>
        <v/>
      </c>
      <c r="AC203" s="2"/>
      <c r="AD203" s="145"/>
    </row>
    <row r="204" spans="25:30" x14ac:dyDescent="0.2">
      <c r="Y204" s="68" t="s">
        <v>92</v>
      </c>
      <c r="Z204" s="35" t="str">
        <f t="shared" si="75"/>
        <v/>
      </c>
      <c r="AA204" s="13">
        <f t="shared" si="74"/>
        <v>0</v>
      </c>
      <c r="AB204" s="13" t="str">
        <f>IF(AA204&gt;0,Y132&amp;Language!$E$84&amp;X132,"")</f>
        <v/>
      </c>
      <c r="AC204" s="2"/>
      <c r="AD204" s="145"/>
    </row>
    <row r="205" spans="25:30" x14ac:dyDescent="0.2">
      <c r="Y205" s="68" t="s">
        <v>93</v>
      </c>
      <c r="Z205" s="35" t="str">
        <f t="shared" si="75"/>
        <v/>
      </c>
      <c r="AA205" s="13">
        <f t="shared" si="74"/>
        <v>0</v>
      </c>
      <c r="AB205" s="13" t="str">
        <f>IF(AA205&gt;0,Y133&amp;Language!$E$84&amp;X133,"")</f>
        <v/>
      </c>
      <c r="AC205" s="2"/>
      <c r="AD205" s="145"/>
    </row>
    <row r="206" spans="25:30" x14ac:dyDescent="0.2">
      <c r="Y206" s="68" t="s">
        <v>94</v>
      </c>
      <c r="Z206" s="35" t="str">
        <f t="shared" si="75"/>
        <v/>
      </c>
      <c r="AA206" s="13">
        <f t="shared" si="74"/>
        <v>0</v>
      </c>
      <c r="AB206" s="13" t="str">
        <f>IF(AA206&gt;0,Y134&amp;Language!$E$84&amp;X134,"")</f>
        <v/>
      </c>
      <c r="AC206" s="2"/>
      <c r="AD206" s="145"/>
    </row>
    <row r="207" spans="25:30" ht="12.75" thickBot="1" x14ac:dyDescent="0.25">
      <c r="Y207" s="69" t="s">
        <v>95</v>
      </c>
      <c r="Z207" s="37" t="str">
        <f>W135&amp;V135</f>
        <v/>
      </c>
      <c r="AA207" s="38">
        <f t="shared" si="74"/>
        <v>0</v>
      </c>
      <c r="AB207" s="146" t="str">
        <f>IF(AA207&gt;0,Y135&amp;Language!$E$84&amp;X135,"")</f>
        <v/>
      </c>
      <c r="AC207" s="148"/>
      <c r="AD207" s="147"/>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89DDF-DBC2-4105-85EB-37ADC104F21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3</v>
      </c>
      <c r="D4" s="13">
        <f ca="1">E4+ROW()/1000+(F4="")*10</f>
        <v>3.004</v>
      </c>
      <c r="E4" s="269">
        <f ca="1">IF($AI$15,RANK(AH17,AH$17:AH$25,1),RANK(X17,X$17:X$25,1))</f>
        <v>3</v>
      </c>
      <c r="F4" s="1" t="str">
        <f ca="1">$Q64</f>
        <v>FC Barcelona</v>
      </c>
      <c r="G4" s="1">
        <f t="shared" ref="G4:G12" ca="1" si="1">SUMIFS($X$64:$X$135,$V$64:$V$135,$F4)+SUMIFS($Y$64:$Y$135,$W$64:$W$135,$F4)</f>
        <v>14</v>
      </c>
      <c r="H4" s="1">
        <f t="shared" ref="H4:H12" ca="1" si="2">SUMIFS($Y$64:$Y$135,$V$64:$V$135,$F4)+SUMIFS($X$64:$X$135,$W$64:$W$135,$F4)</f>
        <v>3</v>
      </c>
      <c r="I4" s="13">
        <f t="shared" ref="I4:I12" ca="1" si="3">G4-H4</f>
        <v>11</v>
      </c>
      <c r="J4" s="1">
        <f ca="1">SUMIF($V$64:$V$135,F4,$AE$64:$AE$135)+SUMIF($W$64:$W$135,F4,$AF$64:$AF$135)</f>
        <v>12</v>
      </c>
      <c r="K4" s="1">
        <f t="shared" ref="K4:K12" ca="1" si="4">SUMPRODUCT(($V$64:$V$135=F4)*($X$64:$X$135&lt;&gt;""))+SUMPRODUCT(($W$64:$W$135=F4)*($Y$64:$Y$135&lt;&gt;""))</f>
        <v>4</v>
      </c>
      <c r="L4" s="1">
        <f t="shared" ref="L4:L12" ca="1" si="5">SUMPRODUCT(($V$64:$V$135=F4)*($X$64:$X$135&gt;$Y$64:$Y$135))+SUMPRODUCT(($W$64:$W$135=F4)*($X$64:$X$135&lt;$Y$64:$Y$135))</f>
        <v>4</v>
      </c>
      <c r="M4" s="1">
        <f t="shared" ref="M4:M12" ca="1" si="6">SUMPRODUCT(($V$64:$W$135=F4)*($X$64:$X$135=$Y$64:$Y$135)*($X$64:$X$135&lt;&gt;"")*($Y$64:$Y$135&lt;&gt;""))</f>
        <v>0</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Manchester City</v>
      </c>
      <c r="G5" s="1">
        <f t="shared" ca="1" si="1"/>
        <v>15</v>
      </c>
      <c r="H5" s="1">
        <f t="shared" ca="1" si="2"/>
        <v>2</v>
      </c>
      <c r="I5" s="13">
        <f t="shared" ca="1" si="3"/>
        <v>13</v>
      </c>
      <c r="J5" s="1">
        <f t="shared" ref="J5:J12" ca="1" si="15">SUMIF($V$64:$V$135,F5,$AE$64:$AE$135)+SUMIF($W$64:$W$135,F5,$AF$64:$AF$135)</f>
        <v>12</v>
      </c>
      <c r="K5" s="1">
        <f t="shared" ca="1" si="4"/>
        <v>4</v>
      </c>
      <c r="L5" s="1">
        <f t="shared" ca="1" si="5"/>
        <v>4</v>
      </c>
      <c r="M5" s="1">
        <f t="shared" ca="1" si="6"/>
        <v>0</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Real Madrid</v>
      </c>
      <c r="G6" s="1">
        <f t="shared" ca="1" si="1"/>
        <v>17</v>
      </c>
      <c r="H6" s="1">
        <f t="shared" ca="1" si="2"/>
        <v>4</v>
      </c>
      <c r="I6" s="13">
        <f t="shared" ca="1" si="3"/>
        <v>13</v>
      </c>
      <c r="J6" s="1">
        <f t="shared" ca="1" si="15"/>
        <v>12</v>
      </c>
      <c r="K6" s="1">
        <f t="shared" ca="1" si="4"/>
        <v>4</v>
      </c>
      <c r="L6" s="1">
        <f t="shared" ca="1" si="5"/>
        <v>4</v>
      </c>
      <c r="M6" s="1">
        <f t="shared" ca="1" si="6"/>
        <v>0</v>
      </c>
      <c r="N6" s="1">
        <f t="shared" ca="1" si="7"/>
        <v>0</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14.01</v>
      </c>
      <c r="E10" s="269">
        <f t="shared" ca="1" si="13"/>
        <v>4</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14.010999999999999</v>
      </c>
      <c r="E11" s="269">
        <f t="shared" ca="1" si="13"/>
        <v>4</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14.012</v>
      </c>
      <c r="E12" s="269">
        <f t="shared" ca="1" si="13"/>
        <v>4</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FC Barcelona</v>
      </c>
      <c r="D17" s="1">
        <f t="shared" ref="D17:G25" ca="1" si="33">K4</f>
        <v>4</v>
      </c>
      <c r="E17" s="1">
        <f t="shared" ca="1" si="33"/>
        <v>4</v>
      </c>
      <c r="F17" s="1">
        <f t="shared" ca="1" si="33"/>
        <v>0</v>
      </c>
      <c r="G17" s="1">
        <f t="shared" ca="1" si="33"/>
        <v>0</v>
      </c>
      <c r="H17" s="1">
        <f t="shared" ref="H17:K25" ca="1" si="34">G4</f>
        <v>14</v>
      </c>
      <c r="I17" s="1">
        <f t="shared" ca="1" si="34"/>
        <v>3</v>
      </c>
      <c r="J17" s="13">
        <f t="shared" ca="1" si="34"/>
        <v>11</v>
      </c>
      <c r="K17" s="1">
        <f t="shared" ca="1" si="34"/>
        <v>12</v>
      </c>
      <c r="L17" s="30">
        <f t="shared" ref="L17:L25" ca="1" si="35">K17*$F$64+(J17+$H$65)*$F$65+H17*$F$66</f>
        <v>12511014</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ca="1">AA17*$F$64+(AB17+$H$65)*$F$65+AC17*$F$66</f>
        <v>500000</v>
      </c>
      <c r="X17" s="21">
        <f ca="1">RANK($L17,$L$17:$L$25)+RANK($W17,$W$17:$W$25)/100+(9-$Y17)/10000</f>
        <v>3.0108999999999999</v>
      </c>
      <c r="Y17" s="13">
        <f>IF('Preliminary Round'!$AI$12="",0,'Preliminary Round'!$AI$12)</f>
        <v>0</v>
      </c>
      <c r="Z17" s="1">
        <f ca="1">RANK($W17,$W$17:$W$25)+(9-$Y17)/10</f>
        <v>1.9</v>
      </c>
      <c r="AA17" s="1">
        <f ca="1">SUM(E30:BP30)</f>
        <v>0</v>
      </c>
      <c r="AB17" s="1">
        <f ca="1">SUM(E41:BP41)</f>
        <v>0</v>
      </c>
      <c r="AC17" s="1">
        <f ca="1">SUM(E52:BP52)</f>
        <v>0</v>
      </c>
      <c r="AD17" s="263">
        <f ca="1">RANK($K17,$K$17:$K$25)</f>
        <v>1</v>
      </c>
      <c r="AE17" s="30">
        <f t="shared" ref="AE17:AE22" ca="1" si="44">(J17+$H$65)*$F$65+H17*$F$66</f>
        <v>511014</v>
      </c>
      <c r="AF17" s="1">
        <f ca="1">RANK($AE17,$AE$17:$AE$25)</f>
        <v>3</v>
      </c>
      <c r="AG17" s="1">
        <f ca="1">RANK($W17,$W$17:$W$25)</f>
        <v>1</v>
      </c>
      <c r="AH17" s="265">
        <f ca="1">AD17+AG17/100+AF17/10000+(10-Y17)/1000000</f>
        <v>1.01031</v>
      </c>
      <c r="AI17" s="1"/>
    </row>
    <row r="18" spans="2:80" s="2" customFormat="1" x14ac:dyDescent="0.2">
      <c r="C18" s="2" t="str">
        <f t="shared" ref="C18:C25" ca="1" si="45">$Q65</f>
        <v>Manchester City</v>
      </c>
      <c r="D18" s="1">
        <f t="shared" ca="1" si="33"/>
        <v>4</v>
      </c>
      <c r="E18" s="1">
        <f t="shared" ca="1" si="33"/>
        <v>4</v>
      </c>
      <c r="F18" s="1">
        <f t="shared" ca="1" si="33"/>
        <v>0</v>
      </c>
      <c r="G18" s="1">
        <f t="shared" ca="1" si="33"/>
        <v>0</v>
      </c>
      <c r="H18" s="1">
        <f t="shared" ca="1" si="34"/>
        <v>15</v>
      </c>
      <c r="I18" s="1">
        <f t="shared" ca="1" si="34"/>
        <v>2</v>
      </c>
      <c r="J18" s="13">
        <f t="shared" ca="1" si="34"/>
        <v>13</v>
      </c>
      <c r="K18" s="1">
        <f t="shared" ca="1" si="34"/>
        <v>12</v>
      </c>
      <c r="L18" s="30">
        <f t="shared" ca="1" si="35"/>
        <v>12513015</v>
      </c>
      <c r="M18" s="14">
        <f t="shared" ref="M18:M25" ca="1" si="46">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ca="1">AA18*$F$64+(AB18+$H$65)*$F$65+AC18*$F$66</f>
        <v>500000</v>
      </c>
      <c r="X18" s="22">
        <f t="shared" ref="X18:X25" ca="1" si="47">RANK($L18,$L$17:$L$25)+RANK($W18,$W$17:$W$25)/100+(9-$Y18)/10000</f>
        <v>2.0108999999999999</v>
      </c>
      <c r="Y18" s="13">
        <f>IF('Preliminary Round'!$AI$22="",0,'Preliminary Round'!$AI$22)</f>
        <v>0</v>
      </c>
      <c r="Z18" s="1">
        <f t="shared" ref="Z18:Z25" ca="1" si="48">RANK($W18,$W$17:$W$25)+(9-$Y18)/10</f>
        <v>1.9</v>
      </c>
      <c r="AA18" s="1">
        <f t="shared" ref="AA18:AA25" ca="1" si="49">SUM(E31:BP31)</f>
        <v>0</v>
      </c>
      <c r="AB18" s="1">
        <f t="shared" ref="AB18:AB25" ca="1" si="50">SUM(E42:BP42)</f>
        <v>0</v>
      </c>
      <c r="AC18" s="1">
        <f t="shared" ref="AC18:AC25" ca="1" si="51">SUM(E53:BP53)</f>
        <v>0</v>
      </c>
      <c r="AD18" s="263">
        <f t="shared" ref="AD18:AD25" ca="1" si="52">RANK($K18,$K$17:$K$25)</f>
        <v>1</v>
      </c>
      <c r="AE18" s="30">
        <f t="shared" ca="1" si="44"/>
        <v>513015</v>
      </c>
      <c r="AF18" s="1">
        <f t="shared" ref="AF18:AF25" ca="1" si="53">RANK($AE18,$AE$17:$AE$25)</f>
        <v>2</v>
      </c>
      <c r="AG18" s="1">
        <f t="shared" ref="AG18:AG25" ca="1" si="54">RANK($W18,$W$17:$W$25)</f>
        <v>1</v>
      </c>
      <c r="AH18" s="266">
        <f t="shared" ref="AH18:AH25" ca="1" si="55">AD18+AG18/100+AF18/10000+(10-Y18)/1000000</f>
        <v>1.0102100000000001</v>
      </c>
      <c r="AI18" s="1"/>
    </row>
    <row r="19" spans="2:80" s="2" customFormat="1" x14ac:dyDescent="0.2">
      <c r="C19" s="2" t="str">
        <f t="shared" ca="1" si="45"/>
        <v>Real Madrid</v>
      </c>
      <c r="D19" s="1">
        <f t="shared" ca="1" si="33"/>
        <v>4</v>
      </c>
      <c r="E19" s="1">
        <f t="shared" ca="1" si="33"/>
        <v>4</v>
      </c>
      <c r="F19" s="1">
        <f t="shared" ca="1" si="33"/>
        <v>0</v>
      </c>
      <c r="G19" s="1">
        <f t="shared" ca="1" si="33"/>
        <v>0</v>
      </c>
      <c r="H19" s="1">
        <f t="shared" ca="1" si="34"/>
        <v>17</v>
      </c>
      <c r="I19" s="1">
        <f t="shared" ca="1" si="34"/>
        <v>4</v>
      </c>
      <c r="J19" s="13">
        <f t="shared" ca="1" si="34"/>
        <v>13</v>
      </c>
      <c r="K19" s="1">
        <f t="shared" ca="1" si="34"/>
        <v>12</v>
      </c>
      <c r="L19" s="30">
        <f t="shared" ca="1" si="35"/>
        <v>12513017</v>
      </c>
      <c r="M19" s="14">
        <f t="shared" ca="1" si="46"/>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ca="1">AA19*$F$64+(AB19+$H$65)*$F$65+AC19*$F$66</f>
        <v>500000</v>
      </c>
      <c r="X19" s="22">
        <f t="shared" ca="1" si="47"/>
        <v>1.0108999999999999</v>
      </c>
      <c r="Y19" s="13">
        <f>IF('Preliminary Round'!$AI$32="",0,'Preliminary Round'!$AI$32)</f>
        <v>0</v>
      </c>
      <c r="Z19" s="1">
        <f t="shared" ca="1" si="48"/>
        <v>1.9</v>
      </c>
      <c r="AA19" s="1">
        <f t="shared" ca="1" si="49"/>
        <v>0</v>
      </c>
      <c r="AB19" s="1">
        <f t="shared" ca="1" si="50"/>
        <v>0</v>
      </c>
      <c r="AC19" s="1">
        <f t="shared" ca="1" si="51"/>
        <v>0</v>
      </c>
      <c r="AD19" s="263">
        <f t="shared" ca="1" si="52"/>
        <v>1</v>
      </c>
      <c r="AE19" s="30">
        <f t="shared" ca="1" si="44"/>
        <v>513017</v>
      </c>
      <c r="AF19" s="1">
        <f t="shared" ca="1" si="53"/>
        <v>1</v>
      </c>
      <c r="AG19" s="1">
        <f t="shared" ca="1" si="54"/>
        <v>1</v>
      </c>
      <c r="AH19" s="266">
        <f t="shared" ca="1" si="55"/>
        <v>1.0101100000000001</v>
      </c>
      <c r="AI19" s="1"/>
    </row>
    <row r="20" spans="2:80" s="2" customFormat="1" x14ac:dyDescent="0.2">
      <c r="C20" s="2" t="str">
        <f t="shared" si="45"/>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6"/>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v>0</v>
      </c>
      <c r="X20" s="22">
        <f t="shared" ca="1" si="47"/>
        <v>4.0408999999999997</v>
      </c>
      <c r="Y20" s="13">
        <v>0</v>
      </c>
      <c r="Z20" s="1">
        <f t="shared" ca="1" si="48"/>
        <v>4.9000000000000004</v>
      </c>
      <c r="AA20" s="1">
        <f t="shared" ca="1" si="49"/>
        <v>0</v>
      </c>
      <c r="AB20" s="1">
        <f t="shared" ca="1" si="50"/>
        <v>0</v>
      </c>
      <c r="AC20" s="1">
        <f t="shared" ca="1" si="51"/>
        <v>0</v>
      </c>
      <c r="AD20" s="263">
        <f t="shared" ca="1" si="52"/>
        <v>4</v>
      </c>
      <c r="AE20" s="30">
        <f t="shared" ca="1" si="44"/>
        <v>500000</v>
      </c>
      <c r="AF20" s="1">
        <f t="shared" ca="1" si="53"/>
        <v>4</v>
      </c>
      <c r="AG20" s="1">
        <f t="shared" ca="1" si="54"/>
        <v>4</v>
      </c>
      <c r="AH20" s="266">
        <f t="shared" ca="1" si="55"/>
        <v>4.0404099999999996</v>
      </c>
      <c r="AI20" s="1"/>
    </row>
    <row r="21" spans="2:80" s="2" customFormat="1" x14ac:dyDescent="0.2">
      <c r="C21" s="2" t="str">
        <f t="shared" si="45"/>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6"/>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v>0</v>
      </c>
      <c r="X21" s="22">
        <f t="shared" ca="1" si="47"/>
        <v>4.0408999999999997</v>
      </c>
      <c r="Y21" s="13">
        <v>0</v>
      </c>
      <c r="Z21" s="1">
        <f t="shared" ca="1" si="48"/>
        <v>4.9000000000000004</v>
      </c>
      <c r="AA21" s="1">
        <f t="shared" ca="1" si="49"/>
        <v>0</v>
      </c>
      <c r="AB21" s="1">
        <f t="shared" ca="1" si="50"/>
        <v>0</v>
      </c>
      <c r="AC21" s="1">
        <f t="shared" ca="1" si="51"/>
        <v>0</v>
      </c>
      <c r="AD21" s="263">
        <f t="shared" ca="1" si="52"/>
        <v>4</v>
      </c>
      <c r="AE21" s="30">
        <f t="shared" ca="1" si="44"/>
        <v>500000</v>
      </c>
      <c r="AF21" s="1">
        <f t="shared" ca="1" si="53"/>
        <v>4</v>
      </c>
      <c r="AG21" s="1">
        <f t="shared" ca="1" si="54"/>
        <v>4</v>
      </c>
      <c r="AH21" s="266">
        <f t="shared" ca="1" si="55"/>
        <v>4.0404099999999996</v>
      </c>
      <c r="AI21" s="1"/>
    </row>
    <row r="22" spans="2:80" s="2" customFormat="1" x14ac:dyDescent="0.2">
      <c r="C22" s="2" t="str">
        <f t="shared" si="45"/>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6"/>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v>0</v>
      </c>
      <c r="X22" s="22">
        <f t="shared" ca="1" si="47"/>
        <v>4.0408999999999997</v>
      </c>
      <c r="Y22" s="13">
        <v>0</v>
      </c>
      <c r="Z22" s="1">
        <f t="shared" ca="1" si="48"/>
        <v>4.9000000000000004</v>
      </c>
      <c r="AA22" s="1">
        <f t="shared" ca="1" si="49"/>
        <v>0</v>
      </c>
      <c r="AB22" s="1">
        <f t="shared" ca="1" si="50"/>
        <v>0</v>
      </c>
      <c r="AC22" s="1">
        <f t="shared" ca="1" si="51"/>
        <v>0</v>
      </c>
      <c r="AD22" s="263">
        <f t="shared" ca="1" si="52"/>
        <v>4</v>
      </c>
      <c r="AE22" s="30">
        <f t="shared" ca="1" si="44"/>
        <v>500000</v>
      </c>
      <c r="AF22" s="1">
        <f t="shared" ca="1" si="53"/>
        <v>4</v>
      </c>
      <c r="AG22" s="1">
        <f t="shared" ca="1" si="54"/>
        <v>4</v>
      </c>
      <c r="AH22" s="266">
        <f t="shared" ca="1" si="55"/>
        <v>4.0404099999999996</v>
      </c>
      <c r="AI22" s="1"/>
    </row>
    <row r="23" spans="2:80" s="2" customFormat="1" x14ac:dyDescent="0.2">
      <c r="C23" s="2" t="str">
        <f t="shared" si="45"/>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6"/>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7"/>
        <v>4.0408999999999997</v>
      </c>
      <c r="Y23" s="13">
        <v>0</v>
      </c>
      <c r="Z23" s="1">
        <f t="shared" ca="1" si="48"/>
        <v>4.9000000000000004</v>
      </c>
      <c r="AA23" s="1">
        <f t="shared" ca="1" si="49"/>
        <v>0</v>
      </c>
      <c r="AB23" s="1">
        <f t="shared" ca="1" si="50"/>
        <v>0</v>
      </c>
      <c r="AC23" s="1">
        <f t="shared" ca="1" si="51"/>
        <v>0</v>
      </c>
      <c r="AD23" s="263">
        <f t="shared" ca="1" si="52"/>
        <v>4</v>
      </c>
      <c r="AE23" s="30">
        <v>0</v>
      </c>
      <c r="AF23" s="1">
        <f t="shared" ca="1" si="53"/>
        <v>7</v>
      </c>
      <c r="AG23" s="1">
        <f t="shared" ca="1" si="54"/>
        <v>4</v>
      </c>
      <c r="AH23" s="266">
        <f t="shared" ca="1" si="55"/>
        <v>4.0407099999999998</v>
      </c>
      <c r="AI23" s="1"/>
    </row>
    <row r="24" spans="2:80" s="2" customFormat="1" x14ac:dyDescent="0.2">
      <c r="C24" s="2" t="str">
        <f t="shared" si="45"/>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6"/>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7"/>
        <v>4.0408999999999997</v>
      </c>
      <c r="Y24" s="13">
        <v>0</v>
      </c>
      <c r="Z24" s="1">
        <f t="shared" ca="1" si="48"/>
        <v>4.9000000000000004</v>
      </c>
      <c r="AA24" s="1">
        <f t="shared" ca="1" si="49"/>
        <v>0</v>
      </c>
      <c r="AB24" s="1">
        <f t="shared" ca="1" si="50"/>
        <v>0</v>
      </c>
      <c r="AC24" s="1">
        <f t="shared" ca="1" si="51"/>
        <v>0</v>
      </c>
      <c r="AD24" s="263">
        <f t="shared" ca="1" si="52"/>
        <v>4</v>
      </c>
      <c r="AE24" s="30">
        <v>0</v>
      </c>
      <c r="AF24" s="1">
        <f t="shared" ca="1" si="53"/>
        <v>7</v>
      </c>
      <c r="AG24" s="1">
        <f t="shared" ca="1" si="54"/>
        <v>4</v>
      </c>
      <c r="AH24" s="266">
        <f t="shared" ca="1" si="55"/>
        <v>4.0407099999999998</v>
      </c>
      <c r="AI24" s="1"/>
    </row>
    <row r="25" spans="2:80" s="2" customFormat="1" ht="12.75" thickBot="1" x14ac:dyDescent="0.25">
      <c r="C25" s="2" t="str">
        <f t="shared" si="45"/>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6"/>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7"/>
        <v>4.0408999999999997</v>
      </c>
      <c r="Y25" s="13">
        <v>0</v>
      </c>
      <c r="Z25" s="1">
        <f t="shared" ca="1" si="48"/>
        <v>4.9000000000000004</v>
      </c>
      <c r="AA25" s="1">
        <f t="shared" ca="1" si="49"/>
        <v>0</v>
      </c>
      <c r="AB25" s="1">
        <f t="shared" ca="1" si="50"/>
        <v>0</v>
      </c>
      <c r="AC25" s="1">
        <f t="shared" ca="1" si="51"/>
        <v>0</v>
      </c>
      <c r="AD25" s="263">
        <f t="shared" ca="1" si="52"/>
        <v>4</v>
      </c>
      <c r="AE25" s="30">
        <v>0</v>
      </c>
      <c r="AF25" s="1">
        <f t="shared" ca="1" si="53"/>
        <v>7</v>
      </c>
      <c r="AG25" s="1">
        <f t="shared" ca="1" si="54"/>
        <v>4</v>
      </c>
      <c r="AH25" s="267">
        <f t="shared" ca="1" si="55"/>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FC Barcelona</v>
      </c>
      <c r="BT29" s="2" t="str">
        <f ca="1">$F$5</f>
        <v>Manchester City</v>
      </c>
      <c r="BU29" s="2" t="str">
        <f ca="1">$F$6</f>
        <v>Real Madrid</v>
      </c>
      <c r="BV29" s="2" t="str">
        <f>$F$7</f>
        <v/>
      </c>
      <c r="BW29" s="2" t="str">
        <f>$F$8</f>
        <v/>
      </c>
      <c r="BX29" s="2" t="str">
        <f>$F$9</f>
        <v/>
      </c>
      <c r="BY29" s="2" t="str">
        <f>$F$10</f>
        <v/>
      </c>
      <c r="BZ29" s="2" t="str">
        <f>$F$11</f>
        <v/>
      </c>
      <c r="CA29" s="2" t="str">
        <f>$F$12</f>
        <v/>
      </c>
      <c r="CB29" s="53"/>
    </row>
    <row r="30" spans="2:80" s="2" customFormat="1" x14ac:dyDescent="0.2">
      <c r="C30" s="2" t="str">
        <f ca="1">$Q64</f>
        <v>FC Barcelona</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6">F4</f>
        <v>FC Barcelona</v>
      </c>
      <c r="BS30" s="7"/>
      <c r="BT30" s="8">
        <f t="shared" ref="BT30:CA32" ca="1" si="57">SUMIFS($X$64:$X$135,$V$64:$V$135,$BR30,$W$64:$W$135,BT$29)+SUMIFS($Y$64:$Y$135,$W$64:$W$135,$BR30,$V$64:$V$135,BT$29)</f>
        <v>0</v>
      </c>
      <c r="BU30" s="8">
        <f t="shared" ca="1" si="57"/>
        <v>0</v>
      </c>
      <c r="BV30" s="8">
        <f t="shared" ca="1" si="57"/>
        <v>0</v>
      </c>
      <c r="BW30" s="8">
        <f t="shared" ca="1" si="57"/>
        <v>0</v>
      </c>
      <c r="BX30" s="8">
        <f t="shared" ca="1" si="57"/>
        <v>0</v>
      </c>
      <c r="BY30" s="8">
        <f t="shared" ca="1" si="57"/>
        <v>0</v>
      </c>
      <c r="BZ30" s="8">
        <f t="shared" ca="1" si="57"/>
        <v>0</v>
      </c>
      <c r="CA30" s="8">
        <f t="shared" ca="1" si="57"/>
        <v>0</v>
      </c>
      <c r="CB30" s="4"/>
    </row>
    <row r="31" spans="2:80" s="2" customFormat="1" x14ac:dyDescent="0.2">
      <c r="C31" s="2" t="str">
        <f t="shared" ref="C31:C38" ca="1" si="58">$Q65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6"/>
        <v>Manchester City</v>
      </c>
      <c r="BS31" s="9">
        <f t="shared" ref="BS31:BU38" ca="1" si="59">SUMIFS($X$64:$X$135,$V$64:$V$135,$BR31,$W$64:$W$135,BS$29)+SUMIFS($Y$64:$Y$135,$W$64:$W$135,$BR31,$V$64:$V$135,BS$29)</f>
        <v>0</v>
      </c>
      <c r="BT31" s="7"/>
      <c r="BU31" s="8">
        <f t="shared" ca="1" si="57"/>
        <v>0</v>
      </c>
      <c r="BV31" s="8">
        <f t="shared" ca="1" si="57"/>
        <v>0</v>
      </c>
      <c r="BW31" s="8">
        <f t="shared" ca="1" si="57"/>
        <v>0</v>
      </c>
      <c r="BX31" s="8">
        <f t="shared" ca="1" si="57"/>
        <v>0</v>
      </c>
      <c r="BY31" s="8">
        <f t="shared" ca="1" si="57"/>
        <v>0</v>
      </c>
      <c r="BZ31" s="8">
        <f t="shared" ca="1" si="57"/>
        <v>0</v>
      </c>
      <c r="CA31" s="8">
        <f t="shared" ca="1" si="57"/>
        <v>0</v>
      </c>
      <c r="CB31" s="4"/>
    </row>
    <row r="32" spans="2:80" s="2" customFormat="1" x14ac:dyDescent="0.2">
      <c r="C32" s="2" t="str">
        <f t="shared" ca="1" si="58"/>
        <v>Real Madrid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6"/>
        <v>Real Madrid</v>
      </c>
      <c r="BS32" s="9">
        <f t="shared" ca="1" si="59"/>
        <v>0</v>
      </c>
      <c r="BT32" s="9">
        <f t="shared" ca="1" si="59"/>
        <v>0</v>
      </c>
      <c r="BU32" s="7"/>
      <c r="BV32" s="8">
        <f t="shared" ca="1" si="57"/>
        <v>0</v>
      </c>
      <c r="BW32" s="8">
        <f t="shared" ca="1" si="57"/>
        <v>0</v>
      </c>
      <c r="BX32" s="8">
        <f t="shared" ca="1" si="57"/>
        <v>0</v>
      </c>
      <c r="BY32" s="8">
        <f t="shared" ca="1" si="57"/>
        <v>0</v>
      </c>
      <c r="BZ32" s="8">
        <f t="shared" ca="1" si="57"/>
        <v>0</v>
      </c>
      <c r="CA32" s="8">
        <f t="shared" ca="1" si="57"/>
        <v>0</v>
      </c>
      <c r="CB32" s="4"/>
    </row>
    <row r="33" spans="2:80" s="2" customFormat="1" x14ac:dyDescent="0.2">
      <c r="C33" s="2" t="str">
        <f t="shared" si="5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
      </c>
      <c r="BS33" s="9">
        <f t="shared" ca="1" si="59"/>
        <v>0</v>
      </c>
      <c r="BT33" s="9">
        <f t="shared" ca="1" si="59"/>
        <v>0</v>
      </c>
      <c r="BU33" s="9">
        <f t="shared" ca="1" si="5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
      </c>
      <c r="BS34" s="9">
        <f t="shared" ca="1" si="59"/>
        <v>0</v>
      </c>
      <c r="BT34" s="9">
        <f t="shared" ca="1" si="59"/>
        <v>0</v>
      </c>
      <c r="BU34" s="9">
        <f t="shared" ca="1" si="5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FC Barcelona</v>
      </c>
      <c r="BT40" s="2" t="str">
        <f ca="1">$F$5</f>
        <v>Manchester City</v>
      </c>
      <c r="BU40" s="2" t="str">
        <f ca="1">$F$6</f>
        <v>Real Madrid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0">F4</f>
        <v>FC Barcelona</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0"/>
        <v>Manchester City</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0"/>
        <v>Real Madrid</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FC Barcelona</v>
      </c>
      <c r="BT51" s="2" t="str">
        <f ca="1">$F$5</f>
        <v>Manchester City</v>
      </c>
      <c r="BU51" s="2" t="str">
        <f ca="1">$F$6</f>
        <v>Real Madrid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2">F4</f>
        <v>FC Barcelona</v>
      </c>
      <c r="BS52" s="7"/>
      <c r="BT52" s="8">
        <f t="shared" ref="BT52:CA58" ca="1" si="63">SUMIFS($AE$64:$AE$135,$V$64:$V$135,$BR52,$W$64:$W$135,BT$51)+SUMIFS($AF$64:$AF$135,$W$64:$W$135,$BR52,$V$64:$V$135,BT$51)</f>
        <v>0</v>
      </c>
      <c r="BU52" s="8">
        <f t="shared" ca="1" si="63"/>
        <v>0</v>
      </c>
      <c r="BV52" s="8">
        <f t="shared" ca="1" si="63"/>
        <v>0</v>
      </c>
      <c r="BW52" s="8">
        <f t="shared" ca="1" si="63"/>
        <v>0</v>
      </c>
      <c r="BX52" s="8">
        <f t="shared" ca="1" si="63"/>
        <v>0</v>
      </c>
      <c r="BY52" s="8">
        <f t="shared" ca="1" si="63"/>
        <v>0</v>
      </c>
      <c r="BZ52" s="8">
        <f t="shared" ca="1" si="63"/>
        <v>0</v>
      </c>
      <c r="CA52" s="8">
        <f t="shared" ca="1" si="6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2"/>
        <v>Manchester City</v>
      </c>
      <c r="BS53" s="9">
        <f t="shared" ref="BS53:BU60" ca="1" si="6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2"/>
        <v>Real Madrid</v>
      </c>
      <c r="BS54" s="9">
        <f t="shared" ca="1" si="64"/>
        <v>0</v>
      </c>
      <c r="BT54" s="9">
        <f t="shared" ca="1" si="6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2"/>
        <v/>
      </c>
      <c r="BS55" s="9">
        <f t="shared" ca="1" si="64"/>
        <v>0</v>
      </c>
      <c r="BT55" s="9">
        <f t="shared" ca="1" si="64"/>
        <v>0</v>
      </c>
      <c r="BU55" s="9">
        <f t="shared" ca="1" si="6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2"/>
        <v/>
      </c>
      <c r="BS56" s="9">
        <f t="shared" ca="1" si="64"/>
        <v>0</v>
      </c>
      <c r="BT56" s="9">
        <f t="shared" ca="1" si="64"/>
        <v>0</v>
      </c>
      <c r="BU56" s="9">
        <f t="shared" ca="1" si="6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IF('Preliminary Round'!$N$12="","",'Preliminary Round'!$N$12)</f>
        <v>FC Barcelona</v>
      </c>
      <c r="U64" s="67" t="s">
        <v>7</v>
      </c>
      <c r="V64" s="40" t="str">
        <f ca="1">Planning!$L6</f>
        <v>VFB Essenheim</v>
      </c>
      <c r="W64" s="33" t="str">
        <f ca="1">Planning!$N6</f>
        <v>FC Barcelona</v>
      </c>
      <c r="X64" s="33">
        <f ca="1">IF(AND('Preliminary Round'!$I12&lt;&gt;"",'Preliminary Round'!$K12&lt;&gt;"",'Preliminary Round'!$F12&lt;&gt;'Preliminary Round'!$H12,$V64&lt;&gt;"",$W64&lt;&gt;""),'Preliminary Round'!$I12,"")</f>
        <v>2</v>
      </c>
      <c r="Y64" s="34">
        <f ca="1">IF(AND('Preliminary Round'!$I12&lt;&gt;"",'Preliminary Round'!$K12&lt;&gt;"",'Preliminary Round'!$F12&lt;&gt;'Preliminary Round'!$H12,$V64&lt;&gt;"",$W64&lt;&gt;""),'Preliminary Round'!$K12,"")</f>
        <v>6</v>
      </c>
      <c r="Z64" s="32" t="str">
        <f ca="1">V64&amp;W64</f>
        <v>VFB EssenheimFC Barcelona</v>
      </c>
      <c r="AA64" s="33">
        <f ca="1">IF(AND(V64&lt;&gt;"",W64&lt;&gt;"",V64&lt;&gt;W64,X64&lt;&gt;"",Y64&lt;&gt;""),1,0)</f>
        <v>1</v>
      </c>
      <c r="AB64" s="143" t="str">
        <f ca="1">IF(AA64&gt;0,X64&amp;Language!$E$84&amp;Y64,"")</f>
        <v>2-6</v>
      </c>
      <c r="AD64" s="144"/>
      <c r="AE64" s="149">
        <f ca="1">IF($AA64=0,"",IF($X64&gt;$Y64,Settings!$C$4,IF($X64=$Y64,1,0)))</f>
        <v>0</v>
      </c>
      <c r="AF64" s="144">
        <f ca="1">IF($AA64=0,"",IF($X64&lt;$Y64,Settings!$C$4,IF($X64=$Y64,1,0)))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IF('Preliminary Round'!$N$22="","",'Preliminary Round'!$N$22)</f>
        <v>Manchester City</v>
      </c>
      <c r="U65" s="68" t="s">
        <v>8</v>
      </c>
      <c r="V65" s="41" t="str">
        <f ca="1">Planning!$L7</f>
        <v>FC Grönlingen</v>
      </c>
      <c r="W65" s="13" t="str">
        <f ca="1">Planning!$N7</f>
        <v>Inter Mailand</v>
      </c>
      <c r="X65" s="13">
        <f ca="1">IF(AND('Preliminary Round'!$I13&lt;&gt;"",'Preliminary Round'!$K13&lt;&gt;"",'Preliminary Round'!$F13&lt;&gt;'Preliminary Round'!$H13,$V65&lt;&gt;"",$W65&lt;&gt;""),'Preliminary Round'!$I13,"")</f>
        <v>1</v>
      </c>
      <c r="Y65" s="36">
        <f ca="1">IF(AND('Preliminary Round'!$I13&lt;&gt;"",'Preliminary Round'!$K13&lt;&gt;"",'Preliminary Round'!$F13&lt;&gt;'Preliminary Round'!$H13,$V65&lt;&gt;"",$W65&lt;&gt;""),'Preliminary Round'!$K13,"")</f>
        <v>4</v>
      </c>
      <c r="Z65" s="35" t="str">
        <f t="shared" ref="Z65:Z73" ca="1" si="65">V65&amp;W65</f>
        <v>FC GrönlingenInter Mailand</v>
      </c>
      <c r="AA65" s="13">
        <f t="shared" ref="AA65:AA128" ca="1" si="66">IF(AND(V65&lt;&gt;"",W65&lt;&gt;"",V65&lt;&gt;W65,X65&lt;&gt;"",Y65&lt;&gt;""),1,0)</f>
        <v>1</v>
      </c>
      <c r="AB65" s="13" t="str">
        <f ca="1">IF(AA65&gt;0,X65&amp;Language!$E$84&amp;Y65,"")</f>
        <v>1-4</v>
      </c>
      <c r="AD65" s="145"/>
      <c r="AE65" s="150">
        <f ca="1">IF($AA65=0,"",IF($X65&gt;$Y65,Settings!$C$4,IF($X65=$Y65,1,0)))</f>
        <v>0</v>
      </c>
      <c r="AF65" s="145">
        <f ca="1">IF($AA65=0,"",IF($X65&lt;$Y65,Settings!$C$4,IF($X65=$Y65,1,0)))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 ca="1">IF('Preliminary Round'!$N$32="","",'Preliminary Round'!$N$32)</f>
        <v>Real Madrid</v>
      </c>
      <c r="U66" s="68" t="s">
        <v>9</v>
      </c>
      <c r="V66" s="41" t="str">
        <f ca="1">Planning!$L8</f>
        <v>1. FC Nürnberg</v>
      </c>
      <c r="W66" s="13" t="str">
        <f ca="1">Planning!$N8</f>
        <v>Real Madrid</v>
      </c>
      <c r="X66" s="13">
        <f ca="1">IF(AND('Preliminary Round'!$I14&lt;&gt;"",'Preliminary Round'!$K14&lt;&gt;"",'Preliminary Round'!$F14&lt;&gt;'Preliminary Round'!$H14,$V66&lt;&gt;"",$W66&lt;&gt;""),'Preliminary Round'!$I14,"")</f>
        <v>1</v>
      </c>
      <c r="Y66" s="36">
        <f ca="1">IF(AND('Preliminary Round'!$I14&lt;&gt;"",'Preliminary Round'!$K14&lt;&gt;"",'Preliminary Round'!$F14&lt;&gt;'Preliminary Round'!$H14,$V66&lt;&gt;"",$W66&lt;&gt;""),'Preliminary Round'!$K14,"")</f>
        <v>4</v>
      </c>
      <c r="Z66" s="35" t="str">
        <f t="shared" ca="1" si="65"/>
        <v>1. FC NürnbergReal Madrid</v>
      </c>
      <c r="AA66" s="13">
        <f t="shared" ca="1" si="66"/>
        <v>1</v>
      </c>
      <c r="AB66" s="13" t="str">
        <f ca="1">IF(AA66&gt;0,X66&amp;Language!$E$84&amp;Y66,"")</f>
        <v>1-4</v>
      </c>
      <c r="AD66" s="145"/>
      <c r="AE66" s="150">
        <f ca="1">IF($AA66=0,"",IF($X66&gt;$Y66,Settings!$C$4,IF($X66=$Y66,1,0)))</f>
        <v>0</v>
      </c>
      <c r="AF66" s="145">
        <f ca="1">IF($AA66=0,"",IF($X66&lt;$Y66,Settings!$C$4,IF($X66=$Y66,1,0)))</f>
        <v>3</v>
      </c>
      <c r="AH66" s="4"/>
      <c r="AI66" s="13"/>
      <c r="AJ66" s="4"/>
      <c r="AK66" s="13"/>
      <c r="AL66" s="13"/>
      <c r="AM66" s="13"/>
      <c r="AN66" s="13"/>
      <c r="AO66" s="13"/>
      <c r="AP66" s="13"/>
      <c r="AQ66" s="13"/>
    </row>
    <row r="67" spans="2:43" s="2" customFormat="1" x14ac:dyDescent="0.2">
      <c r="P67" s="47"/>
      <c r="Q67" s="62" t="str">
        <f>""</f>
        <v/>
      </c>
      <c r="U67" s="68" t="s">
        <v>10</v>
      </c>
      <c r="V67" s="41" t="str">
        <f ca="1">Planning!$L9</f>
        <v>Eintracht Frankfurt</v>
      </c>
      <c r="W67" s="13" t="str">
        <f ca="1">Planning!$N9</f>
        <v>Maibach 1822 eV</v>
      </c>
      <c r="X67" s="13">
        <f ca="1">IF(AND('Preliminary Round'!$I15&lt;&gt;"",'Preliminary Round'!$K15&lt;&gt;"",'Preliminary Round'!$F15&lt;&gt;'Preliminary Round'!$H15,$V67&lt;&gt;"",$W67&lt;&gt;""),'Preliminary Round'!$I15,"")</f>
        <v>5</v>
      </c>
      <c r="Y67" s="36">
        <f ca="1">IF(AND('Preliminary Round'!$I15&lt;&gt;"",'Preliminary Round'!$K15&lt;&gt;"",'Preliminary Round'!$F15&lt;&gt;'Preliminary Round'!$H15,$V67&lt;&gt;"",$W67&lt;&gt;""),'Preliminary Round'!$K15,"")</f>
        <v>2</v>
      </c>
      <c r="Z67" s="35" t="str">
        <f t="shared" ca="1" si="65"/>
        <v>Eintracht FrankfurtMaibach 1822 eV</v>
      </c>
      <c r="AA67" s="13">
        <f t="shared" ca="1" si="66"/>
        <v>1</v>
      </c>
      <c r="AB67" s="13" t="str">
        <f ca="1">IF(AA67&gt;0,X67&amp;Language!$E$84&amp;Y67,"")</f>
        <v>5-2</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c r="Q68" s="62" t="str">
        <f>""</f>
        <v/>
      </c>
      <c r="U68" s="68" t="s">
        <v>11</v>
      </c>
      <c r="V68" s="41" t="str">
        <f ca="1">Planning!$L10</f>
        <v>SSV Wildbach</v>
      </c>
      <c r="W68" s="13" t="str">
        <f ca="1">Planning!$N10</f>
        <v>Manchester City</v>
      </c>
      <c r="X68" s="13">
        <f ca="1">IF(AND('Preliminary Round'!$I16&lt;&gt;"",'Preliminary Round'!$K16&lt;&gt;"",'Preliminary Round'!$F16&lt;&gt;'Preliminary Round'!$H16,$V68&lt;&gt;"",$W68&lt;&gt;""),'Preliminary Round'!$I16,"")</f>
        <v>2</v>
      </c>
      <c r="Y68" s="36">
        <f ca="1">IF(AND('Preliminary Round'!$I16&lt;&gt;"",'Preliminary Round'!$K16&lt;&gt;"",'Preliminary Round'!$F16&lt;&gt;'Preliminary Round'!$H16,$V68&lt;&gt;"",$W68&lt;&gt;""),'Preliminary Round'!$K16,"")</f>
        <v>6</v>
      </c>
      <c r="Z68" s="35" t="str">
        <f t="shared" ca="1" si="65"/>
        <v>SSV WildbachManchester City</v>
      </c>
      <c r="AA68" s="13">
        <f t="shared" ca="1" si="66"/>
        <v>1</v>
      </c>
      <c r="AB68" s="13" t="str">
        <f ca="1">IF(AA68&gt;0,X68&amp;Language!$E$84&amp;Y68,"")</f>
        <v>2-6</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c r="Q69" s="62" t="str">
        <f>""</f>
        <v/>
      </c>
      <c r="U69" s="68" t="s">
        <v>12</v>
      </c>
      <c r="V69" s="41" t="str">
        <f ca="1">Planning!$L11</f>
        <v>Borussia Dortmund</v>
      </c>
      <c r="W69" s="13" t="str">
        <f ca="1">Planning!$N11</f>
        <v>FSV Rauen</v>
      </c>
      <c r="X69" s="13">
        <f ca="1">IF(AND('Preliminary Round'!$I17&lt;&gt;"",'Preliminary Round'!$K17&lt;&gt;"",'Preliminary Round'!$F17&lt;&gt;'Preliminary Round'!$H17,$V69&lt;&gt;"",$W69&lt;&gt;""),'Preliminary Round'!$I17,"")</f>
        <v>3</v>
      </c>
      <c r="Y69" s="36">
        <f ca="1">IF(AND('Preliminary Round'!$I17&lt;&gt;"",'Preliminary Round'!$K17&lt;&gt;"",'Preliminary Round'!$F17&lt;&gt;'Preliminary Round'!$H17,$V69&lt;&gt;"",$W69&lt;&gt;""),'Preliminary Round'!$K17,"")</f>
        <v>0</v>
      </c>
      <c r="Z69" s="35" t="str">
        <f t="shared" ca="1" si="65"/>
        <v>Borussia DortmundFSV Rauen</v>
      </c>
      <c r="AA69" s="13">
        <f t="shared" ca="1" si="66"/>
        <v>1</v>
      </c>
      <c r="AB69" s="13" t="str">
        <f ca="1">IF(AA69&gt;0,X69&amp;Language!$E$84&amp;Y69,"")</f>
        <v>3-0</v>
      </c>
      <c r="AD69" s="145"/>
      <c r="AE69" s="150">
        <f ca="1">IF($AA69=0,"",IF($X69&gt;$Y69,Settings!$C$4,IF($X69=$Y69,1,0)))</f>
        <v>3</v>
      </c>
      <c r="AF69" s="145">
        <f ca="1">IF($AA69=0,"",IF($X69&lt;$Y69,Settings!$C$4,IF($X69=$Y69,1,0)))</f>
        <v>0</v>
      </c>
      <c r="AH69" s="4"/>
      <c r="AI69" s="13"/>
      <c r="AJ69" s="13"/>
      <c r="AK69" s="13"/>
      <c r="AL69" s="13"/>
      <c r="AM69" s="4"/>
      <c r="AN69" s="13"/>
      <c r="AO69" s="13"/>
      <c r="AP69" s="13"/>
      <c r="AQ69" s="13"/>
    </row>
    <row r="70" spans="2:43" s="2" customFormat="1" x14ac:dyDescent="0.2">
      <c r="P70" s="47"/>
      <c r="Q70" s="62" t="str">
        <f>""</f>
        <v/>
      </c>
      <c r="U70" s="68" t="s">
        <v>17</v>
      </c>
      <c r="V70" s="41" t="str">
        <f ca="1">Planning!$L12</f>
        <v>VFB Essenheim</v>
      </c>
      <c r="W70" s="13" t="str">
        <f ca="1">Planning!$N12</f>
        <v>1. FC Riedwald</v>
      </c>
      <c r="X70" s="13">
        <f ca="1">IF(AND('Preliminary Round'!$I18&lt;&gt;"",'Preliminary Round'!$K18&lt;&gt;"",'Preliminary Round'!$F18&lt;&gt;'Preliminary Round'!$H18,$V70&lt;&gt;"",$W70&lt;&gt;""),'Preliminary Round'!$I18,"")</f>
        <v>4</v>
      </c>
      <c r="Y70" s="36">
        <f ca="1">IF(AND('Preliminary Round'!$I18&lt;&gt;"",'Preliminary Round'!$K18&lt;&gt;"",'Preliminary Round'!$F18&lt;&gt;'Preliminary Round'!$H18,$V70&lt;&gt;"",$W70&lt;&gt;""),'Preliminary Round'!$K18,"")</f>
        <v>4</v>
      </c>
      <c r="Z70" s="35" t="str">
        <f t="shared" ca="1" si="65"/>
        <v>VFB Essenheim1. FC Riedwald</v>
      </c>
      <c r="AA70" s="13">
        <f t="shared" ca="1" si="66"/>
        <v>1</v>
      </c>
      <c r="AB70" s="13" t="str">
        <f ca="1">IF(AA70&gt;0,X70&amp;Language!$E$84&amp;Y70,"")</f>
        <v>4-4</v>
      </c>
      <c r="AD70" s="145"/>
      <c r="AE70" s="150">
        <f ca="1">IF($AA70=0,"",IF($X70&gt;$Y70,Settings!$C$4,IF($X70=$Y70,1,0)))</f>
        <v>1</v>
      </c>
      <c r="AF70" s="145">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Planning!$L13</f>
        <v>FC Grönlingen</v>
      </c>
      <c r="W71" s="13" t="str">
        <f ca="1">Planning!$N13</f>
        <v>Mainz 05</v>
      </c>
      <c r="X71" s="13">
        <f ca="1">IF(AND('Preliminary Round'!$I19&lt;&gt;"",'Preliminary Round'!$K19&lt;&gt;"",'Preliminary Round'!$F19&lt;&gt;'Preliminary Round'!$H19,$V71&lt;&gt;"",$W71&lt;&gt;""),'Preliminary Round'!$I19,"")</f>
        <v>1</v>
      </c>
      <c r="Y71" s="36">
        <f ca="1">IF(AND('Preliminary Round'!$I19&lt;&gt;"",'Preliminary Round'!$K19&lt;&gt;"",'Preliminary Round'!$F19&lt;&gt;'Preliminary Round'!$H19,$V71&lt;&gt;"",$W71&lt;&gt;""),'Preliminary Round'!$K19,"")</f>
        <v>2</v>
      </c>
      <c r="Z71" s="35" t="str">
        <f t="shared" ca="1" si="65"/>
        <v>FC GrönlingenMainz 05</v>
      </c>
      <c r="AA71" s="13">
        <f t="shared" ca="1" si="66"/>
        <v>1</v>
      </c>
      <c r="AB71" s="13" t="str">
        <f ca="1">IF(AA71&gt;0,X71&amp;Language!$E$84&amp;Y71,"")</f>
        <v>1-2</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Planning!$L14</f>
        <v>1. FC Nürnberg</v>
      </c>
      <c r="W72" s="13" t="str">
        <f ca="1">Planning!$N14</f>
        <v>Kickers Rodendorf</v>
      </c>
      <c r="X72" s="13">
        <f ca="1">IF(AND('Preliminary Round'!$I20&lt;&gt;"",'Preliminary Round'!$K20&lt;&gt;"",'Preliminary Round'!$F20&lt;&gt;'Preliminary Round'!$H20,$V72&lt;&gt;"",$W72&lt;&gt;""),'Preliminary Round'!$I20,"")</f>
        <v>2</v>
      </c>
      <c r="Y72" s="36">
        <f ca="1">IF(AND('Preliminary Round'!$I20&lt;&gt;"",'Preliminary Round'!$K20&lt;&gt;"",'Preliminary Round'!$F20&lt;&gt;'Preliminary Round'!$H20,$V72&lt;&gt;"",$W72&lt;&gt;""),'Preliminary Round'!$K20,"")</f>
        <v>0</v>
      </c>
      <c r="Z72" s="35" t="str">
        <f t="shared" ca="1" si="65"/>
        <v>1. FC NürnbergKickers Rodendorf</v>
      </c>
      <c r="AA72" s="13">
        <f t="shared" ca="1" si="66"/>
        <v>1</v>
      </c>
      <c r="AB72" s="13" t="str">
        <f ca="1">IF(AA72&gt;0,X72&amp;Language!$E$84&amp;Y72,"")</f>
        <v>2-0</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Planning!$L15</f>
        <v>FC Barcelona</v>
      </c>
      <c r="W73" s="13" t="str">
        <f ca="1">Planning!$N15</f>
        <v>Eintracht Frankfurt</v>
      </c>
      <c r="X73" s="13">
        <f ca="1">IF(AND('Preliminary Round'!$I21&lt;&gt;"",'Preliminary Round'!$K21&lt;&gt;"",'Preliminary Round'!$F21&lt;&gt;'Preliminary Round'!$H21,$V73&lt;&gt;"",$W73&lt;&gt;""),'Preliminary Round'!$I21,"")</f>
        <v>1</v>
      </c>
      <c r="Y73" s="36">
        <f ca="1">IF(AND('Preliminary Round'!$I21&lt;&gt;"",'Preliminary Round'!$K21&lt;&gt;"",'Preliminary Round'!$F21&lt;&gt;'Preliminary Round'!$H21,$V73&lt;&gt;"",$W73&lt;&gt;""),'Preliminary Round'!$K21,"")</f>
        <v>0</v>
      </c>
      <c r="Z73" s="35" t="str">
        <f t="shared" ca="1" si="65"/>
        <v>FC BarcelonaEintracht Frankfurt</v>
      </c>
      <c r="AA73" s="13">
        <f t="shared" ca="1" si="66"/>
        <v>1</v>
      </c>
      <c r="AB73" s="13" t="str">
        <f ca="1">IF(AA73&gt;0,X73&amp;Language!$E$84&amp;Y73,"")</f>
        <v>1-0</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Planning!$L16</f>
        <v>Inter Mailand</v>
      </c>
      <c r="W74" s="13" t="str">
        <f ca="1">Planning!$N16</f>
        <v>SSV Wildbach</v>
      </c>
      <c r="X74" s="13">
        <f ca="1">IF(AND('Preliminary Round'!$I22&lt;&gt;"",'Preliminary Round'!$K22&lt;&gt;"",'Preliminary Round'!$F22&lt;&gt;'Preliminary Round'!$H22,$V74&lt;&gt;"",$W74&lt;&gt;""),'Preliminary Round'!$I22,"")</f>
        <v>5</v>
      </c>
      <c r="Y74" s="36">
        <f ca="1">IF(AND('Preliminary Round'!$I22&lt;&gt;"",'Preliminary Round'!$K22&lt;&gt;"",'Preliminary Round'!$F22&lt;&gt;'Preliminary Round'!$H22,$V74&lt;&gt;"",$W74&lt;&gt;""),'Preliminary Round'!$K22,"")</f>
        <v>0</v>
      </c>
      <c r="Z74" s="35" t="str">
        <f ca="1">V74&amp;W74</f>
        <v>Inter MailandSSV Wildbach</v>
      </c>
      <c r="AA74" s="13">
        <f t="shared" ca="1" si="66"/>
        <v>1</v>
      </c>
      <c r="AB74" s="13" t="str">
        <f ca="1">IF(AA74&gt;0,X74&amp;Language!$E$84&amp;Y74,"")</f>
        <v>5-0</v>
      </c>
      <c r="AD74" s="145"/>
      <c r="AE74" s="150">
        <f ca="1">IF($AA74=0,"",IF($X74&gt;$Y74,Settings!$C$4,IF($X74=$Y74,1,0)))</f>
        <v>3</v>
      </c>
      <c r="AF74" s="145">
        <f ca="1">IF($AA74=0,"",IF($X74&lt;$Y74,Settings!$C$4,IF($X74=$Y74,1,0)))</f>
        <v>0</v>
      </c>
    </row>
    <row r="75" spans="2:43" s="2" customFormat="1" x14ac:dyDescent="0.2">
      <c r="B75" s="4"/>
      <c r="C75" s="4"/>
      <c r="D75" s="4"/>
      <c r="E75" s="4"/>
      <c r="F75" s="13"/>
      <c r="G75" s="13"/>
      <c r="H75" s="13"/>
      <c r="I75" s="13"/>
      <c r="J75" s="13"/>
      <c r="K75" s="13"/>
      <c r="L75" s="13"/>
      <c r="M75" s="13"/>
      <c r="U75" s="68" t="s">
        <v>27</v>
      </c>
      <c r="V75" s="41" t="str">
        <f ca="1">Planning!$L17</f>
        <v>Real Madrid</v>
      </c>
      <c r="W75" s="13" t="str">
        <f ca="1">Planning!$N17</f>
        <v>Borussia Dortmund</v>
      </c>
      <c r="X75" s="13">
        <f ca="1">IF(AND('Preliminary Round'!$I23&lt;&gt;"",'Preliminary Round'!$K23&lt;&gt;"",'Preliminary Round'!$F23&lt;&gt;'Preliminary Round'!$H23,$V75&lt;&gt;"",$W75&lt;&gt;""),'Preliminary Round'!$I23,"")</f>
        <v>3</v>
      </c>
      <c r="Y75" s="36">
        <f ca="1">IF(AND('Preliminary Round'!$I23&lt;&gt;"",'Preliminary Round'!$K23&lt;&gt;"",'Preliminary Round'!$F23&lt;&gt;'Preliminary Round'!$H23,$V75&lt;&gt;"",$W75&lt;&gt;""),'Preliminary Round'!$K23,"")</f>
        <v>2</v>
      </c>
      <c r="Z75" s="35" t="str">
        <f t="shared" ref="Z75:Z108" ca="1" si="67">V75&amp;W75</f>
        <v>Real MadridBorussia Dortmund</v>
      </c>
      <c r="AA75" s="13">
        <f t="shared" ca="1" si="66"/>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Planning!$L18</f>
        <v>1. FC Riedwald</v>
      </c>
      <c r="W76" s="13" t="str">
        <f ca="1">Planning!$N18</f>
        <v>Maibach 1822 eV</v>
      </c>
      <c r="X76" s="13">
        <f ca="1">IF(AND('Preliminary Round'!$I24&lt;&gt;"",'Preliminary Round'!$K24&lt;&gt;"",'Preliminary Round'!$F24&lt;&gt;'Preliminary Round'!$H24,$V76&lt;&gt;"",$W76&lt;&gt;""),'Preliminary Round'!$I24,"")</f>
        <v>4</v>
      </c>
      <c r="Y76" s="36">
        <f ca="1">IF(AND('Preliminary Round'!$I24&lt;&gt;"",'Preliminary Round'!$K24&lt;&gt;"",'Preliminary Round'!$F24&lt;&gt;'Preliminary Round'!$H24,$V76&lt;&gt;"",$W76&lt;&gt;""),'Preliminary Round'!$K24,"")</f>
        <v>2</v>
      </c>
      <c r="Z76" s="35" t="str">
        <f t="shared" ca="1" si="67"/>
        <v>1. FC RiedwaldMaibach 1822 eV</v>
      </c>
      <c r="AA76" s="13">
        <f t="shared" ca="1" si="66"/>
        <v>1</v>
      </c>
      <c r="AB76" s="13" t="str">
        <f ca="1">IF(AA76&gt;0,X76&amp;Language!$E$84&amp;Y76,"")</f>
        <v>4-2</v>
      </c>
      <c r="AD76" s="145"/>
      <c r="AE76" s="150">
        <f ca="1">IF($AA76=0,"",IF($X76&gt;$Y76,Settings!$C$4,IF($X76=$Y76,1,0)))</f>
        <v>3</v>
      </c>
      <c r="AF76" s="145">
        <f ca="1">IF($AA76=0,"",IF($X76&lt;$Y76,Settings!$C$4,IF($X76=$Y76,1,0)))</f>
        <v>0</v>
      </c>
    </row>
    <row r="77" spans="2:43" s="2" customFormat="1" x14ac:dyDescent="0.2">
      <c r="B77" s="4"/>
      <c r="C77" s="4"/>
      <c r="D77" s="4"/>
      <c r="E77" s="4"/>
      <c r="F77" s="13"/>
      <c r="G77" s="13"/>
      <c r="H77" s="13"/>
      <c r="I77" s="13"/>
      <c r="J77" s="13"/>
      <c r="K77" s="13"/>
      <c r="L77" s="13"/>
      <c r="M77" s="13"/>
      <c r="U77" s="68" t="s">
        <v>29</v>
      </c>
      <c r="V77" s="41" t="str">
        <f ca="1">Planning!$L19</f>
        <v>Mainz 05</v>
      </c>
      <c r="W77" s="13" t="str">
        <f ca="1">Planning!$N19</f>
        <v>Manchester City</v>
      </c>
      <c r="X77" s="13">
        <f ca="1">IF(AND('Preliminary Round'!$I25&lt;&gt;"",'Preliminary Round'!$K25&lt;&gt;"",'Preliminary Round'!$F25&lt;&gt;'Preliminary Round'!$H25,$V77&lt;&gt;"",$W77&lt;&gt;""),'Preliminary Round'!$I25,"")</f>
        <v>0</v>
      </c>
      <c r="Y77" s="36">
        <f ca="1">IF(AND('Preliminary Round'!$I25&lt;&gt;"",'Preliminary Round'!$K25&lt;&gt;"",'Preliminary Round'!$F25&lt;&gt;'Preliminary Round'!$H25,$V77&lt;&gt;"",$W77&lt;&gt;""),'Preliminary Round'!$K25,"")</f>
        <v>3</v>
      </c>
      <c r="Z77" s="35" t="str">
        <f t="shared" ca="1" si="67"/>
        <v>Mainz 05Manchester City</v>
      </c>
      <c r="AA77" s="13">
        <f t="shared" ca="1" si="66"/>
        <v>1</v>
      </c>
      <c r="AB77" s="13" t="str">
        <f ca="1">IF(AA77&gt;0,X77&amp;Language!$E$84&amp;Y77,"")</f>
        <v>0-3</v>
      </c>
      <c r="AD77" s="145"/>
      <c r="AE77" s="150">
        <f ca="1">IF($AA77=0,"",IF($X77&gt;$Y77,Settings!$C$4,IF($X77=$Y77,1,0)))</f>
        <v>0</v>
      </c>
      <c r="AF77" s="145">
        <f ca="1">IF($AA77=0,"",IF($X77&lt;$Y77,Settings!$C$4,IF($X77=$Y77,1,0)))</f>
        <v>3</v>
      </c>
    </row>
    <row r="78" spans="2:43" s="2" customFormat="1" x14ac:dyDescent="0.2">
      <c r="B78" s="4"/>
      <c r="C78" s="4"/>
      <c r="D78" s="4"/>
      <c r="E78" s="4"/>
      <c r="F78" s="13"/>
      <c r="G78" s="13"/>
      <c r="H78" s="13"/>
      <c r="I78" s="13"/>
      <c r="J78" s="13"/>
      <c r="K78" s="13"/>
      <c r="L78" s="13"/>
      <c r="M78" s="13"/>
      <c r="U78" s="68" t="s">
        <v>30</v>
      </c>
      <c r="V78" s="41" t="str">
        <f ca="1">Planning!$L20</f>
        <v>Kickers Rodendorf</v>
      </c>
      <c r="W78" s="13" t="str">
        <f ca="1">Planning!$N20</f>
        <v>FSV Rauen</v>
      </c>
      <c r="X78" s="13">
        <f ca="1">IF(AND('Preliminary Round'!$I26&lt;&gt;"",'Preliminary Round'!$K26&lt;&gt;"",'Preliminary Round'!$F26&lt;&gt;'Preliminary Round'!$H26,$V78&lt;&gt;"",$W78&lt;&gt;""),'Preliminary Round'!$I26,"")</f>
        <v>1</v>
      </c>
      <c r="Y78" s="36">
        <f ca="1">IF(AND('Preliminary Round'!$I26&lt;&gt;"",'Preliminary Round'!$K26&lt;&gt;"",'Preliminary Round'!$F26&lt;&gt;'Preliminary Round'!$H26,$V78&lt;&gt;"",$W78&lt;&gt;""),'Preliminary Round'!$K26,"")</f>
        <v>1</v>
      </c>
      <c r="Z78" s="35" t="str">
        <f t="shared" ca="1" si="67"/>
        <v>Kickers RodendorfFSV Rauen</v>
      </c>
      <c r="AA78" s="13">
        <f t="shared" ca="1" si="66"/>
        <v>1</v>
      </c>
      <c r="AB78" s="13" t="str">
        <f ca="1">IF(AA78&gt;0,X78&amp;Language!$E$84&amp;Y78,"")</f>
        <v>1-1</v>
      </c>
      <c r="AD78" s="145"/>
      <c r="AE78" s="150">
        <f ca="1">IF($AA78=0,"",IF($X78&gt;$Y78,Settings!$C$4,IF($X78=$Y78,1,0)))</f>
        <v>1</v>
      </c>
      <c r="AF78" s="145">
        <f ca="1">IF($AA78=0,"",IF($X78&lt;$Y78,Settings!$C$4,IF($X78=$Y78,1,0)))</f>
        <v>1</v>
      </c>
    </row>
    <row r="79" spans="2:43" s="2" customFormat="1" x14ac:dyDescent="0.2">
      <c r="B79" s="4"/>
      <c r="C79" s="4"/>
      <c r="D79" s="4"/>
      <c r="E79" s="4"/>
      <c r="F79" s="13"/>
      <c r="G79" s="13"/>
      <c r="H79" s="13"/>
      <c r="I79" s="13"/>
      <c r="J79" s="13"/>
      <c r="K79" s="13"/>
      <c r="L79" s="13"/>
      <c r="M79" s="13"/>
      <c r="U79" s="68" t="s">
        <v>31</v>
      </c>
      <c r="V79" s="41" t="str">
        <f ca="1">Planning!$L21</f>
        <v>Eintracht Frankfurt</v>
      </c>
      <c r="W79" s="13" t="str">
        <f ca="1">Planning!$N21</f>
        <v>VFB Essenheim</v>
      </c>
      <c r="X79" s="13">
        <f ca="1">IF(AND('Preliminary Round'!$I27&lt;&gt;"",'Preliminary Round'!$K27&lt;&gt;"",'Preliminary Round'!$F27&lt;&gt;'Preliminary Round'!$H27,$V79&lt;&gt;"",$W79&lt;&gt;""),'Preliminary Round'!$I27,"")</f>
        <v>2</v>
      </c>
      <c r="Y79" s="36">
        <f ca="1">IF(AND('Preliminary Round'!$I27&lt;&gt;"",'Preliminary Round'!$K27&lt;&gt;"",'Preliminary Round'!$F27&lt;&gt;'Preliminary Round'!$H27,$V79&lt;&gt;"",$W79&lt;&gt;""),'Preliminary Round'!$K27,"")</f>
        <v>0</v>
      </c>
      <c r="Z79" s="35" t="str">
        <f t="shared" ca="1" si="67"/>
        <v>Eintracht FrankfurtVFB Essenheim</v>
      </c>
      <c r="AA79" s="13">
        <f t="shared" ca="1" si="66"/>
        <v>1</v>
      </c>
      <c r="AB79" s="13" t="str">
        <f ca="1">IF(AA79&gt;0,X79&amp;Language!$E$84&amp;Y79,"")</f>
        <v>2-0</v>
      </c>
      <c r="AD79" s="145"/>
      <c r="AE79" s="150">
        <f ca="1">IF($AA79=0,"",IF($X79&gt;$Y79,Settings!$C$4,IF($X79=$Y79,1,0)))</f>
        <v>3</v>
      </c>
      <c r="AF79" s="145">
        <f ca="1">IF($AA79=0,"",IF($X79&lt;$Y79,Settings!$C$4,IF($X79=$Y79,1,0)))</f>
        <v>0</v>
      </c>
    </row>
    <row r="80" spans="2:43" s="2" customFormat="1" x14ac:dyDescent="0.2">
      <c r="B80" s="4"/>
      <c r="C80" s="4"/>
      <c r="D80" s="4"/>
      <c r="E80" s="4"/>
      <c r="F80" s="13"/>
      <c r="G80" s="13"/>
      <c r="H80" s="13"/>
      <c r="I80" s="13"/>
      <c r="J80" s="13"/>
      <c r="K80" s="13"/>
      <c r="L80" s="13"/>
      <c r="M80" s="13"/>
      <c r="U80" s="68" t="s">
        <v>32</v>
      </c>
      <c r="V80" s="41" t="str">
        <f ca="1">Planning!$L22</f>
        <v>SSV Wildbach</v>
      </c>
      <c r="W80" s="13" t="str">
        <f ca="1">Planning!$N22</f>
        <v>FC Grönlingen</v>
      </c>
      <c r="X80" s="13">
        <f ca="1">IF(AND('Preliminary Round'!$I28&lt;&gt;"",'Preliminary Round'!$K28&lt;&gt;"",'Preliminary Round'!$F28&lt;&gt;'Preliminary Round'!$H28,$V80&lt;&gt;"",$W80&lt;&gt;""),'Preliminary Round'!$I28,"")</f>
        <v>3</v>
      </c>
      <c r="Y80" s="36">
        <f ca="1">IF(AND('Preliminary Round'!$I28&lt;&gt;"",'Preliminary Round'!$K28&lt;&gt;"",'Preliminary Round'!$F28&lt;&gt;'Preliminary Round'!$H28,$V80&lt;&gt;"",$W80&lt;&gt;""),'Preliminary Round'!$K28,"")</f>
        <v>3</v>
      </c>
      <c r="Z80" s="35" t="str">
        <f t="shared" ca="1" si="67"/>
        <v>SSV WildbachFC Grönlingen</v>
      </c>
      <c r="AA80" s="13">
        <f t="shared" ca="1" si="66"/>
        <v>1</v>
      </c>
      <c r="AB80" s="13" t="str">
        <f ca="1">IF(AA80&gt;0,X80&amp;Language!$E$84&amp;Y80,"")</f>
        <v>3-3</v>
      </c>
      <c r="AD80" s="145"/>
      <c r="AE80" s="150">
        <f ca="1">IF($AA80=0,"",IF($X80&gt;$Y80,Settings!$C$4,IF($X80=$Y80,1,0)))</f>
        <v>1</v>
      </c>
      <c r="AF80" s="145">
        <f ca="1">IF($AA80=0,"",IF($X80&lt;$Y80,Settings!$C$4,IF($X80=$Y80,1,0)))</f>
        <v>1</v>
      </c>
    </row>
    <row r="81" spans="2:32" s="2" customFormat="1" x14ac:dyDescent="0.2">
      <c r="B81" s="4"/>
      <c r="C81" s="4"/>
      <c r="D81" s="4"/>
      <c r="E81" s="4"/>
      <c r="F81" s="13"/>
      <c r="G81" s="13"/>
      <c r="H81" s="13"/>
      <c r="I81" s="13"/>
      <c r="J81" s="13"/>
      <c r="K81" s="13"/>
      <c r="L81" s="13"/>
      <c r="M81" s="13"/>
      <c r="U81" s="68" t="s">
        <v>33</v>
      </c>
      <c r="V81" s="41" t="str">
        <f ca="1">Planning!$L23</f>
        <v>Borussia Dortmund</v>
      </c>
      <c r="W81" s="13" t="str">
        <f ca="1">Planning!$N23</f>
        <v>1. FC Nürnberg</v>
      </c>
      <c r="X81" s="13">
        <f ca="1">IF(AND('Preliminary Round'!$I29&lt;&gt;"",'Preliminary Round'!$K29&lt;&gt;"",'Preliminary Round'!$F29&lt;&gt;'Preliminary Round'!$H29,$V81&lt;&gt;"",$W81&lt;&gt;""),'Preliminary Round'!$I29,"")</f>
        <v>4</v>
      </c>
      <c r="Y81" s="36">
        <f ca="1">IF(AND('Preliminary Round'!$I29&lt;&gt;"",'Preliminary Round'!$K29&lt;&gt;"",'Preliminary Round'!$F29&lt;&gt;'Preliminary Round'!$H29,$V81&lt;&gt;"",$W81&lt;&gt;""),'Preliminary Round'!$K29,"")</f>
        <v>3</v>
      </c>
      <c r="Z81" s="35" t="str">
        <f t="shared" ca="1" si="67"/>
        <v>Borussia Dortmund1. FC Nürnberg</v>
      </c>
      <c r="AA81" s="13">
        <f t="shared" ca="1" si="66"/>
        <v>1</v>
      </c>
      <c r="AB81" s="13" t="str">
        <f ca="1">IF(AA81&gt;0,X81&amp;Language!$E$84&amp;Y81,"")</f>
        <v>4-3</v>
      </c>
      <c r="AD81" s="145"/>
      <c r="AE81" s="150">
        <f ca="1">IF($AA81=0,"",IF($X81&gt;$Y81,Settings!$C$4,IF($X81=$Y81,1,0)))</f>
        <v>3</v>
      </c>
      <c r="AF81" s="145">
        <f ca="1">IF($AA81=0,"",IF($X81&lt;$Y81,Settings!$C$4,IF($X81=$Y81,1,0)))</f>
        <v>0</v>
      </c>
    </row>
    <row r="82" spans="2:32" s="2" customFormat="1" x14ac:dyDescent="0.2">
      <c r="B82" s="4"/>
      <c r="C82" s="4"/>
      <c r="D82" s="4"/>
      <c r="E82" s="4"/>
      <c r="F82" s="13"/>
      <c r="G82" s="13"/>
      <c r="H82" s="13"/>
      <c r="I82" s="13"/>
      <c r="J82" s="13"/>
      <c r="K82" s="13"/>
      <c r="L82" s="13"/>
      <c r="M82" s="13"/>
      <c r="U82" s="68" t="s">
        <v>34</v>
      </c>
      <c r="V82" s="41" t="str">
        <f ca="1">Planning!$L24</f>
        <v>FC Barcelona</v>
      </c>
      <c r="W82" s="13" t="str">
        <f ca="1">Planning!$N24</f>
        <v>Maibach 1822 eV</v>
      </c>
      <c r="X82" s="13">
        <f ca="1">IF(AND('Preliminary Round'!$I30&lt;&gt;"",'Preliminary Round'!$K30&lt;&gt;"",'Preliminary Round'!$F30&lt;&gt;'Preliminary Round'!$H30,$V82&lt;&gt;"",$W82&lt;&gt;""),'Preliminary Round'!$I30,"")</f>
        <v>5</v>
      </c>
      <c r="Y82" s="36">
        <f ca="1">IF(AND('Preliminary Round'!$I30&lt;&gt;"",'Preliminary Round'!$K30&lt;&gt;"",'Preliminary Round'!$F30&lt;&gt;'Preliminary Round'!$H30,$V82&lt;&gt;"",$W82&lt;&gt;""),'Preliminary Round'!$K30,"")</f>
        <v>1</v>
      </c>
      <c r="Z82" s="35" t="str">
        <f t="shared" ca="1" si="67"/>
        <v>FC BarcelonaMaibach 1822 eV</v>
      </c>
      <c r="AA82" s="13">
        <f t="shared" ca="1" si="66"/>
        <v>1</v>
      </c>
      <c r="AB82" s="13" t="str">
        <f ca="1">IF(AA82&gt;0,X82&amp;Language!$E$84&amp;Y82,"")</f>
        <v>5-1</v>
      </c>
      <c r="AD82" s="145"/>
      <c r="AE82" s="150">
        <f ca="1">IF($AA82=0,"",IF($X82&gt;$Y82,Settings!$C$4,IF($X82=$Y82,1,0)))</f>
        <v>3</v>
      </c>
      <c r="AF82" s="145">
        <f ca="1">IF($AA82=0,"",IF($X82&lt;$Y82,Settings!$C$4,IF($X82=$Y82,1,0)))</f>
        <v>0</v>
      </c>
    </row>
    <row r="83" spans="2:32" s="2" customFormat="1" x14ac:dyDescent="0.2">
      <c r="B83" s="4"/>
      <c r="C83" s="4"/>
      <c r="D83" s="4"/>
      <c r="E83" s="4"/>
      <c r="F83" s="13"/>
      <c r="G83" s="13"/>
      <c r="H83" s="13"/>
      <c r="I83" s="13"/>
      <c r="J83" s="13"/>
      <c r="K83" s="13"/>
      <c r="L83" s="13"/>
      <c r="M83" s="13"/>
      <c r="U83" s="68" t="s">
        <v>35</v>
      </c>
      <c r="V83" s="41" t="str">
        <f ca="1">Planning!$L25</f>
        <v>Inter Mailand</v>
      </c>
      <c r="W83" s="13" t="str">
        <f ca="1">Planning!$N25</f>
        <v>Manchester City</v>
      </c>
      <c r="X83" s="13">
        <f ca="1">IF(AND('Preliminary Round'!$I31&lt;&gt;"",'Preliminary Round'!$K31&lt;&gt;"",'Preliminary Round'!$F31&lt;&gt;'Preliminary Round'!$H31,$V83&lt;&gt;"",$W83&lt;&gt;""),'Preliminary Round'!$I31,"")</f>
        <v>0</v>
      </c>
      <c r="Y83" s="36">
        <f ca="1">IF(AND('Preliminary Round'!$I31&lt;&gt;"",'Preliminary Round'!$K31&lt;&gt;"",'Preliminary Round'!$F31&lt;&gt;'Preliminary Round'!$H31,$V83&lt;&gt;"",$W83&lt;&gt;""),'Preliminary Round'!$K31,"")</f>
        <v>1</v>
      </c>
      <c r="Z83" s="35" t="str">
        <f t="shared" ca="1" si="67"/>
        <v>Inter MailandManchester City</v>
      </c>
      <c r="AA83" s="13">
        <f t="shared" ca="1" si="66"/>
        <v>1</v>
      </c>
      <c r="AB83" s="13" t="str">
        <f ca="1">IF(AA83&gt;0,X83&amp;Language!$E$84&amp;Y83,"")</f>
        <v>0-1</v>
      </c>
      <c r="AD83" s="145"/>
      <c r="AE83" s="150">
        <f ca="1">IF($AA83=0,"",IF($X83&gt;$Y83,Settings!$C$4,IF($X83=$Y83,1,0)))</f>
        <v>0</v>
      </c>
      <c r="AF83" s="145">
        <f ca="1">IF($AA83=0,"",IF($X83&lt;$Y83,Settings!$C$4,IF($X83=$Y83,1,0)))</f>
        <v>3</v>
      </c>
    </row>
    <row r="84" spans="2:32" s="2" customFormat="1" x14ac:dyDescent="0.2">
      <c r="B84" s="4"/>
      <c r="C84" s="4"/>
      <c r="D84" s="4"/>
      <c r="E84" s="4"/>
      <c r="F84" s="13"/>
      <c r="G84" s="13"/>
      <c r="H84" s="13"/>
      <c r="I84" s="13"/>
      <c r="J84" s="13"/>
      <c r="K84" s="13"/>
      <c r="L84" s="13"/>
      <c r="M84" s="13"/>
      <c r="U84" s="68" t="s">
        <v>36</v>
      </c>
      <c r="V84" s="41" t="str">
        <f ca="1">Planning!$L26</f>
        <v>Real Madrid</v>
      </c>
      <c r="W84" s="13" t="str">
        <f ca="1">Planning!$N26</f>
        <v>FSV Rauen</v>
      </c>
      <c r="X84" s="13">
        <f ca="1">IF(AND('Preliminary Round'!$I32&lt;&gt;"",'Preliminary Round'!$K32&lt;&gt;"",'Preliminary Round'!$F32&lt;&gt;'Preliminary Round'!$H32,$V84&lt;&gt;"",$W84&lt;&gt;""),'Preliminary Round'!$I32,"")</f>
        <v>4</v>
      </c>
      <c r="Y84" s="36">
        <f ca="1">IF(AND('Preliminary Round'!$I32&lt;&gt;"",'Preliminary Round'!$K32&lt;&gt;"",'Preliminary Round'!$F32&lt;&gt;'Preliminary Round'!$H32,$V84&lt;&gt;"",$W84&lt;&gt;""),'Preliminary Round'!$K32,"")</f>
        <v>1</v>
      </c>
      <c r="Z84" s="35" t="str">
        <f t="shared" ca="1" si="67"/>
        <v>Real MadridFSV Rauen</v>
      </c>
      <c r="AA84" s="13">
        <f t="shared" ca="1" si="66"/>
        <v>1</v>
      </c>
      <c r="AB84" s="13" t="str">
        <f ca="1">IF(AA84&gt;0,X84&amp;Language!$E$84&amp;Y84,"")</f>
        <v>4-1</v>
      </c>
      <c r="AD84" s="145"/>
      <c r="AE84" s="150">
        <f ca="1">IF($AA84=0,"",IF($X84&gt;$Y84,Settings!$C$4,IF($X84=$Y84,1,0)))</f>
        <v>3</v>
      </c>
      <c r="AF84" s="145">
        <f ca="1">IF($AA84=0,"",IF($X84&lt;$Y84,Settings!$C$4,IF($X84=$Y84,1,0)))</f>
        <v>0</v>
      </c>
    </row>
    <row r="85" spans="2:32" s="2" customFormat="1" x14ac:dyDescent="0.2">
      <c r="B85" s="4"/>
      <c r="C85" s="4"/>
      <c r="D85" s="4"/>
      <c r="E85" s="4"/>
      <c r="F85" s="13"/>
      <c r="G85" s="13"/>
      <c r="H85" s="13"/>
      <c r="I85" s="13"/>
      <c r="J85" s="13"/>
      <c r="K85" s="13"/>
      <c r="L85" s="13"/>
      <c r="M85" s="13"/>
      <c r="U85" s="68" t="s">
        <v>37</v>
      </c>
      <c r="V85" s="41" t="str">
        <f ca="1">Planning!$L27</f>
        <v>Eintracht Frankfurt</v>
      </c>
      <c r="W85" s="13" t="str">
        <f ca="1">Planning!$N27</f>
        <v>1. FC Riedwald</v>
      </c>
      <c r="X85" s="13">
        <f ca="1">IF(AND('Preliminary Round'!$I33&lt;&gt;"",'Preliminary Round'!$K33&lt;&gt;"",'Preliminary Round'!$F33&lt;&gt;'Preliminary Round'!$H33,$V85&lt;&gt;"",$W85&lt;&gt;""),'Preliminary Round'!$I33,"")</f>
        <v>5</v>
      </c>
      <c r="Y85" s="36">
        <f ca="1">IF(AND('Preliminary Round'!$I33&lt;&gt;"",'Preliminary Round'!$K33&lt;&gt;"",'Preliminary Round'!$F33&lt;&gt;'Preliminary Round'!$H33,$V85&lt;&gt;"",$W85&lt;&gt;""),'Preliminary Round'!$K33,"")</f>
        <v>2</v>
      </c>
      <c r="Z85" s="35" t="str">
        <f t="shared" ca="1" si="67"/>
        <v>Eintracht Frankfurt1. FC Riedwald</v>
      </c>
      <c r="AA85" s="13">
        <f t="shared" ca="1" si="66"/>
        <v>1</v>
      </c>
      <c r="AB85" s="13" t="str">
        <f ca="1">IF(AA85&gt;0,X85&amp;Language!$E$84&amp;Y85,"")</f>
        <v>5-2</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Planning!$L28</f>
        <v>SSV Wildbach</v>
      </c>
      <c r="W86" s="13" t="str">
        <f ca="1">Planning!$N28</f>
        <v>Mainz 05</v>
      </c>
      <c r="X86" s="13">
        <f ca="1">IF(AND('Preliminary Round'!$I34&lt;&gt;"",'Preliminary Round'!$K34&lt;&gt;"",'Preliminary Round'!$F34&lt;&gt;'Preliminary Round'!$H34,$V86&lt;&gt;"",$W86&lt;&gt;""),'Preliminary Round'!$I34,"")</f>
        <v>0</v>
      </c>
      <c r="Y86" s="36">
        <f ca="1">IF(AND('Preliminary Round'!$I34&lt;&gt;"",'Preliminary Round'!$K34&lt;&gt;"",'Preliminary Round'!$F34&lt;&gt;'Preliminary Round'!$H34,$V86&lt;&gt;"",$W86&lt;&gt;""),'Preliminary Round'!$K34,"")</f>
        <v>2</v>
      </c>
      <c r="Z86" s="35" t="str">
        <f t="shared" ca="1" si="67"/>
        <v>SSV WildbachMainz 05</v>
      </c>
      <c r="AA86" s="13">
        <f t="shared" ca="1" si="66"/>
        <v>1</v>
      </c>
      <c r="AB86" s="13" t="str">
        <f ca="1">IF(AA86&gt;0,X86&amp;Language!$E$84&amp;Y86,"")</f>
        <v>0-2</v>
      </c>
      <c r="AD86" s="145"/>
      <c r="AE86" s="150">
        <f ca="1">IF($AA86=0,"",IF($X86&gt;$Y86,Settings!$C$4,IF($X86=$Y86,1,0)))</f>
        <v>0</v>
      </c>
      <c r="AF86" s="145">
        <f ca="1">IF($AA86=0,"",IF($X86&lt;$Y86,Settings!$C$4,IF($X86=$Y86,1,0)))</f>
        <v>3</v>
      </c>
    </row>
    <row r="87" spans="2:32" s="2" customFormat="1" x14ac:dyDescent="0.2">
      <c r="B87" s="4"/>
      <c r="C87" s="4"/>
      <c r="D87" s="4"/>
      <c r="E87" s="4"/>
      <c r="F87" s="13"/>
      <c r="G87" s="13"/>
      <c r="H87" s="13"/>
      <c r="I87" s="13"/>
      <c r="J87" s="13"/>
      <c r="K87" s="13"/>
      <c r="L87" s="13"/>
      <c r="M87" s="13"/>
      <c r="U87" s="68" t="s">
        <v>39</v>
      </c>
      <c r="V87" s="41" t="str">
        <f ca="1">Planning!$L29</f>
        <v>Borussia Dortmund</v>
      </c>
      <c r="W87" s="13" t="str">
        <f ca="1">Planning!$N29</f>
        <v>Kickers Rodendorf</v>
      </c>
      <c r="X87" s="13">
        <f ca="1">IF(AND('Preliminary Round'!$I35&lt;&gt;"",'Preliminary Round'!$K35&lt;&gt;"",'Preliminary Round'!$F35&lt;&gt;'Preliminary Round'!$H35,$V87&lt;&gt;"",$W87&lt;&gt;""),'Preliminary Round'!$I35,"")</f>
        <v>6</v>
      </c>
      <c r="Y87" s="36">
        <f ca="1">IF(AND('Preliminary Round'!$I35&lt;&gt;"",'Preliminary Round'!$K35&lt;&gt;"",'Preliminary Round'!$F35&lt;&gt;'Preliminary Round'!$H35,$V87&lt;&gt;"",$W87&lt;&gt;""),'Preliminary Round'!$K35,"")</f>
        <v>1</v>
      </c>
      <c r="Z87" s="35" t="str">
        <f t="shared" ca="1" si="67"/>
        <v>Borussia DortmundKickers Rodendorf</v>
      </c>
      <c r="AA87" s="13">
        <f t="shared" ca="1" si="66"/>
        <v>1</v>
      </c>
      <c r="AB87" s="13" t="str">
        <f ca="1">IF(AA87&gt;0,X87&amp;Language!$E$84&amp;Y87,"")</f>
        <v>6-1</v>
      </c>
      <c r="AD87" s="145"/>
      <c r="AE87" s="150">
        <f ca="1">IF($AA87=0,"",IF($X87&gt;$Y87,Settings!$C$4,IF($X87=$Y87,1,0)))</f>
        <v>3</v>
      </c>
      <c r="AF87" s="145">
        <f ca="1">IF($AA87=0,"",IF($X87&lt;$Y87,Settings!$C$4,IF($X87=$Y87,1,0)))</f>
        <v>0</v>
      </c>
    </row>
    <row r="88" spans="2:32" s="2" customFormat="1" x14ac:dyDescent="0.2">
      <c r="B88" s="4"/>
      <c r="C88" s="4"/>
      <c r="D88" s="4"/>
      <c r="E88" s="4"/>
      <c r="F88" s="13"/>
      <c r="G88" s="13"/>
      <c r="H88" s="13"/>
      <c r="I88" s="13"/>
      <c r="J88" s="13"/>
      <c r="K88" s="13"/>
      <c r="L88" s="13"/>
      <c r="M88" s="13"/>
      <c r="U88" s="68" t="s">
        <v>40</v>
      </c>
      <c r="V88" s="41" t="str">
        <f ca="1">Planning!$L30</f>
        <v>Maibach 1822 eV</v>
      </c>
      <c r="W88" s="13" t="str">
        <f ca="1">Planning!$N30</f>
        <v>VFB Essenheim</v>
      </c>
      <c r="X88" s="13">
        <f ca="1">IF(AND('Preliminary Round'!$I36&lt;&gt;"",'Preliminary Round'!$K36&lt;&gt;"",'Preliminary Round'!$F36&lt;&gt;'Preliminary Round'!$H36,$V88&lt;&gt;"",$W88&lt;&gt;""),'Preliminary Round'!$I36,"")</f>
        <v>4</v>
      </c>
      <c r="Y88" s="36">
        <f ca="1">IF(AND('Preliminary Round'!$I36&lt;&gt;"",'Preliminary Round'!$K36&lt;&gt;"",'Preliminary Round'!$F36&lt;&gt;'Preliminary Round'!$H36,$V88&lt;&gt;"",$W88&lt;&gt;""),'Preliminary Round'!$K36,"")</f>
        <v>2</v>
      </c>
      <c r="Z88" s="35" t="str">
        <f t="shared" ca="1" si="67"/>
        <v>Maibach 1822 eVVFB Essenheim</v>
      </c>
      <c r="AA88" s="13">
        <f t="shared" ca="1" si="66"/>
        <v>1</v>
      </c>
      <c r="AB88" s="13" t="str">
        <f ca="1">IF(AA88&gt;0,X88&amp;Language!$E$84&amp;Y88,"")</f>
        <v>4-2</v>
      </c>
      <c r="AD88" s="145"/>
      <c r="AE88" s="150">
        <f ca="1">IF($AA88=0,"",IF($X88&gt;$Y88,Settings!$C$4,IF($X88=$Y88,1,0)))</f>
        <v>3</v>
      </c>
      <c r="AF88" s="145">
        <f ca="1">IF($AA88=0,"",IF($X88&lt;$Y88,Settings!$C$4,IF($X88=$Y88,1,0)))</f>
        <v>0</v>
      </c>
    </row>
    <row r="89" spans="2:32" s="2" customFormat="1" x14ac:dyDescent="0.2">
      <c r="B89" s="4"/>
      <c r="C89" s="4"/>
      <c r="D89" s="4"/>
      <c r="E89" s="4"/>
      <c r="F89" s="13"/>
      <c r="G89" s="13"/>
      <c r="H89" s="13"/>
      <c r="I89" s="13"/>
      <c r="J89" s="13"/>
      <c r="K89" s="13"/>
      <c r="L89" s="13"/>
      <c r="M89" s="13"/>
      <c r="U89" s="68" t="s">
        <v>41</v>
      </c>
      <c r="V89" s="41" t="str">
        <f ca="1">Planning!$L31</f>
        <v>Manchester City</v>
      </c>
      <c r="W89" s="13" t="str">
        <f ca="1">Planning!$N31</f>
        <v>FC Grönlingen</v>
      </c>
      <c r="X89" s="13">
        <f ca="1">IF(AND('Preliminary Round'!$I37&lt;&gt;"",'Preliminary Round'!$K37&lt;&gt;"",'Preliminary Round'!$F37&lt;&gt;'Preliminary Round'!$H37,$V89&lt;&gt;"",$W89&lt;&gt;""),'Preliminary Round'!$I37,"")</f>
        <v>5</v>
      </c>
      <c r="Y89" s="36">
        <f ca="1">IF(AND('Preliminary Round'!$I37&lt;&gt;"",'Preliminary Round'!$K37&lt;&gt;"",'Preliminary Round'!$F37&lt;&gt;'Preliminary Round'!$H37,$V89&lt;&gt;"",$W89&lt;&gt;""),'Preliminary Round'!$K37,"")</f>
        <v>0</v>
      </c>
      <c r="Z89" s="35" t="str">
        <f t="shared" ca="1" si="67"/>
        <v>Manchester CityFC Grönlingen</v>
      </c>
      <c r="AA89" s="13">
        <f t="shared" ca="1" si="66"/>
        <v>1</v>
      </c>
      <c r="AB89" s="13" t="str">
        <f ca="1">IF(AA89&gt;0,X89&amp;Language!$E$84&amp;Y89,"")</f>
        <v>5-0</v>
      </c>
      <c r="AD89" s="145"/>
      <c r="AE89" s="150">
        <f ca="1">IF($AA89=0,"",IF($X89&gt;$Y89,Settings!$C$4,IF($X89=$Y89,1,0)))</f>
        <v>3</v>
      </c>
      <c r="AF89" s="145">
        <f ca="1">IF($AA89=0,"",IF($X89&lt;$Y89,Settings!$C$4,IF($X89=$Y89,1,0)))</f>
        <v>0</v>
      </c>
    </row>
    <row r="90" spans="2:32" s="2" customFormat="1" x14ac:dyDescent="0.2">
      <c r="B90" s="4"/>
      <c r="C90" s="4"/>
      <c r="D90" s="4"/>
      <c r="E90" s="4"/>
      <c r="F90" s="13"/>
      <c r="G90" s="13"/>
      <c r="H90" s="13"/>
      <c r="I90" s="13"/>
      <c r="J90" s="13"/>
      <c r="K90" s="13"/>
      <c r="L90" s="13"/>
      <c r="M90" s="13"/>
      <c r="U90" s="68" t="s">
        <v>42</v>
      </c>
      <c r="V90" s="41" t="str">
        <f ca="1">Planning!$L32</f>
        <v>FSV Rauen</v>
      </c>
      <c r="W90" s="13" t="str">
        <f ca="1">Planning!$N32</f>
        <v>1. FC Nürnberg</v>
      </c>
      <c r="X90" s="13">
        <f ca="1">IF(AND('Preliminary Round'!$I38&lt;&gt;"",'Preliminary Round'!$K38&lt;&gt;"",'Preliminary Round'!$F38&lt;&gt;'Preliminary Round'!$H38,$V90&lt;&gt;"",$W90&lt;&gt;""),'Preliminary Round'!$I38,"")</f>
        <v>1</v>
      </c>
      <c r="Y90" s="36">
        <f ca="1">IF(AND('Preliminary Round'!$I38&lt;&gt;"",'Preliminary Round'!$K38&lt;&gt;"",'Preliminary Round'!$F38&lt;&gt;'Preliminary Round'!$H38,$V90&lt;&gt;"",$W90&lt;&gt;""),'Preliminary Round'!$K38,"")</f>
        <v>3</v>
      </c>
      <c r="Z90" s="35" t="str">
        <f t="shared" ca="1" si="67"/>
        <v>FSV Rauen1. FC Nürnberg</v>
      </c>
      <c r="AA90" s="13">
        <f t="shared" ca="1" si="66"/>
        <v>1</v>
      </c>
      <c r="AB90" s="13" t="str">
        <f ca="1">IF(AA90&gt;0,X90&amp;Language!$E$84&amp;Y90,"")</f>
        <v>1-3</v>
      </c>
      <c r="AD90" s="145"/>
      <c r="AE90" s="150">
        <f ca="1">IF($AA90=0,"",IF($X90&gt;$Y90,Settings!$C$4,IF($X90=$Y90,1,0)))</f>
        <v>0</v>
      </c>
      <c r="AF90" s="145">
        <f ca="1">IF($AA90=0,"",IF($X90&lt;$Y90,Settings!$C$4,IF($X90=$Y90,1,0)))</f>
        <v>3</v>
      </c>
    </row>
    <row r="91" spans="2:32" s="2" customFormat="1" x14ac:dyDescent="0.2">
      <c r="B91" s="4"/>
      <c r="C91" s="4"/>
      <c r="D91" s="4"/>
      <c r="E91" s="4"/>
      <c r="F91" s="13"/>
      <c r="G91" s="13"/>
      <c r="H91" s="13"/>
      <c r="I91" s="13"/>
      <c r="J91" s="13"/>
      <c r="K91" s="13"/>
      <c r="L91" s="13"/>
      <c r="M91" s="13"/>
      <c r="U91" s="68" t="s">
        <v>43</v>
      </c>
      <c r="V91" s="41" t="str">
        <f ca="1">Planning!$L33</f>
        <v>1. FC Riedwald</v>
      </c>
      <c r="W91" s="13" t="str">
        <f ca="1">Planning!$N33</f>
        <v>FC Barcelona</v>
      </c>
      <c r="X91" s="13">
        <f ca="1">IF(AND('Preliminary Round'!$I39&lt;&gt;"",'Preliminary Round'!$K39&lt;&gt;"",'Preliminary Round'!$F39&lt;&gt;'Preliminary Round'!$H39,$V91&lt;&gt;"",$W91&lt;&gt;""),'Preliminary Round'!$I39,"")</f>
        <v>0</v>
      </c>
      <c r="Y91" s="36">
        <f ca="1">IF(AND('Preliminary Round'!$I39&lt;&gt;"",'Preliminary Round'!$K39&lt;&gt;"",'Preliminary Round'!$F39&lt;&gt;'Preliminary Round'!$H39,$V91&lt;&gt;"",$W91&lt;&gt;""),'Preliminary Round'!$K39,"")</f>
        <v>2</v>
      </c>
      <c r="Z91" s="35" t="str">
        <f t="shared" ca="1" si="67"/>
        <v>1. FC RiedwaldFC Barcelona</v>
      </c>
      <c r="AA91" s="13">
        <f t="shared" ca="1" si="66"/>
        <v>1</v>
      </c>
      <c r="AB91" s="13" t="str">
        <f ca="1">IF(AA91&gt;0,X91&amp;Language!$E$84&amp;Y91,"")</f>
        <v>0-2</v>
      </c>
      <c r="AD91" s="145"/>
      <c r="AE91" s="150">
        <f ca="1">IF($AA91=0,"",IF($X91&gt;$Y91,Settings!$C$4,IF($X91=$Y91,1,0)))</f>
        <v>0</v>
      </c>
      <c r="AF91" s="145">
        <f ca="1">IF($AA91=0,"",IF($X91&lt;$Y91,Settings!$C$4,IF($X91=$Y91,1,0)))</f>
        <v>3</v>
      </c>
    </row>
    <row r="92" spans="2:32" s="2" customFormat="1" x14ac:dyDescent="0.2">
      <c r="B92" s="4"/>
      <c r="C92" s="4"/>
      <c r="D92" s="4"/>
      <c r="E92" s="4"/>
      <c r="F92" s="13"/>
      <c r="G92" s="13"/>
      <c r="H92" s="13"/>
      <c r="I92" s="13"/>
      <c r="J92" s="13"/>
      <c r="K92" s="13"/>
      <c r="L92" s="13"/>
      <c r="M92" s="13"/>
      <c r="U92" s="68" t="s">
        <v>44</v>
      </c>
      <c r="V92" s="41" t="str">
        <f ca="1">Planning!$L34</f>
        <v>Mainz 05</v>
      </c>
      <c r="W92" s="13" t="str">
        <f ca="1">Planning!$N34</f>
        <v>Inter Mailand</v>
      </c>
      <c r="X92" s="13">
        <f ca="1">IF(AND('Preliminary Round'!$I40&lt;&gt;"",'Preliminary Round'!$K40&lt;&gt;"",'Preliminary Round'!$F40&lt;&gt;'Preliminary Round'!$H40,$V92&lt;&gt;"",$W92&lt;&gt;""),'Preliminary Round'!$I40,"")</f>
        <v>1</v>
      </c>
      <c r="Y92" s="36">
        <f ca="1">IF(AND('Preliminary Round'!$I40&lt;&gt;"",'Preliminary Round'!$K40&lt;&gt;"",'Preliminary Round'!$F40&lt;&gt;'Preliminary Round'!$H40,$V92&lt;&gt;"",$W92&lt;&gt;""),'Preliminary Round'!$K40,"")</f>
        <v>4</v>
      </c>
      <c r="Z92" s="35" t="str">
        <f t="shared" ca="1" si="67"/>
        <v>Mainz 05Inter Mailand</v>
      </c>
      <c r="AA92" s="13">
        <f t="shared" ca="1" si="66"/>
        <v>1</v>
      </c>
      <c r="AB92" s="13" t="str">
        <f ca="1">IF(AA92&gt;0,X92&amp;Language!$E$84&amp;Y92,"")</f>
        <v>1-4</v>
      </c>
      <c r="AD92" s="145"/>
      <c r="AE92" s="150">
        <f ca="1">IF($AA92=0,"",IF($X92&gt;$Y92,Settings!$C$4,IF($X92=$Y92,1,0)))</f>
        <v>0</v>
      </c>
      <c r="AF92" s="145">
        <f ca="1">IF($AA92=0,"",IF($X92&lt;$Y92,Settings!$C$4,IF($X92=$Y92,1,0)))</f>
        <v>3</v>
      </c>
    </row>
    <row r="93" spans="2:32" s="2" customFormat="1" x14ac:dyDescent="0.2">
      <c r="B93" s="4"/>
      <c r="C93" s="4"/>
      <c r="D93" s="4"/>
      <c r="E93" s="4"/>
      <c r="F93" s="13"/>
      <c r="G93" s="13"/>
      <c r="H93" s="13"/>
      <c r="I93" s="13"/>
      <c r="J93" s="13"/>
      <c r="K93" s="13"/>
      <c r="L93" s="13"/>
      <c r="M93" s="13"/>
      <c r="U93" s="68" t="s">
        <v>45</v>
      </c>
      <c r="V93" s="41" t="str">
        <f ca="1">Planning!$L35</f>
        <v>Kickers Rodendorf</v>
      </c>
      <c r="W93" s="13" t="str">
        <f ca="1">Planning!$N35</f>
        <v>Real Madrid</v>
      </c>
      <c r="X93" s="13">
        <f ca="1">IF(AND('Preliminary Round'!$I41&lt;&gt;"",'Preliminary Round'!$K41&lt;&gt;"",'Preliminary Round'!$F41&lt;&gt;'Preliminary Round'!$H41,$V93&lt;&gt;"",$W93&lt;&gt;""),'Preliminary Round'!$I41,"")</f>
        <v>0</v>
      </c>
      <c r="Y93" s="36">
        <f ca="1">IF(AND('Preliminary Round'!$I41&lt;&gt;"",'Preliminary Round'!$K41&lt;&gt;"",'Preliminary Round'!$F41&lt;&gt;'Preliminary Round'!$H41,$V93&lt;&gt;"",$W93&lt;&gt;""),'Preliminary Round'!$K41,"")</f>
        <v>6</v>
      </c>
      <c r="Z93" s="35" t="str">
        <f t="shared" ca="1" si="67"/>
        <v>Kickers RodendorfReal Madrid</v>
      </c>
      <c r="AA93" s="13">
        <f t="shared" ca="1" si="66"/>
        <v>1</v>
      </c>
      <c r="AB93" s="13" t="str">
        <f ca="1">IF(AA93&gt;0,X93&amp;Language!$E$84&amp;Y93,"")</f>
        <v>0-6</v>
      </c>
      <c r="AD93" s="145"/>
      <c r="AE93" s="150">
        <f ca="1">IF($AA93=0,"",IF($X93&gt;$Y93,Settings!$C$4,IF($X93=$Y93,1,0)))</f>
        <v>0</v>
      </c>
      <c r="AF93" s="145">
        <f ca="1">IF($AA93=0,"",IF($X93&lt;$Y93,Settings!$C$4,IF($X93=$Y93,1,0)))</f>
        <v>3</v>
      </c>
    </row>
    <row r="94" spans="2:32" s="2" customFormat="1" x14ac:dyDescent="0.2">
      <c r="B94" s="4"/>
      <c r="C94" s="4"/>
      <c r="D94" s="4"/>
      <c r="E94" s="4"/>
      <c r="F94" s="13"/>
      <c r="G94" s="13"/>
      <c r="H94" s="13"/>
      <c r="I94" s="13"/>
      <c r="J94" s="13"/>
      <c r="K94" s="13"/>
      <c r="L94" s="13"/>
      <c r="M94" s="13"/>
      <c r="U94" s="68" t="s">
        <v>46</v>
      </c>
      <c r="V94" s="41" t="str">
        <f ca="1">Planning!$L36</f>
        <v/>
      </c>
      <c r="W94" s="13" t="str">
        <f ca="1">Planning!$N36</f>
        <v/>
      </c>
      <c r="X94" s="13" t="str">
        <f ca="1">IF(AND('Preliminary Round'!$I42&lt;&gt;"",'Preliminary Round'!$K42&lt;&gt;"",'Preliminary Round'!$F42&lt;&gt;'Preliminary Round'!$H42,$V94&lt;&gt;"",$W94&lt;&gt;""),'Preliminary Round'!$I42,"")</f>
        <v/>
      </c>
      <c r="Y94" s="36" t="str">
        <f ca="1">IF(AND('Preliminary Round'!$I42&lt;&gt;"",'Preliminary Round'!$K42&lt;&gt;"",'Preliminary Round'!$F42&lt;&gt;'Preliminary Round'!$H42,$V94&lt;&gt;"",$W94&lt;&gt;""),'Preliminary Round'!$K42,"")</f>
        <v/>
      </c>
      <c r="Z94" s="35" t="str">
        <f t="shared" ca="1" si="67"/>
        <v/>
      </c>
      <c r="AA94" s="13">
        <f t="shared" ca="1" si="66"/>
        <v>0</v>
      </c>
      <c r="AB94" s="13" t="str">
        <f ca="1">IF(AA94&gt;0,X94&amp;Language!$E$84&amp;Y94,"")</f>
        <v/>
      </c>
      <c r="AD94" s="145"/>
      <c r="AE94" s="150" t="str">
        <f ca="1">IF($AA94=0,"",IF($X94&gt;$Y94,Settings!$C$4,IF($X94=$Y94,1,0)))</f>
        <v/>
      </c>
      <c r="AF94" s="145" t="str">
        <f ca="1">IF($AA94=0,"",IF($X94&lt;$Y94,Settings!$C$4,IF($X94=$Y94,1,0)))</f>
        <v/>
      </c>
    </row>
    <row r="95" spans="2:32" s="2" customFormat="1" x14ac:dyDescent="0.2">
      <c r="B95" s="4"/>
      <c r="C95" s="4"/>
      <c r="D95" s="4"/>
      <c r="E95" s="4"/>
      <c r="F95" s="13"/>
      <c r="G95" s="13"/>
      <c r="H95" s="13"/>
      <c r="I95" s="13"/>
      <c r="J95" s="13"/>
      <c r="K95" s="13"/>
      <c r="L95" s="13"/>
      <c r="M95" s="13"/>
      <c r="U95" s="68" t="s">
        <v>47</v>
      </c>
      <c r="V95" s="41" t="str">
        <f ca="1">Planning!$L37</f>
        <v/>
      </c>
      <c r="W95" s="13" t="str">
        <f ca="1">Planning!$N37</f>
        <v/>
      </c>
      <c r="X95" s="13" t="str">
        <f ca="1">IF(AND('Preliminary Round'!$I43&lt;&gt;"",'Preliminary Round'!$K43&lt;&gt;"",'Preliminary Round'!$F43&lt;&gt;'Preliminary Round'!$H43,$V95&lt;&gt;"",$W95&lt;&gt;""),'Preliminary Round'!$I43,"")</f>
        <v/>
      </c>
      <c r="Y95" s="36" t="str">
        <f ca="1">IF(AND('Preliminary Round'!$I43&lt;&gt;"",'Preliminary Round'!$K43&lt;&gt;"",'Preliminary Round'!$F43&lt;&gt;'Preliminary Round'!$H43,$V95&lt;&gt;"",$W95&lt;&gt;""),'Preliminary Round'!$K43,"")</f>
        <v/>
      </c>
      <c r="Z95" s="35" t="str">
        <f t="shared" ca="1" si="67"/>
        <v/>
      </c>
      <c r="AA95" s="13">
        <f t="shared" ca="1" si="66"/>
        <v>0</v>
      </c>
      <c r="AB95" s="13" t="str">
        <f ca="1">IF(AA95&gt;0,X95&amp;Language!$E$84&amp;Y95,"")</f>
        <v/>
      </c>
      <c r="AD95" s="145"/>
      <c r="AE95" s="150" t="str">
        <f ca="1">IF($AA95=0,"",IF($X95&gt;$Y95,Settings!$C$4,IF($X95=$Y95,1,0)))</f>
        <v/>
      </c>
      <c r="AF95" s="145" t="str">
        <f ca="1">IF($AA95=0,"",IF($X95&lt;$Y95,Settings!$C$4,IF($X95=$Y95,1,0)))</f>
        <v/>
      </c>
    </row>
    <row r="96" spans="2:32" s="2" customFormat="1" x14ac:dyDescent="0.2">
      <c r="B96" s="4"/>
      <c r="C96" s="4"/>
      <c r="D96" s="4"/>
      <c r="E96" s="4"/>
      <c r="F96" s="13"/>
      <c r="G96" s="13"/>
      <c r="H96" s="13"/>
      <c r="I96" s="13"/>
      <c r="J96" s="13"/>
      <c r="K96" s="13"/>
      <c r="L96" s="13"/>
      <c r="M96" s="13"/>
      <c r="U96" s="68" t="s">
        <v>48</v>
      </c>
      <c r="V96" s="41" t="str">
        <f ca="1">Planning!$L38</f>
        <v/>
      </c>
      <c r="W96" s="13" t="str">
        <f ca="1">Planning!$N38</f>
        <v/>
      </c>
      <c r="X96" s="13" t="str">
        <f ca="1">IF(AND('Preliminary Round'!$I44&lt;&gt;"",'Preliminary Round'!$K44&lt;&gt;"",'Preliminary Round'!$F44&lt;&gt;'Preliminary Round'!$H44,$V96&lt;&gt;"",$W96&lt;&gt;""),'Preliminary Round'!$I44,"")</f>
        <v/>
      </c>
      <c r="Y96" s="36" t="str">
        <f ca="1">IF(AND('Preliminary Round'!$I44&lt;&gt;"",'Preliminary Round'!$K44&lt;&gt;"",'Preliminary Round'!$F44&lt;&gt;'Preliminary Round'!$H44,$V96&lt;&gt;"",$W96&lt;&gt;""),'Preliminary Round'!$K44,"")</f>
        <v/>
      </c>
      <c r="Z96" s="35" t="str">
        <f t="shared" ca="1" si="67"/>
        <v/>
      </c>
      <c r="AA96" s="13">
        <f t="shared" ca="1" si="66"/>
        <v>0</v>
      </c>
      <c r="AB96" s="13" t="str">
        <f ca="1">IF(AA96&gt;0,X96&amp;Language!$E$84&amp;Y96,"")</f>
        <v/>
      </c>
      <c r="AD96" s="145"/>
      <c r="AE96" s="150" t="str">
        <f ca="1">IF($AA96=0,"",IF($X96&gt;$Y96,Settings!$C$4,IF($X96=$Y96,1,0)))</f>
        <v/>
      </c>
      <c r="AF96" s="145" t="str">
        <f ca="1">IF($AA96=0,"",IF($X96&lt;$Y96,Settings!$C$4,IF($X96=$Y96,1,0)))</f>
        <v/>
      </c>
    </row>
    <row r="97" spans="2:32" s="2" customFormat="1" x14ac:dyDescent="0.2">
      <c r="B97" s="4"/>
      <c r="C97" s="4"/>
      <c r="D97" s="4"/>
      <c r="E97" s="4"/>
      <c r="F97" s="13"/>
      <c r="G97" s="13"/>
      <c r="H97" s="13"/>
      <c r="I97" s="13"/>
      <c r="J97" s="13"/>
      <c r="K97" s="13"/>
      <c r="L97" s="13"/>
      <c r="M97" s="13"/>
      <c r="U97" s="68" t="s">
        <v>49</v>
      </c>
      <c r="V97" s="41" t="str">
        <f ca="1">Planning!$L39</f>
        <v/>
      </c>
      <c r="W97" s="13" t="str">
        <f ca="1">Planning!$N39</f>
        <v/>
      </c>
      <c r="X97" s="13" t="str">
        <f ca="1">IF(AND('Preliminary Round'!$I45&lt;&gt;"",'Preliminary Round'!$K45&lt;&gt;"",'Preliminary Round'!$F45&lt;&gt;'Preliminary Round'!$H45,$V97&lt;&gt;"",$W97&lt;&gt;""),'Preliminary Round'!$I45,"")</f>
        <v/>
      </c>
      <c r="Y97" s="36" t="str">
        <f ca="1">IF(AND('Preliminary Round'!$I45&lt;&gt;"",'Preliminary Round'!$K45&lt;&gt;"",'Preliminary Round'!$F45&lt;&gt;'Preliminary Round'!$H45,$V97&lt;&gt;"",$W97&lt;&gt;""),'Preliminary Round'!$K45,"")</f>
        <v/>
      </c>
      <c r="Z97" s="35" t="str">
        <f t="shared" ca="1" si="67"/>
        <v/>
      </c>
      <c r="AA97" s="13">
        <f t="shared" ca="1" si="66"/>
        <v>0</v>
      </c>
      <c r="AB97" s="13" t="str">
        <f ca="1">IF(AA97&gt;0,X97&amp;Language!$E$84&amp;Y97,"")</f>
        <v/>
      </c>
      <c r="AD97" s="145"/>
      <c r="AE97" s="150" t="str">
        <f ca="1">IF($AA97=0,"",IF($X97&gt;$Y97,Settings!$C$4,IF($X97=$Y97,1,0)))</f>
        <v/>
      </c>
      <c r="AF97" s="145" t="str">
        <f ca="1">IF($AA97=0,"",IF($X97&lt;$Y97,Settings!$C$4,IF($X97=$Y97,1,0)))</f>
        <v/>
      </c>
    </row>
    <row r="98" spans="2:32" s="2" customFormat="1" x14ac:dyDescent="0.2">
      <c r="B98" s="4"/>
      <c r="C98" s="4"/>
      <c r="D98" s="4"/>
      <c r="E98" s="4"/>
      <c r="F98" s="13"/>
      <c r="G98" s="13"/>
      <c r="H98" s="13"/>
      <c r="I98" s="13"/>
      <c r="J98" s="13"/>
      <c r="K98" s="13"/>
      <c r="L98" s="13"/>
      <c r="M98" s="13"/>
      <c r="U98" s="68" t="s">
        <v>50</v>
      </c>
      <c r="V98" s="41" t="str">
        <f ca="1">Planning!$L40</f>
        <v/>
      </c>
      <c r="W98" s="13" t="str">
        <f ca="1">Planning!$N40</f>
        <v/>
      </c>
      <c r="X98" s="13" t="str">
        <f ca="1">IF(AND('Preliminary Round'!$I46&lt;&gt;"",'Preliminary Round'!$K46&lt;&gt;"",'Preliminary Round'!$F46&lt;&gt;'Preliminary Round'!$H46,$V98&lt;&gt;"",$W98&lt;&gt;""),'Preliminary Round'!$I46,"")</f>
        <v/>
      </c>
      <c r="Y98" s="36" t="str">
        <f ca="1">IF(AND('Preliminary Round'!$I46&lt;&gt;"",'Preliminary Round'!$K46&lt;&gt;"",'Preliminary Round'!$F46&lt;&gt;'Preliminary Round'!$H46,$V98&lt;&gt;"",$W98&lt;&gt;""),'Preliminary Round'!$K46,"")</f>
        <v/>
      </c>
      <c r="Z98" s="35" t="str">
        <f t="shared" ca="1" si="67"/>
        <v/>
      </c>
      <c r="AA98" s="13">
        <f t="shared" ca="1" si="66"/>
        <v>0</v>
      </c>
      <c r="AB98" s="13" t="str">
        <f ca="1">IF(AA98&gt;0,X98&amp;Language!$E$84&amp;Y98,"")</f>
        <v/>
      </c>
      <c r="AD98" s="145"/>
      <c r="AE98" s="150" t="str">
        <f ca="1">IF($AA98=0,"",IF($X98&gt;$Y98,Settings!$C$4,IF($X98=$Y98,1,0)))</f>
        <v/>
      </c>
      <c r="AF98" s="145" t="str">
        <f ca="1">IF($AA98=0,"",IF($X98&lt;$Y98,Settings!$C$4,IF($X98=$Y98,1,0)))</f>
        <v/>
      </c>
    </row>
    <row r="99" spans="2:32" s="2" customFormat="1" x14ac:dyDescent="0.2">
      <c r="B99" s="4"/>
      <c r="C99" s="4"/>
      <c r="D99" s="4"/>
      <c r="E99" s="4"/>
      <c r="F99" s="13"/>
      <c r="G99" s="13"/>
      <c r="H99" s="13"/>
      <c r="I99" s="13"/>
      <c r="J99" s="13"/>
      <c r="K99" s="13"/>
      <c r="L99" s="13"/>
      <c r="M99" s="13"/>
      <c r="U99" s="68" t="s">
        <v>51</v>
      </c>
      <c r="V99" s="41" t="str">
        <f ca="1">Planning!$L41</f>
        <v/>
      </c>
      <c r="W99" s="13" t="str">
        <f ca="1">Planning!$N41</f>
        <v/>
      </c>
      <c r="X99" s="13" t="str">
        <f ca="1">IF(AND('Preliminary Round'!$I47&lt;&gt;"",'Preliminary Round'!$K47&lt;&gt;"",'Preliminary Round'!$F47&lt;&gt;'Preliminary Round'!$H47,$V99&lt;&gt;"",$W99&lt;&gt;""),'Preliminary Round'!$I47,"")</f>
        <v/>
      </c>
      <c r="Y99" s="36" t="str">
        <f ca="1">IF(AND('Preliminary Round'!$I47&lt;&gt;"",'Preliminary Round'!$K47&lt;&gt;"",'Preliminary Round'!$F47&lt;&gt;'Preliminary Round'!$H47,$V99&lt;&gt;"",$W99&lt;&gt;""),'Preliminary Round'!$K47,"")</f>
        <v/>
      </c>
      <c r="Z99" s="35" t="str">
        <f t="shared" ca="1" si="67"/>
        <v/>
      </c>
      <c r="AA99" s="13">
        <f t="shared" ca="1" si="66"/>
        <v>0</v>
      </c>
      <c r="AB99" s="13" t="str">
        <f ca="1">IF(AA99&gt;0,X99&amp;Language!$E$84&amp;Y99,"")</f>
        <v/>
      </c>
      <c r="AD99" s="145"/>
      <c r="AE99" s="150" t="str">
        <f ca="1">IF($AA99=0,"",IF($X99&gt;$Y99,Settings!$C$4,IF($X99=$Y99,1,0)))</f>
        <v/>
      </c>
      <c r="AF99" s="145" t="str">
        <f ca="1">IF($AA99=0,"",IF($X99&lt;$Y99,Settings!$C$4,IF($X99=$Y99,1,0)))</f>
        <v/>
      </c>
    </row>
    <row r="100" spans="2:32" s="2" customFormat="1" x14ac:dyDescent="0.2">
      <c r="B100" s="4"/>
      <c r="C100" s="4"/>
      <c r="D100" s="4"/>
      <c r="E100" s="4"/>
      <c r="F100" s="13"/>
      <c r="G100" s="13"/>
      <c r="H100" s="13"/>
      <c r="I100" s="13"/>
      <c r="J100" s="13"/>
      <c r="K100" s="13"/>
      <c r="L100" s="13"/>
      <c r="M100" s="13"/>
      <c r="U100" s="68" t="s">
        <v>60</v>
      </c>
      <c r="V100" s="41" t="str">
        <f ca="1">Planning!$L42</f>
        <v/>
      </c>
      <c r="W100" s="13" t="str">
        <f ca="1">Planning!$N42</f>
        <v/>
      </c>
      <c r="X100" s="13" t="str">
        <f ca="1">IF(AND('Preliminary Round'!$I48&lt;&gt;"",'Preliminary Round'!$K48&lt;&gt;"",'Preliminary Round'!$F48&lt;&gt;'Preliminary Round'!$H48,$V100&lt;&gt;"",$W100&lt;&gt;""),'Preliminary Round'!$I48,"")</f>
        <v/>
      </c>
      <c r="Y100" s="36" t="str">
        <f ca="1">IF(AND('Preliminary Round'!$I48&lt;&gt;"",'Preliminary Round'!$K48&lt;&gt;"",'Preliminary Round'!$F48&lt;&gt;'Preliminary Round'!$H48,$V100&lt;&gt;"",$W100&lt;&gt;""),'Preliminary Round'!$K48,"")</f>
        <v/>
      </c>
      <c r="Z100" s="35" t="str">
        <f t="shared" ca="1" si="67"/>
        <v/>
      </c>
      <c r="AA100" s="13">
        <f t="shared" ca="1" si="66"/>
        <v>0</v>
      </c>
      <c r="AB100" s="13" t="str">
        <f ca="1">IF(AA100&gt;0,X100&amp;Language!$E$84&amp;Y100,"")</f>
        <v/>
      </c>
      <c r="AD100" s="145"/>
      <c r="AE100" s="150" t="str">
        <f ca="1">IF($AA100=0,"",IF($X100&gt;$Y100,Settings!$C$4,IF($X100=$Y100,1,0)))</f>
        <v/>
      </c>
      <c r="AF100" s="145" t="str">
        <f ca="1">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 ca="1">Planning!$L43</f>
        <v/>
      </c>
      <c r="W101" s="13" t="str">
        <f ca="1">Planning!$N43</f>
        <v/>
      </c>
      <c r="X101" s="13" t="str">
        <f ca="1">IF(AND('Preliminary Round'!$I49&lt;&gt;"",'Preliminary Round'!$K49&lt;&gt;"",'Preliminary Round'!$F49&lt;&gt;'Preliminary Round'!$H49,$V101&lt;&gt;"",$W101&lt;&gt;""),'Preliminary Round'!$I49,"")</f>
        <v/>
      </c>
      <c r="Y101" s="36" t="str">
        <f ca="1">IF(AND('Preliminary Round'!$I49&lt;&gt;"",'Preliminary Round'!$K49&lt;&gt;"",'Preliminary Round'!$F49&lt;&gt;'Preliminary Round'!$H49,$V101&lt;&gt;"",$W101&lt;&gt;""),'Preliminary Round'!$K49,"")</f>
        <v/>
      </c>
      <c r="Z101" s="35" t="str">
        <f t="shared" ca="1" si="67"/>
        <v/>
      </c>
      <c r="AA101" s="13">
        <f t="shared" ca="1" si="66"/>
        <v>0</v>
      </c>
      <c r="AB101" s="13" t="str">
        <f ca="1">IF(AA101&gt;0,X101&amp;Language!$E$84&amp;Y101,"")</f>
        <v/>
      </c>
      <c r="AD101" s="145"/>
      <c r="AE101" s="150" t="str">
        <f ca="1">IF($AA101=0,"",IF($X101&gt;$Y101,Settings!$C$4,IF($X101=$Y101,1,0)))</f>
        <v/>
      </c>
      <c r="AF101" s="145" t="str">
        <f ca="1">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 ca="1">Planning!$L44</f>
        <v/>
      </c>
      <c r="W102" s="13" t="str">
        <f ca="1">Planning!$N44</f>
        <v/>
      </c>
      <c r="X102" s="13" t="str">
        <f ca="1">IF(AND('Preliminary Round'!$I50&lt;&gt;"",'Preliminary Round'!$K50&lt;&gt;"",'Preliminary Round'!$F50&lt;&gt;'Preliminary Round'!$H50,$V102&lt;&gt;"",$W102&lt;&gt;""),'Preliminary Round'!$I50,"")</f>
        <v/>
      </c>
      <c r="Y102" s="36" t="str">
        <f ca="1">IF(AND('Preliminary Round'!$I50&lt;&gt;"",'Preliminary Round'!$K50&lt;&gt;"",'Preliminary Round'!$F50&lt;&gt;'Preliminary Round'!$H50,$V102&lt;&gt;"",$W102&lt;&gt;""),'Preliminary Round'!$K50,"")</f>
        <v/>
      </c>
      <c r="Z102" s="35" t="str">
        <f t="shared" ca="1" si="67"/>
        <v/>
      </c>
      <c r="AA102" s="13">
        <f t="shared" ca="1" si="66"/>
        <v>0</v>
      </c>
      <c r="AB102" s="13" t="str">
        <f ca="1">IF(AA102&gt;0,X102&amp;Language!$E$84&amp;Y102,"")</f>
        <v/>
      </c>
      <c r="AD102" s="145"/>
      <c r="AE102" s="150" t="str">
        <f ca="1">IF($AA102=0,"",IF($X102&gt;$Y102,Settings!$C$4,IF($X102=$Y102,1,0)))</f>
        <v/>
      </c>
      <c r="AF102" s="145" t="str">
        <f ca="1">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 ca="1">Planning!$L45</f>
        <v/>
      </c>
      <c r="W103" s="13" t="str">
        <f ca="1">Planning!$N45</f>
        <v/>
      </c>
      <c r="X103" s="13" t="str">
        <f ca="1">IF(AND('Preliminary Round'!$I51&lt;&gt;"",'Preliminary Round'!$K51&lt;&gt;"",'Preliminary Round'!$F51&lt;&gt;'Preliminary Round'!$H51,$V103&lt;&gt;"",$W103&lt;&gt;""),'Preliminary Round'!$I51,"")</f>
        <v/>
      </c>
      <c r="Y103" s="36" t="str">
        <f ca="1">IF(AND('Preliminary Round'!$I51&lt;&gt;"",'Preliminary Round'!$K51&lt;&gt;"",'Preliminary Round'!$F51&lt;&gt;'Preliminary Round'!$H51,$V103&lt;&gt;"",$W103&lt;&gt;""),'Preliminary Round'!$K51,"")</f>
        <v/>
      </c>
      <c r="Z103" s="35" t="str">
        <f t="shared" ca="1" si="67"/>
        <v/>
      </c>
      <c r="AA103" s="13">
        <f t="shared" ca="1" si="66"/>
        <v>0</v>
      </c>
      <c r="AB103" s="13" t="str">
        <f ca="1">IF(AA103&gt;0,X103&amp;Language!$E$84&amp;Y103,"")</f>
        <v/>
      </c>
      <c r="AD103" s="145"/>
      <c r="AE103" s="150" t="str">
        <f ca="1">IF($AA103=0,"",IF($X103&gt;$Y103,Settings!$C$4,IF($X103=$Y103,1,0)))</f>
        <v/>
      </c>
      <c r="AF103" s="145" t="str">
        <f ca="1">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 ca="1">Planning!$L46</f>
        <v/>
      </c>
      <c r="W104" s="13" t="str">
        <f ca="1">Planning!$N46</f>
        <v/>
      </c>
      <c r="X104" s="13" t="str">
        <f ca="1">IF(AND('Preliminary Round'!$I52&lt;&gt;"",'Preliminary Round'!$K52&lt;&gt;"",'Preliminary Round'!$F52&lt;&gt;'Preliminary Round'!$H52,$V104&lt;&gt;"",$W104&lt;&gt;""),'Preliminary Round'!$I52,"")</f>
        <v/>
      </c>
      <c r="Y104" s="36" t="str">
        <f ca="1">IF(AND('Preliminary Round'!$I52&lt;&gt;"",'Preliminary Round'!$K52&lt;&gt;"",'Preliminary Round'!$F52&lt;&gt;'Preliminary Round'!$H52,$V104&lt;&gt;"",$W104&lt;&gt;""),'Preliminary Round'!$K52,"")</f>
        <v/>
      </c>
      <c r="Z104" s="35" t="str">
        <f t="shared" ca="1" si="67"/>
        <v/>
      </c>
      <c r="AA104" s="13">
        <f t="shared" ca="1" si="66"/>
        <v>0</v>
      </c>
      <c r="AB104" s="13" t="str">
        <f ca="1">IF(AA104&gt;0,X104&amp;Language!$E$84&amp;Y104,"")</f>
        <v/>
      </c>
      <c r="AD104" s="145"/>
      <c r="AE104" s="150" t="str">
        <f ca="1">IF($AA104=0,"",IF($X104&gt;$Y104,Settings!$C$4,IF($X104=$Y104,1,0)))</f>
        <v/>
      </c>
      <c r="AF104" s="145" t="str">
        <f ca="1">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 ca="1">Planning!$L47</f>
        <v/>
      </c>
      <c r="W105" s="13" t="str">
        <f ca="1">Planning!$N47</f>
        <v/>
      </c>
      <c r="X105" s="13" t="str">
        <f ca="1">IF(AND('Preliminary Round'!$I53&lt;&gt;"",'Preliminary Round'!$K53&lt;&gt;"",'Preliminary Round'!$F53&lt;&gt;'Preliminary Round'!$H53,$V105&lt;&gt;"",$W105&lt;&gt;""),'Preliminary Round'!$I53,"")</f>
        <v/>
      </c>
      <c r="Y105" s="36" t="str">
        <f ca="1">IF(AND('Preliminary Round'!$I53&lt;&gt;"",'Preliminary Round'!$K53&lt;&gt;"",'Preliminary Round'!$F53&lt;&gt;'Preliminary Round'!$H53,$V105&lt;&gt;"",$W105&lt;&gt;""),'Preliminary Round'!$K53,"")</f>
        <v/>
      </c>
      <c r="Z105" s="35" t="str">
        <f t="shared" ca="1" si="67"/>
        <v/>
      </c>
      <c r="AA105" s="13">
        <f t="shared" ca="1" si="66"/>
        <v>0</v>
      </c>
      <c r="AB105" s="13" t="str">
        <f ca="1">IF(AA105&gt;0,X105&amp;Language!$E$84&amp;Y105,"")</f>
        <v/>
      </c>
      <c r="AD105" s="145"/>
      <c r="AE105" s="150" t="str">
        <f ca="1">IF($AA105=0,"",IF($X105&gt;$Y105,Settings!$C$4,IF($X105=$Y105,1,0)))</f>
        <v/>
      </c>
      <c r="AF105" s="145" t="str">
        <f ca="1">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 ca="1">Planning!$L48</f>
        <v/>
      </c>
      <c r="W106" s="13" t="str">
        <f ca="1">Planning!$N48</f>
        <v/>
      </c>
      <c r="X106" s="13" t="str">
        <f ca="1">IF(AND('Preliminary Round'!$I54&lt;&gt;"",'Preliminary Round'!$K54&lt;&gt;"",'Preliminary Round'!$F54&lt;&gt;'Preliminary Round'!$H54,$V106&lt;&gt;"",$W106&lt;&gt;""),'Preliminary Round'!$I54,"")</f>
        <v/>
      </c>
      <c r="Y106" s="36" t="str">
        <f ca="1">IF(AND('Preliminary Round'!$I54&lt;&gt;"",'Preliminary Round'!$K54&lt;&gt;"",'Preliminary Round'!$F54&lt;&gt;'Preliminary Round'!$H54,$V106&lt;&gt;"",$W106&lt;&gt;""),'Preliminary Round'!$K54,"")</f>
        <v/>
      </c>
      <c r="Z106" s="35" t="str">
        <f t="shared" ca="1" si="67"/>
        <v/>
      </c>
      <c r="AA106" s="13">
        <f t="shared" ca="1" si="66"/>
        <v>0</v>
      </c>
      <c r="AB106" s="13" t="str">
        <f ca="1">IF(AA106&gt;0,X106&amp;Language!$E$84&amp;Y106,"")</f>
        <v/>
      </c>
      <c r="AD106" s="145"/>
      <c r="AE106" s="150" t="str">
        <f ca="1">IF($AA106=0,"",IF($X106&gt;$Y106,Settings!$C$4,IF($X106=$Y106,1,0)))</f>
        <v/>
      </c>
      <c r="AF106" s="145" t="str">
        <f ca="1">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 ca="1">Planning!$L49</f>
        <v/>
      </c>
      <c r="W107" s="13" t="str">
        <f ca="1">Planning!$N49</f>
        <v/>
      </c>
      <c r="X107" s="13" t="str">
        <f ca="1">IF(AND('Preliminary Round'!$I55&lt;&gt;"",'Preliminary Round'!$K55&lt;&gt;"",'Preliminary Round'!$F55&lt;&gt;'Preliminary Round'!$H55,$V107&lt;&gt;"",$W107&lt;&gt;""),'Preliminary Round'!$I55,"")</f>
        <v/>
      </c>
      <c r="Y107" s="36" t="str">
        <f ca="1">IF(AND('Preliminary Round'!$I55&lt;&gt;"",'Preliminary Round'!$K55&lt;&gt;"",'Preliminary Round'!$F55&lt;&gt;'Preliminary Round'!$H55,$V107&lt;&gt;"",$W107&lt;&gt;""),'Preliminary Round'!$K55,"")</f>
        <v/>
      </c>
      <c r="Z107" s="35" t="str">
        <f t="shared" ca="1" si="67"/>
        <v/>
      </c>
      <c r="AA107" s="13">
        <f t="shared" ca="1" si="66"/>
        <v>0</v>
      </c>
      <c r="AB107" s="13" t="str">
        <f ca="1">IF(AA107&gt;0,X107&amp;Language!$E$84&amp;Y107,"")</f>
        <v/>
      </c>
      <c r="AD107" s="145"/>
      <c r="AE107" s="150" t="str">
        <f ca="1">IF($AA107=0,"",IF($X107&gt;$Y107,Settings!$C$4,IF($X107=$Y107,1,0)))</f>
        <v/>
      </c>
      <c r="AF107" s="145"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Planning!$L50</f>
        <v/>
      </c>
      <c r="W108" s="13" t="str">
        <f ca="1">Planning!$N50</f>
        <v/>
      </c>
      <c r="X108" s="13" t="str">
        <f ca="1">IF(AND('Preliminary Round'!$I56&lt;&gt;"",'Preliminary Round'!$K56&lt;&gt;"",'Preliminary Round'!$F56&lt;&gt;'Preliminary Round'!$H56,$V108&lt;&gt;"",$W108&lt;&gt;""),'Preliminary Round'!$I56,"")</f>
        <v/>
      </c>
      <c r="Y108" s="36" t="str">
        <f ca="1">IF(AND('Preliminary Round'!$I56&lt;&gt;"",'Preliminary Round'!$K56&lt;&gt;"",'Preliminary Round'!$F56&lt;&gt;'Preliminary Round'!$H56,$V108&lt;&gt;"",$W108&lt;&gt;""),'Preliminary Round'!$K56,"")</f>
        <v/>
      </c>
      <c r="Z108" s="35" t="str">
        <f t="shared" ca="1" si="67"/>
        <v/>
      </c>
      <c r="AA108" s="13">
        <f t="shared" ca="1" si="66"/>
        <v>0</v>
      </c>
      <c r="AB108" s="13" t="str">
        <f ca="1">IF(AA108&gt;0,X108&amp;Language!$E$84&amp;Y108,"")</f>
        <v/>
      </c>
      <c r="AD108" s="145"/>
      <c r="AE108" s="150" t="str">
        <f ca="1">IF($AA108=0,"",IF($X108&gt;$Y108,Settings!$C$4,IF($X108=$Y108,1,0)))</f>
        <v/>
      </c>
      <c r="AF108" s="145"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579" t="s">
        <v>69</v>
      </c>
      <c r="V109" s="580" t="str">
        <f>""</f>
        <v/>
      </c>
      <c r="W109" s="581" t="str">
        <f>""</f>
        <v/>
      </c>
      <c r="X109" s="581" t="str">
        <f>""</f>
        <v/>
      </c>
      <c r="Y109" s="582" t="str">
        <f>""</f>
        <v/>
      </c>
      <c r="Z109" s="583" t="str">
        <f>""</f>
        <v/>
      </c>
      <c r="AA109" s="581">
        <f t="shared" si="66"/>
        <v>0</v>
      </c>
      <c r="AB109" s="581" t="str">
        <f>""</f>
        <v/>
      </c>
      <c r="AC109" s="584"/>
      <c r="AD109" s="585"/>
      <c r="AE109" s="586" t="str">
        <f>IF($AA109=0,"",IF($X109&gt;$Y109,Settings!$C$4,IF($X109=$Y109,1,0)))</f>
        <v/>
      </c>
      <c r="AF109" s="58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6"/>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6"/>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6"/>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6"/>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6"/>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6"/>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6"/>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6"/>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6"/>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6"/>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6"/>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6"/>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6"/>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6"/>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6"/>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6"/>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6"/>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6"/>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6"/>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8">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8"/>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8"/>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8"/>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8"/>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8"/>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8"/>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IF(AA136&gt;0,Y64&amp;Language!$E$84&amp;X64,"")</f>
        <v>6-2</v>
      </c>
      <c r="AD136" s="145"/>
    </row>
    <row r="137" spans="2:32" x14ac:dyDescent="0.2">
      <c r="Y137" s="68" t="s">
        <v>8</v>
      </c>
      <c r="Z137" s="35" t="str">
        <f ca="1">W65&amp;V65</f>
        <v>Inter MailandFC Grönlingen</v>
      </c>
      <c r="AA137" s="13">
        <f t="shared" ref="AA137:AA200" ca="1" si="69">AA65</f>
        <v>1</v>
      </c>
      <c r="AB137" s="13" t="str">
        <f ca="1">IF(AA137&gt;0,Y65&amp;Language!$E$84&amp;X65,"")</f>
        <v>4-1</v>
      </c>
      <c r="AC137" s="2"/>
      <c r="AD137" s="145"/>
    </row>
    <row r="138" spans="2:32" x14ac:dyDescent="0.2">
      <c r="Y138" s="68" t="s">
        <v>9</v>
      </c>
      <c r="Z138" s="35" t="str">
        <f t="shared" ref="Z138:Z201" ca="1" si="70">W66&amp;V66</f>
        <v>Real Madrid1. FC Nürnberg</v>
      </c>
      <c r="AA138" s="13">
        <f t="shared" ca="1" si="69"/>
        <v>1</v>
      </c>
      <c r="AB138" s="13" t="str">
        <f ca="1">IF(AA138&gt;0,Y66&amp;Language!$E$84&amp;X66,"")</f>
        <v>4-1</v>
      </c>
      <c r="AC138" s="2"/>
      <c r="AD138" s="145"/>
    </row>
    <row r="139" spans="2:32" x14ac:dyDescent="0.2">
      <c r="Y139" s="68" t="s">
        <v>10</v>
      </c>
      <c r="Z139" s="35" t="str">
        <f t="shared" ca="1" si="70"/>
        <v>Maibach 1822 eVEintracht Frankfurt</v>
      </c>
      <c r="AA139" s="13">
        <f t="shared" ca="1" si="69"/>
        <v>1</v>
      </c>
      <c r="AB139" s="13" t="str">
        <f ca="1">IF(AA139&gt;0,Y67&amp;Language!$E$84&amp;X67,"")</f>
        <v>2-5</v>
      </c>
      <c r="AC139" s="2"/>
      <c r="AD139" s="145"/>
    </row>
    <row r="140" spans="2:32" x14ac:dyDescent="0.2">
      <c r="Y140" s="68" t="s">
        <v>11</v>
      </c>
      <c r="Z140" s="35" t="str">
        <f t="shared" ca="1" si="70"/>
        <v>Manchester CitySSV Wildbach</v>
      </c>
      <c r="AA140" s="13">
        <f t="shared" ca="1" si="69"/>
        <v>1</v>
      </c>
      <c r="AB140" s="13" t="str">
        <f ca="1">IF(AA140&gt;0,Y68&amp;Language!$E$84&amp;X68,"")</f>
        <v>6-2</v>
      </c>
      <c r="AC140" s="2"/>
      <c r="AD140" s="145"/>
    </row>
    <row r="141" spans="2:32" x14ac:dyDescent="0.2">
      <c r="Y141" s="68" t="s">
        <v>12</v>
      </c>
      <c r="Z141" s="35" t="str">
        <f t="shared" ca="1" si="70"/>
        <v>FSV RauenBorussia Dortmund</v>
      </c>
      <c r="AA141" s="13">
        <f t="shared" ca="1" si="69"/>
        <v>1</v>
      </c>
      <c r="AB141" s="13" t="str">
        <f ca="1">IF(AA141&gt;0,Y69&amp;Language!$E$84&amp;X69,"")</f>
        <v>0-3</v>
      </c>
      <c r="AC141" s="2"/>
      <c r="AD141" s="145"/>
    </row>
    <row r="142" spans="2:32" x14ac:dyDescent="0.2">
      <c r="Y142" s="68" t="s">
        <v>17</v>
      </c>
      <c r="Z142" s="35" t="str">
        <f t="shared" ca="1" si="70"/>
        <v>1. FC RiedwaldVFB Essenheim</v>
      </c>
      <c r="AA142" s="13">
        <f t="shared" ca="1" si="69"/>
        <v>1</v>
      </c>
      <c r="AB142" s="13" t="str">
        <f ca="1">IF(AA142&gt;0,Y70&amp;Language!$E$84&amp;X70,"")</f>
        <v>4-4</v>
      </c>
      <c r="AC142" s="2"/>
      <c r="AD142" s="145"/>
    </row>
    <row r="143" spans="2:32" x14ac:dyDescent="0.2">
      <c r="Y143" s="68" t="s">
        <v>18</v>
      </c>
      <c r="Z143" s="35" t="str">
        <f t="shared" ca="1" si="70"/>
        <v>Mainz 05FC Grönlingen</v>
      </c>
      <c r="AA143" s="13">
        <f t="shared" ca="1" si="69"/>
        <v>1</v>
      </c>
      <c r="AB143" s="13" t="str">
        <f ca="1">IF(AA143&gt;0,Y71&amp;Language!$E$84&amp;X71,"")</f>
        <v>2-1</v>
      </c>
      <c r="AC143" s="2"/>
      <c r="AD143" s="145"/>
    </row>
    <row r="144" spans="2:32" x14ac:dyDescent="0.2">
      <c r="Y144" s="68" t="s">
        <v>19</v>
      </c>
      <c r="Z144" s="35" t="str">
        <f t="shared" ca="1" si="70"/>
        <v>Kickers Rodendorf1. FC Nürnberg</v>
      </c>
      <c r="AA144" s="13">
        <f t="shared" ca="1" si="69"/>
        <v>1</v>
      </c>
      <c r="AB144" s="13" t="str">
        <f ca="1">IF(AA144&gt;0,Y72&amp;Language!$E$84&amp;X72,"")</f>
        <v>0-2</v>
      </c>
      <c r="AC144" s="2"/>
      <c r="AD144" s="145"/>
    </row>
    <row r="145" spans="25:30" x14ac:dyDescent="0.2">
      <c r="Y145" s="68" t="s">
        <v>25</v>
      </c>
      <c r="Z145" s="35" t="str">
        <f t="shared" ca="1" si="70"/>
        <v>Eintracht FrankfurtFC Barcelona</v>
      </c>
      <c r="AA145" s="13">
        <f t="shared" ca="1" si="69"/>
        <v>1</v>
      </c>
      <c r="AB145" s="13" t="str">
        <f ca="1">IF(AA145&gt;0,Y73&amp;Language!$E$84&amp;X73,"")</f>
        <v>0-1</v>
      </c>
      <c r="AC145" s="2"/>
      <c r="AD145" s="145"/>
    </row>
    <row r="146" spans="25:30" x14ac:dyDescent="0.2">
      <c r="Y146" s="68" t="s">
        <v>26</v>
      </c>
      <c r="Z146" s="35" t="str">
        <f t="shared" ca="1" si="70"/>
        <v>SSV WildbachInter Mailand</v>
      </c>
      <c r="AA146" s="13">
        <f t="shared" ca="1" si="69"/>
        <v>1</v>
      </c>
      <c r="AB146" s="13" t="str">
        <f ca="1">IF(AA146&gt;0,Y74&amp;Language!$E$84&amp;X74,"")</f>
        <v>0-5</v>
      </c>
      <c r="AC146" s="2"/>
      <c r="AD146" s="145"/>
    </row>
    <row r="147" spans="25:30" x14ac:dyDescent="0.2">
      <c r="Y147" s="68" t="s">
        <v>27</v>
      </c>
      <c r="Z147" s="35" t="str">
        <f t="shared" ca="1" si="70"/>
        <v>Borussia DortmundReal Madrid</v>
      </c>
      <c r="AA147" s="13">
        <f t="shared" ca="1" si="69"/>
        <v>1</v>
      </c>
      <c r="AB147" s="13" t="str">
        <f ca="1">IF(AA147&gt;0,Y75&amp;Language!$E$84&amp;X75,"")</f>
        <v>2-3</v>
      </c>
      <c r="AC147" s="2"/>
      <c r="AD147" s="145"/>
    </row>
    <row r="148" spans="25:30" x14ac:dyDescent="0.2">
      <c r="Y148" s="68" t="s">
        <v>28</v>
      </c>
      <c r="Z148" s="35" t="str">
        <f t="shared" ca="1" si="70"/>
        <v>Maibach 1822 eV1. FC Riedwald</v>
      </c>
      <c r="AA148" s="13">
        <f t="shared" ca="1" si="69"/>
        <v>1</v>
      </c>
      <c r="AB148" s="13" t="str">
        <f ca="1">IF(AA148&gt;0,Y76&amp;Language!$E$84&amp;X76,"")</f>
        <v>2-4</v>
      </c>
      <c r="AC148" s="2"/>
      <c r="AD148" s="145"/>
    </row>
    <row r="149" spans="25:30" x14ac:dyDescent="0.2">
      <c r="Y149" s="68" t="s">
        <v>29</v>
      </c>
      <c r="Z149" s="35" t="str">
        <f t="shared" ca="1" si="70"/>
        <v>Manchester CityMainz 05</v>
      </c>
      <c r="AA149" s="13">
        <f t="shared" ca="1" si="69"/>
        <v>1</v>
      </c>
      <c r="AB149" s="13" t="str">
        <f ca="1">IF(AA149&gt;0,Y77&amp;Language!$E$84&amp;X77,"")</f>
        <v>3-0</v>
      </c>
      <c r="AC149" s="2"/>
      <c r="AD149" s="145"/>
    </row>
    <row r="150" spans="25:30" x14ac:dyDescent="0.2">
      <c r="Y150" s="68" t="s">
        <v>30</v>
      </c>
      <c r="Z150" s="35" t="str">
        <f t="shared" ca="1" si="70"/>
        <v>FSV RauenKickers Rodendorf</v>
      </c>
      <c r="AA150" s="13">
        <f t="shared" ca="1" si="69"/>
        <v>1</v>
      </c>
      <c r="AB150" s="13" t="str">
        <f ca="1">IF(AA150&gt;0,Y78&amp;Language!$E$84&amp;X78,"")</f>
        <v>1-1</v>
      </c>
      <c r="AC150" s="2"/>
      <c r="AD150" s="145"/>
    </row>
    <row r="151" spans="25:30" x14ac:dyDescent="0.2">
      <c r="Y151" s="68" t="s">
        <v>31</v>
      </c>
      <c r="Z151" s="35" t="str">
        <f t="shared" ca="1" si="70"/>
        <v>VFB EssenheimEintracht Frankfurt</v>
      </c>
      <c r="AA151" s="13">
        <f t="shared" ca="1" si="69"/>
        <v>1</v>
      </c>
      <c r="AB151" s="13" t="str">
        <f ca="1">IF(AA151&gt;0,Y79&amp;Language!$E$84&amp;X79,"")</f>
        <v>0-2</v>
      </c>
      <c r="AC151" s="2"/>
      <c r="AD151" s="145"/>
    </row>
    <row r="152" spans="25:30" x14ac:dyDescent="0.2">
      <c r="Y152" s="68" t="s">
        <v>32</v>
      </c>
      <c r="Z152" s="35" t="str">
        <f t="shared" ca="1" si="70"/>
        <v>FC GrönlingenSSV Wildbach</v>
      </c>
      <c r="AA152" s="13">
        <f t="shared" ca="1" si="69"/>
        <v>1</v>
      </c>
      <c r="AB152" s="13" t="str">
        <f ca="1">IF(AA152&gt;0,Y80&amp;Language!$E$84&amp;X80,"")</f>
        <v>3-3</v>
      </c>
      <c r="AC152" s="2"/>
      <c r="AD152" s="145"/>
    </row>
    <row r="153" spans="25:30" x14ac:dyDescent="0.2">
      <c r="Y153" s="68" t="s">
        <v>33</v>
      </c>
      <c r="Z153" s="35" t="str">
        <f t="shared" ca="1" si="70"/>
        <v>1. FC NürnbergBorussia Dortmund</v>
      </c>
      <c r="AA153" s="13">
        <f t="shared" ca="1" si="69"/>
        <v>1</v>
      </c>
      <c r="AB153" s="13" t="str">
        <f ca="1">IF(AA153&gt;0,Y81&amp;Language!$E$84&amp;X81,"")</f>
        <v>3-4</v>
      </c>
      <c r="AC153" s="2"/>
      <c r="AD153" s="145"/>
    </row>
    <row r="154" spans="25:30" x14ac:dyDescent="0.2">
      <c r="Y154" s="68" t="s">
        <v>34</v>
      </c>
      <c r="Z154" s="35" t="str">
        <f t="shared" ca="1" si="70"/>
        <v>Maibach 1822 eVFC Barcelona</v>
      </c>
      <c r="AA154" s="13">
        <f t="shared" ca="1" si="69"/>
        <v>1</v>
      </c>
      <c r="AB154" s="13" t="str">
        <f ca="1">IF(AA154&gt;0,Y82&amp;Language!$E$84&amp;X82,"")</f>
        <v>1-5</v>
      </c>
      <c r="AC154" s="2"/>
      <c r="AD154" s="145"/>
    </row>
    <row r="155" spans="25:30" x14ac:dyDescent="0.2">
      <c r="Y155" s="68" t="s">
        <v>35</v>
      </c>
      <c r="Z155" s="35" t="str">
        <f t="shared" ca="1" si="70"/>
        <v>Manchester CityInter Mailand</v>
      </c>
      <c r="AA155" s="13">
        <f t="shared" ca="1" si="69"/>
        <v>1</v>
      </c>
      <c r="AB155" s="13" t="str">
        <f ca="1">IF(AA155&gt;0,Y83&amp;Language!$E$84&amp;X83,"")</f>
        <v>1-0</v>
      </c>
      <c r="AC155" s="2"/>
      <c r="AD155" s="145"/>
    </row>
    <row r="156" spans="25:30" x14ac:dyDescent="0.2">
      <c r="Y156" s="68" t="s">
        <v>36</v>
      </c>
      <c r="Z156" s="35" t="str">
        <f t="shared" ca="1" si="70"/>
        <v>FSV RauenReal Madrid</v>
      </c>
      <c r="AA156" s="13">
        <f t="shared" ca="1" si="69"/>
        <v>1</v>
      </c>
      <c r="AB156" s="13" t="str">
        <f ca="1">IF(AA156&gt;0,Y84&amp;Language!$E$84&amp;X84,"")</f>
        <v>1-4</v>
      </c>
      <c r="AC156" s="2"/>
      <c r="AD156" s="145"/>
    </row>
    <row r="157" spans="25:30" x14ac:dyDescent="0.2">
      <c r="Y157" s="68" t="s">
        <v>37</v>
      </c>
      <c r="Z157" s="35" t="str">
        <f t="shared" ca="1" si="70"/>
        <v>1. FC RiedwaldEintracht Frankfurt</v>
      </c>
      <c r="AA157" s="13">
        <f t="shared" ca="1" si="69"/>
        <v>1</v>
      </c>
      <c r="AB157" s="13" t="str">
        <f ca="1">IF(AA157&gt;0,Y85&amp;Language!$E$84&amp;X85,"")</f>
        <v>2-5</v>
      </c>
      <c r="AC157" s="2"/>
      <c r="AD157" s="145"/>
    </row>
    <row r="158" spans="25:30" x14ac:dyDescent="0.2">
      <c r="Y158" s="68" t="s">
        <v>38</v>
      </c>
      <c r="Z158" s="35" t="str">
        <f t="shared" ca="1" si="70"/>
        <v>Mainz 05SSV Wildbach</v>
      </c>
      <c r="AA158" s="13">
        <f t="shared" ca="1" si="69"/>
        <v>1</v>
      </c>
      <c r="AB158" s="13" t="str">
        <f ca="1">IF(AA158&gt;0,Y86&amp;Language!$E$84&amp;X86,"")</f>
        <v>2-0</v>
      </c>
      <c r="AC158" s="2"/>
      <c r="AD158" s="145"/>
    </row>
    <row r="159" spans="25:30" x14ac:dyDescent="0.2">
      <c r="Y159" s="68" t="s">
        <v>39</v>
      </c>
      <c r="Z159" s="35" t="str">
        <f t="shared" ca="1" si="70"/>
        <v>Kickers RodendorfBorussia Dortmund</v>
      </c>
      <c r="AA159" s="13">
        <f t="shared" ca="1" si="69"/>
        <v>1</v>
      </c>
      <c r="AB159" s="13" t="str">
        <f ca="1">IF(AA159&gt;0,Y87&amp;Language!$E$84&amp;X87,"")</f>
        <v>1-6</v>
      </c>
      <c r="AC159" s="2"/>
      <c r="AD159" s="145"/>
    </row>
    <row r="160" spans="25:30" x14ac:dyDescent="0.2">
      <c r="Y160" s="68" t="s">
        <v>40</v>
      </c>
      <c r="Z160" s="35" t="str">
        <f t="shared" ca="1" si="70"/>
        <v>VFB EssenheimMaibach 1822 eV</v>
      </c>
      <c r="AA160" s="13">
        <f t="shared" ca="1" si="69"/>
        <v>1</v>
      </c>
      <c r="AB160" s="13" t="str">
        <f ca="1">IF(AA160&gt;0,Y88&amp;Language!$E$84&amp;X88,"")</f>
        <v>2-4</v>
      </c>
      <c r="AC160" s="2"/>
      <c r="AD160" s="145"/>
    </row>
    <row r="161" spans="25:30" x14ac:dyDescent="0.2">
      <c r="Y161" s="68" t="s">
        <v>41</v>
      </c>
      <c r="Z161" s="35" t="str">
        <f t="shared" ca="1" si="70"/>
        <v>FC GrönlingenManchester City</v>
      </c>
      <c r="AA161" s="13">
        <f t="shared" ca="1" si="69"/>
        <v>1</v>
      </c>
      <c r="AB161" s="13" t="str">
        <f ca="1">IF(AA161&gt;0,Y89&amp;Language!$E$84&amp;X89,"")</f>
        <v>0-5</v>
      </c>
      <c r="AC161" s="2"/>
      <c r="AD161" s="145"/>
    </row>
    <row r="162" spans="25:30" x14ac:dyDescent="0.2">
      <c r="Y162" s="68" t="s">
        <v>42</v>
      </c>
      <c r="Z162" s="35" t="str">
        <f t="shared" ca="1" si="70"/>
        <v>1. FC NürnbergFSV Rauen</v>
      </c>
      <c r="AA162" s="13">
        <f t="shared" ca="1" si="69"/>
        <v>1</v>
      </c>
      <c r="AB162" s="13" t="str">
        <f ca="1">IF(AA162&gt;0,Y90&amp;Language!$E$84&amp;X90,"")</f>
        <v>3-1</v>
      </c>
      <c r="AC162" s="2"/>
      <c r="AD162" s="145"/>
    </row>
    <row r="163" spans="25:30" x14ac:dyDescent="0.2">
      <c r="Y163" s="68" t="s">
        <v>43</v>
      </c>
      <c r="Z163" s="35" t="str">
        <f t="shared" ca="1" si="70"/>
        <v>FC Barcelona1. FC Riedwald</v>
      </c>
      <c r="AA163" s="13">
        <f t="shared" ca="1" si="69"/>
        <v>1</v>
      </c>
      <c r="AB163" s="13" t="str">
        <f ca="1">IF(AA163&gt;0,Y91&amp;Language!$E$84&amp;X91,"")</f>
        <v>2-0</v>
      </c>
      <c r="AC163" s="2"/>
      <c r="AD163" s="145"/>
    </row>
    <row r="164" spans="25:30" x14ac:dyDescent="0.2">
      <c r="Y164" s="68" t="s">
        <v>44</v>
      </c>
      <c r="Z164" s="35" t="str">
        <f t="shared" ca="1" si="70"/>
        <v>Inter MailandMainz 05</v>
      </c>
      <c r="AA164" s="13">
        <f t="shared" ca="1" si="69"/>
        <v>1</v>
      </c>
      <c r="AB164" s="13" t="str">
        <f ca="1">IF(AA164&gt;0,Y92&amp;Language!$E$84&amp;X92,"")</f>
        <v>4-1</v>
      </c>
      <c r="AC164" s="2"/>
      <c r="AD164" s="145"/>
    </row>
    <row r="165" spans="25:30" x14ac:dyDescent="0.2">
      <c r="Y165" s="68" t="s">
        <v>45</v>
      </c>
      <c r="Z165" s="35" t="str">
        <f t="shared" ca="1" si="70"/>
        <v>Real MadridKickers Rodendorf</v>
      </c>
      <c r="AA165" s="13">
        <f t="shared" ca="1" si="69"/>
        <v>1</v>
      </c>
      <c r="AB165" s="13" t="str">
        <f ca="1">IF(AA165&gt;0,Y93&amp;Language!$E$84&amp;X93,"")</f>
        <v>6-0</v>
      </c>
      <c r="AC165" s="2"/>
      <c r="AD165" s="145"/>
    </row>
    <row r="166" spans="25:30" x14ac:dyDescent="0.2">
      <c r="Y166" s="68" t="s">
        <v>46</v>
      </c>
      <c r="Z166" s="35" t="str">
        <f t="shared" ca="1" si="70"/>
        <v/>
      </c>
      <c r="AA166" s="13">
        <f t="shared" ca="1" si="69"/>
        <v>0</v>
      </c>
      <c r="AB166" s="13" t="str">
        <f ca="1">IF(AA166&gt;0,Y94&amp;Language!$E$84&amp;X94,"")</f>
        <v/>
      </c>
      <c r="AC166" s="2"/>
      <c r="AD166" s="145"/>
    </row>
    <row r="167" spans="25:30" x14ac:dyDescent="0.2">
      <c r="Y167" s="68" t="s">
        <v>47</v>
      </c>
      <c r="Z167" s="35" t="str">
        <f t="shared" ca="1" si="70"/>
        <v/>
      </c>
      <c r="AA167" s="13">
        <f t="shared" ca="1" si="69"/>
        <v>0</v>
      </c>
      <c r="AB167" s="13" t="str">
        <f ca="1">IF(AA167&gt;0,Y95&amp;Language!$E$84&amp;X95,"")</f>
        <v/>
      </c>
      <c r="AC167" s="2"/>
      <c r="AD167" s="145"/>
    </row>
    <row r="168" spans="25:30" x14ac:dyDescent="0.2">
      <c r="Y168" s="68" t="s">
        <v>48</v>
      </c>
      <c r="Z168" s="35" t="str">
        <f t="shared" ca="1" si="70"/>
        <v/>
      </c>
      <c r="AA168" s="13">
        <f t="shared" ca="1" si="69"/>
        <v>0</v>
      </c>
      <c r="AB168" s="13" t="str">
        <f ca="1">IF(AA168&gt;0,Y96&amp;Language!$E$84&amp;X96,"")</f>
        <v/>
      </c>
      <c r="AC168" s="2"/>
      <c r="AD168" s="145"/>
    </row>
    <row r="169" spans="25:30" x14ac:dyDescent="0.2">
      <c r="Y169" s="68" t="s">
        <v>49</v>
      </c>
      <c r="Z169" s="35" t="str">
        <f t="shared" ca="1" si="70"/>
        <v/>
      </c>
      <c r="AA169" s="13">
        <f t="shared" ca="1" si="69"/>
        <v>0</v>
      </c>
      <c r="AB169" s="13" t="str">
        <f ca="1">IF(AA169&gt;0,Y97&amp;Language!$E$84&amp;X97,"")</f>
        <v/>
      </c>
      <c r="AC169" s="2"/>
      <c r="AD169" s="145"/>
    </row>
    <row r="170" spans="25:30" x14ac:dyDescent="0.2">
      <c r="Y170" s="68" t="s">
        <v>50</v>
      </c>
      <c r="Z170" s="35" t="str">
        <f t="shared" ca="1" si="70"/>
        <v/>
      </c>
      <c r="AA170" s="13">
        <f t="shared" ca="1" si="69"/>
        <v>0</v>
      </c>
      <c r="AB170" s="13" t="str">
        <f ca="1">IF(AA170&gt;0,Y98&amp;Language!$E$84&amp;X98,"")</f>
        <v/>
      </c>
      <c r="AC170" s="2"/>
      <c r="AD170" s="145"/>
    </row>
    <row r="171" spans="25:30" x14ac:dyDescent="0.2">
      <c r="Y171" s="68" t="s">
        <v>51</v>
      </c>
      <c r="Z171" s="35" t="str">
        <f t="shared" ca="1" si="70"/>
        <v/>
      </c>
      <c r="AA171" s="13">
        <f t="shared" ca="1" si="69"/>
        <v>0</v>
      </c>
      <c r="AB171" s="13" t="str">
        <f ca="1">IF(AA171&gt;0,Y99&amp;Language!$E$84&amp;X99,"")</f>
        <v/>
      </c>
      <c r="AC171" s="2"/>
      <c r="AD171" s="145"/>
    </row>
    <row r="172" spans="25:30" x14ac:dyDescent="0.2">
      <c r="Y172" s="68" t="s">
        <v>60</v>
      </c>
      <c r="Z172" s="35" t="str">
        <f t="shared" ca="1" si="70"/>
        <v/>
      </c>
      <c r="AA172" s="13">
        <f t="shared" ca="1" si="69"/>
        <v>0</v>
      </c>
      <c r="AB172" s="13" t="str">
        <f ca="1">IF(AA172&gt;0,Y100&amp;Language!$E$84&amp;X100,"")</f>
        <v/>
      </c>
      <c r="AC172" s="2"/>
      <c r="AD172" s="145"/>
    </row>
    <row r="173" spans="25:30" x14ac:dyDescent="0.2">
      <c r="Y173" s="68" t="s">
        <v>61</v>
      </c>
      <c r="Z173" s="35" t="str">
        <f t="shared" ca="1" si="70"/>
        <v/>
      </c>
      <c r="AA173" s="13">
        <f t="shared" ca="1" si="69"/>
        <v>0</v>
      </c>
      <c r="AB173" s="13" t="str">
        <f ca="1">IF(AA173&gt;0,Y101&amp;Language!$E$84&amp;X101,"")</f>
        <v/>
      </c>
      <c r="AC173" s="2"/>
      <c r="AD173" s="145"/>
    </row>
    <row r="174" spans="25:30" x14ac:dyDescent="0.2">
      <c r="Y174" s="68" t="s">
        <v>62</v>
      </c>
      <c r="Z174" s="35" t="str">
        <f t="shared" ca="1" si="70"/>
        <v/>
      </c>
      <c r="AA174" s="13">
        <f t="shared" ca="1" si="69"/>
        <v>0</v>
      </c>
      <c r="AB174" s="13" t="str">
        <f ca="1">IF(AA174&gt;0,Y102&amp;Language!$E$84&amp;X102,"")</f>
        <v/>
      </c>
      <c r="AC174" s="2"/>
      <c r="AD174" s="145"/>
    </row>
    <row r="175" spans="25:30" x14ac:dyDescent="0.2">
      <c r="Y175" s="68" t="s">
        <v>63</v>
      </c>
      <c r="Z175" s="35" t="str">
        <f t="shared" ca="1" si="70"/>
        <v/>
      </c>
      <c r="AA175" s="13">
        <f t="shared" ca="1" si="69"/>
        <v>0</v>
      </c>
      <c r="AB175" s="13" t="str">
        <f ca="1">IF(AA175&gt;0,Y103&amp;Language!$E$84&amp;X103,"")</f>
        <v/>
      </c>
      <c r="AC175" s="2"/>
      <c r="AD175" s="145"/>
    </row>
    <row r="176" spans="25:30" x14ac:dyDescent="0.2">
      <c r="Y176" s="68" t="s">
        <v>64</v>
      </c>
      <c r="Z176" s="35" t="str">
        <f t="shared" ca="1" si="70"/>
        <v/>
      </c>
      <c r="AA176" s="13">
        <f t="shared" ca="1" si="69"/>
        <v>0</v>
      </c>
      <c r="AB176" s="13" t="str">
        <f ca="1">IF(AA176&gt;0,Y104&amp;Language!$E$84&amp;X104,"")</f>
        <v/>
      </c>
      <c r="AC176" s="2"/>
      <c r="AD176" s="145"/>
    </row>
    <row r="177" spans="25:30" x14ac:dyDescent="0.2">
      <c r="Y177" s="68" t="s">
        <v>65</v>
      </c>
      <c r="Z177" s="35" t="str">
        <f t="shared" ca="1" si="70"/>
        <v/>
      </c>
      <c r="AA177" s="13">
        <f t="shared" ca="1" si="69"/>
        <v>0</v>
      </c>
      <c r="AB177" s="13" t="str">
        <f ca="1">IF(AA177&gt;0,Y105&amp;Language!$E$84&amp;X105,"")</f>
        <v/>
      </c>
      <c r="AC177" s="2"/>
      <c r="AD177" s="145"/>
    </row>
    <row r="178" spans="25:30" x14ac:dyDescent="0.2">
      <c r="Y178" s="68" t="s">
        <v>66</v>
      </c>
      <c r="Z178" s="35" t="str">
        <f t="shared" ca="1" si="70"/>
        <v/>
      </c>
      <c r="AA178" s="13">
        <f t="shared" ca="1" si="69"/>
        <v>0</v>
      </c>
      <c r="AB178" s="13" t="str">
        <f ca="1">IF(AA178&gt;0,Y106&amp;Language!$E$84&amp;X106,"")</f>
        <v/>
      </c>
      <c r="AC178" s="2"/>
      <c r="AD178" s="145"/>
    </row>
    <row r="179" spans="25:30" x14ac:dyDescent="0.2">
      <c r="Y179" s="68" t="s">
        <v>67</v>
      </c>
      <c r="Z179" s="35" t="str">
        <f t="shared" ca="1" si="70"/>
        <v/>
      </c>
      <c r="AA179" s="13">
        <f t="shared" ca="1" si="69"/>
        <v>0</v>
      </c>
      <c r="AB179" s="13" t="str">
        <f ca="1">IF(AA179&gt;0,Y107&amp;Language!$E$84&amp;X107,"")</f>
        <v/>
      </c>
      <c r="AC179" s="2"/>
      <c r="AD179" s="145"/>
    </row>
    <row r="180" spans="25:30" x14ac:dyDescent="0.2">
      <c r="Y180" s="68" t="s">
        <v>68</v>
      </c>
      <c r="Z180" s="35" t="str">
        <f t="shared" ca="1" si="70"/>
        <v/>
      </c>
      <c r="AA180" s="13">
        <f t="shared" ca="1" si="69"/>
        <v>0</v>
      </c>
      <c r="AB180" s="13" t="str">
        <f ca="1">IF(AA180&gt;0,Y108&amp;Language!$E$84&amp;X108,"")</f>
        <v/>
      </c>
      <c r="AC180" s="2"/>
      <c r="AD180" s="145"/>
    </row>
    <row r="181" spans="25:30" x14ac:dyDescent="0.2">
      <c r="Y181" s="68" t="s">
        <v>69</v>
      </c>
      <c r="Z181" s="35" t="str">
        <f t="shared" si="70"/>
        <v/>
      </c>
      <c r="AA181" s="13">
        <f t="shared" si="69"/>
        <v>0</v>
      </c>
      <c r="AB181" s="13" t="str">
        <f>IF(AA181&gt;0,Y109&amp;Language!$E$84&amp;X109,"")</f>
        <v/>
      </c>
      <c r="AC181" s="2"/>
      <c r="AD181" s="145"/>
    </row>
    <row r="182" spans="25:30" x14ac:dyDescent="0.2">
      <c r="Y182" s="68" t="s">
        <v>70</v>
      </c>
      <c r="Z182" s="35" t="str">
        <f t="shared" si="70"/>
        <v/>
      </c>
      <c r="AA182" s="13">
        <f t="shared" si="69"/>
        <v>0</v>
      </c>
      <c r="AB182" s="13" t="str">
        <f>IF(AA182&gt;0,Y110&amp;Language!$E$84&amp;X110,"")</f>
        <v/>
      </c>
      <c r="AC182" s="2"/>
      <c r="AD182" s="145"/>
    </row>
    <row r="183" spans="25:30" x14ac:dyDescent="0.2">
      <c r="Y183" s="68" t="s">
        <v>71</v>
      </c>
      <c r="Z183" s="35" t="str">
        <f t="shared" si="70"/>
        <v/>
      </c>
      <c r="AA183" s="13">
        <f t="shared" si="69"/>
        <v>0</v>
      </c>
      <c r="AB183" s="13" t="str">
        <f>IF(AA183&gt;0,Y111&amp;Language!$E$84&amp;X111,"")</f>
        <v/>
      </c>
      <c r="AC183" s="2"/>
      <c r="AD183" s="145"/>
    </row>
    <row r="184" spans="25:30" x14ac:dyDescent="0.2">
      <c r="Y184" s="68" t="s">
        <v>72</v>
      </c>
      <c r="Z184" s="35" t="str">
        <f t="shared" si="70"/>
        <v/>
      </c>
      <c r="AA184" s="13">
        <f t="shared" si="69"/>
        <v>0</v>
      </c>
      <c r="AB184" s="13" t="str">
        <f>IF(AA184&gt;0,Y112&amp;Language!$E$84&amp;X112,"")</f>
        <v/>
      </c>
      <c r="AC184" s="2"/>
      <c r="AD184" s="145"/>
    </row>
    <row r="185" spans="25:30" x14ac:dyDescent="0.2">
      <c r="Y185" s="68" t="s">
        <v>73</v>
      </c>
      <c r="Z185" s="35" t="str">
        <f t="shared" si="70"/>
        <v/>
      </c>
      <c r="AA185" s="13">
        <f t="shared" si="69"/>
        <v>0</v>
      </c>
      <c r="AB185" s="13" t="str">
        <f>IF(AA185&gt;0,Y113&amp;Language!$E$84&amp;X113,"")</f>
        <v/>
      </c>
      <c r="AC185" s="2"/>
      <c r="AD185" s="145"/>
    </row>
    <row r="186" spans="25:30" x14ac:dyDescent="0.2">
      <c r="Y186" s="68" t="s">
        <v>74</v>
      </c>
      <c r="Z186" s="35" t="str">
        <f t="shared" si="70"/>
        <v/>
      </c>
      <c r="AA186" s="13">
        <f t="shared" si="69"/>
        <v>0</v>
      </c>
      <c r="AB186" s="13" t="str">
        <f>IF(AA186&gt;0,Y114&amp;Language!$E$84&amp;X114,"")</f>
        <v/>
      </c>
      <c r="AC186" s="2"/>
      <c r="AD186" s="145"/>
    </row>
    <row r="187" spans="25:30" x14ac:dyDescent="0.2">
      <c r="Y187" s="68" t="s">
        <v>75</v>
      </c>
      <c r="Z187" s="35" t="str">
        <f t="shared" si="70"/>
        <v/>
      </c>
      <c r="AA187" s="13">
        <f t="shared" si="69"/>
        <v>0</v>
      </c>
      <c r="AB187" s="13" t="str">
        <f>IF(AA187&gt;0,Y115&amp;Language!$E$84&amp;X115,"")</f>
        <v/>
      </c>
      <c r="AC187" s="2"/>
      <c r="AD187" s="145"/>
    </row>
    <row r="188" spans="25:30" x14ac:dyDescent="0.2">
      <c r="Y188" s="68" t="s">
        <v>76</v>
      </c>
      <c r="Z188" s="35" t="str">
        <f t="shared" si="70"/>
        <v/>
      </c>
      <c r="AA188" s="13">
        <f t="shared" si="69"/>
        <v>0</v>
      </c>
      <c r="AB188" s="13" t="str">
        <f>IF(AA188&gt;0,Y116&amp;Language!$E$84&amp;X116,"")</f>
        <v/>
      </c>
      <c r="AC188" s="2"/>
      <c r="AD188" s="145"/>
    </row>
    <row r="189" spans="25:30" x14ac:dyDescent="0.2">
      <c r="Y189" s="68" t="s">
        <v>77</v>
      </c>
      <c r="Z189" s="35" t="str">
        <f t="shared" si="70"/>
        <v/>
      </c>
      <c r="AA189" s="13">
        <f t="shared" si="69"/>
        <v>0</v>
      </c>
      <c r="AB189" s="13" t="str">
        <f>IF(AA189&gt;0,Y117&amp;Language!$E$84&amp;X117,"")</f>
        <v/>
      </c>
      <c r="AC189" s="2"/>
      <c r="AD189" s="145"/>
    </row>
    <row r="190" spans="25:30" x14ac:dyDescent="0.2">
      <c r="Y190" s="68" t="s">
        <v>78</v>
      </c>
      <c r="Z190" s="35" t="str">
        <f t="shared" si="70"/>
        <v/>
      </c>
      <c r="AA190" s="13">
        <f t="shared" si="69"/>
        <v>0</v>
      </c>
      <c r="AB190" s="13" t="str">
        <f>IF(AA190&gt;0,Y118&amp;Language!$E$84&amp;X118,"")</f>
        <v/>
      </c>
      <c r="AC190" s="2"/>
      <c r="AD190" s="145"/>
    </row>
    <row r="191" spans="25:30" x14ac:dyDescent="0.2">
      <c r="Y191" s="68" t="s">
        <v>79</v>
      </c>
      <c r="Z191" s="35" t="str">
        <f t="shared" si="70"/>
        <v/>
      </c>
      <c r="AA191" s="13">
        <f t="shared" si="69"/>
        <v>0</v>
      </c>
      <c r="AB191" s="13" t="str">
        <f>IF(AA191&gt;0,Y119&amp;Language!$E$84&amp;X119,"")</f>
        <v/>
      </c>
      <c r="AC191" s="2"/>
      <c r="AD191" s="145"/>
    </row>
    <row r="192" spans="25:30" x14ac:dyDescent="0.2">
      <c r="Y192" s="68" t="s">
        <v>80</v>
      </c>
      <c r="Z192" s="35" t="str">
        <f t="shared" si="70"/>
        <v/>
      </c>
      <c r="AA192" s="13">
        <f t="shared" si="69"/>
        <v>0</v>
      </c>
      <c r="AB192" s="13" t="str">
        <f>IF(AA192&gt;0,Y120&amp;Language!$E$84&amp;X120,"")</f>
        <v/>
      </c>
      <c r="AC192" s="2"/>
      <c r="AD192" s="145"/>
    </row>
    <row r="193" spans="25:30" x14ac:dyDescent="0.2">
      <c r="Y193" s="68" t="s">
        <v>81</v>
      </c>
      <c r="Z193" s="35" t="str">
        <f t="shared" si="70"/>
        <v/>
      </c>
      <c r="AA193" s="13">
        <f t="shared" si="69"/>
        <v>0</v>
      </c>
      <c r="AB193" s="13" t="str">
        <f>IF(AA193&gt;0,Y121&amp;Language!$E$84&amp;X121,"")</f>
        <v/>
      </c>
      <c r="AC193" s="2"/>
      <c r="AD193" s="145"/>
    </row>
    <row r="194" spans="25:30" x14ac:dyDescent="0.2">
      <c r="Y194" s="68" t="s">
        <v>82</v>
      </c>
      <c r="Z194" s="35" t="str">
        <f t="shared" si="70"/>
        <v/>
      </c>
      <c r="AA194" s="13">
        <f t="shared" si="69"/>
        <v>0</v>
      </c>
      <c r="AB194" s="13" t="str">
        <f>IF(AA194&gt;0,Y122&amp;Language!$E$84&amp;X122,"")</f>
        <v/>
      </c>
      <c r="AC194" s="2"/>
      <c r="AD194" s="145"/>
    </row>
    <row r="195" spans="25:30" x14ac:dyDescent="0.2">
      <c r="Y195" s="68" t="s">
        <v>83</v>
      </c>
      <c r="Z195" s="35" t="str">
        <f t="shared" si="70"/>
        <v/>
      </c>
      <c r="AA195" s="13">
        <f t="shared" si="69"/>
        <v>0</v>
      </c>
      <c r="AB195" s="13" t="str">
        <f>IF(AA195&gt;0,Y123&amp;Language!$E$84&amp;X123,"")</f>
        <v/>
      </c>
      <c r="AC195" s="2"/>
      <c r="AD195" s="145"/>
    </row>
    <row r="196" spans="25:30" x14ac:dyDescent="0.2">
      <c r="Y196" s="68" t="s">
        <v>84</v>
      </c>
      <c r="Z196" s="35" t="str">
        <f t="shared" si="70"/>
        <v/>
      </c>
      <c r="AA196" s="13">
        <f t="shared" si="69"/>
        <v>0</v>
      </c>
      <c r="AB196" s="13" t="str">
        <f>IF(AA196&gt;0,Y124&amp;Language!$E$84&amp;X124,"")</f>
        <v/>
      </c>
      <c r="AC196" s="2"/>
      <c r="AD196" s="145"/>
    </row>
    <row r="197" spans="25:30" x14ac:dyDescent="0.2">
      <c r="Y197" s="68" t="s">
        <v>85</v>
      </c>
      <c r="Z197" s="35" t="str">
        <f t="shared" si="70"/>
        <v/>
      </c>
      <c r="AA197" s="13">
        <f t="shared" si="69"/>
        <v>0</v>
      </c>
      <c r="AB197" s="13" t="str">
        <f>IF(AA197&gt;0,Y125&amp;Language!$E$84&amp;X125,"")</f>
        <v/>
      </c>
      <c r="AC197" s="2"/>
      <c r="AD197" s="145"/>
    </row>
    <row r="198" spans="25:30" x14ac:dyDescent="0.2">
      <c r="Y198" s="68" t="s">
        <v>86</v>
      </c>
      <c r="Z198" s="35" t="str">
        <f t="shared" si="70"/>
        <v/>
      </c>
      <c r="AA198" s="13">
        <f t="shared" si="69"/>
        <v>0</v>
      </c>
      <c r="AB198" s="13" t="str">
        <f>IF(AA198&gt;0,Y126&amp;Language!$E$84&amp;X126,"")</f>
        <v/>
      </c>
      <c r="AC198" s="2"/>
      <c r="AD198" s="145"/>
    </row>
    <row r="199" spans="25:30" x14ac:dyDescent="0.2">
      <c r="Y199" s="68" t="s">
        <v>87</v>
      </c>
      <c r="Z199" s="35" t="str">
        <f t="shared" si="70"/>
        <v/>
      </c>
      <c r="AA199" s="13">
        <f t="shared" si="69"/>
        <v>0</v>
      </c>
      <c r="AB199" s="13" t="str">
        <f>IF(AA199&gt;0,Y127&amp;Language!$E$84&amp;X127,"")</f>
        <v/>
      </c>
      <c r="AC199" s="2"/>
      <c r="AD199" s="145"/>
    </row>
    <row r="200" spans="25:30" x14ac:dyDescent="0.2">
      <c r="Y200" s="68" t="s">
        <v>88</v>
      </c>
      <c r="Z200" s="35" t="str">
        <f t="shared" si="70"/>
        <v/>
      </c>
      <c r="AA200" s="13">
        <f t="shared" si="69"/>
        <v>0</v>
      </c>
      <c r="AB200" s="13" t="str">
        <f>IF(AA200&gt;0,Y128&amp;Language!$E$84&amp;X128,"")</f>
        <v/>
      </c>
      <c r="AC200" s="2"/>
      <c r="AD200" s="145"/>
    </row>
    <row r="201" spans="25:30" x14ac:dyDescent="0.2">
      <c r="Y201" s="68" t="s">
        <v>89</v>
      </c>
      <c r="Z201" s="35" t="str">
        <f t="shared" si="70"/>
        <v/>
      </c>
      <c r="AA201" s="13">
        <f t="shared" ref="AA201:AA207" si="71">AA129</f>
        <v>0</v>
      </c>
      <c r="AB201" s="13" t="str">
        <f>IF(AA201&gt;0,Y129&amp;Language!$E$84&amp;X129,"")</f>
        <v/>
      </c>
      <c r="AC201" s="2"/>
      <c r="AD201" s="145"/>
    </row>
    <row r="202" spans="25:30" x14ac:dyDescent="0.2">
      <c r="Y202" s="68" t="s">
        <v>90</v>
      </c>
      <c r="Z202" s="35" t="str">
        <f t="shared" ref="Z202:Z206" si="72">W130&amp;V130</f>
        <v/>
      </c>
      <c r="AA202" s="13">
        <f t="shared" si="71"/>
        <v>0</v>
      </c>
      <c r="AB202" s="13" t="str">
        <f>IF(AA202&gt;0,Y130&amp;Language!$E$84&amp;X130,"")</f>
        <v/>
      </c>
      <c r="AC202" s="2"/>
      <c r="AD202" s="145"/>
    </row>
    <row r="203" spans="25:30" x14ac:dyDescent="0.2">
      <c r="Y203" s="68" t="s">
        <v>91</v>
      </c>
      <c r="Z203" s="35" t="str">
        <f t="shared" si="72"/>
        <v/>
      </c>
      <c r="AA203" s="13">
        <f t="shared" si="71"/>
        <v>0</v>
      </c>
      <c r="AB203" s="13" t="str">
        <f>IF(AA203&gt;0,Y131&amp;Language!$E$84&amp;X131,"")</f>
        <v/>
      </c>
      <c r="AC203" s="2"/>
      <c r="AD203" s="145"/>
    </row>
    <row r="204" spans="25:30" x14ac:dyDescent="0.2">
      <c r="Y204" s="68" t="s">
        <v>92</v>
      </c>
      <c r="Z204" s="35" t="str">
        <f t="shared" si="72"/>
        <v/>
      </c>
      <c r="AA204" s="13">
        <f t="shared" si="71"/>
        <v>0</v>
      </c>
      <c r="AB204" s="13" t="str">
        <f>IF(AA204&gt;0,Y132&amp;Language!$E$84&amp;X132,"")</f>
        <v/>
      </c>
      <c r="AC204" s="2"/>
      <c r="AD204" s="145"/>
    </row>
    <row r="205" spans="25:30" x14ac:dyDescent="0.2">
      <c r="Y205" s="68" t="s">
        <v>93</v>
      </c>
      <c r="Z205" s="35" t="str">
        <f t="shared" si="72"/>
        <v/>
      </c>
      <c r="AA205" s="13">
        <f t="shared" si="71"/>
        <v>0</v>
      </c>
      <c r="AB205" s="13" t="str">
        <f>IF(AA205&gt;0,Y133&amp;Language!$E$84&amp;X133,"")</f>
        <v/>
      </c>
      <c r="AC205" s="2"/>
      <c r="AD205" s="145"/>
    </row>
    <row r="206" spans="25:30" x14ac:dyDescent="0.2">
      <c r="Y206" s="68" t="s">
        <v>94</v>
      </c>
      <c r="Z206" s="35" t="str">
        <f t="shared" si="72"/>
        <v/>
      </c>
      <c r="AA206" s="13">
        <f t="shared" si="71"/>
        <v>0</v>
      </c>
      <c r="AB206" s="13" t="str">
        <f>IF(AA206&gt;0,Y134&amp;Language!$E$84&amp;X134,"")</f>
        <v/>
      </c>
      <c r="AC206" s="2"/>
      <c r="AD206" s="145"/>
    </row>
    <row r="207" spans="25:30" ht="12.75" thickBot="1" x14ac:dyDescent="0.25">
      <c r="Y207" s="69" t="s">
        <v>95</v>
      </c>
      <c r="Z207" s="37" t="str">
        <f>W135&amp;V135</f>
        <v/>
      </c>
      <c r="AA207" s="38">
        <f t="shared" si="71"/>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BA96-102E-4C9C-BB86-4E199A11EA0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3</v>
      </c>
      <c r="D4" s="13">
        <f ca="1">E4+ROW()/1000+(F4="")*10</f>
        <v>3.004</v>
      </c>
      <c r="E4" s="269">
        <f ca="1">IF($AI$15,RANK(AH17,AH$17:AH$25,1),RANK(X17,X$17:X$25,1))</f>
        <v>3</v>
      </c>
      <c r="F4" s="1" t="str">
        <f ca="1">$Q64</f>
        <v>Eintracht Frankfurt</v>
      </c>
      <c r="G4" s="1">
        <f t="shared" ref="G4:G12" ca="1" si="1">SUMIFS($X$64:$X$135,$V$64:$V$135,$F4)+SUMIFS($Y$64:$Y$135,$W$64:$W$135,$F4)</f>
        <v>12</v>
      </c>
      <c r="H4" s="1">
        <f t="shared" ref="H4:H12" ca="1" si="2">SUMIFS($Y$64:$Y$135,$V$64:$V$135,$F4)+SUMIFS($X$64:$X$135,$W$64:$W$135,$F4)</f>
        <v>5</v>
      </c>
      <c r="I4" s="13">
        <f t="shared" ref="I4:I12" ca="1" si="3">G4-H4</f>
        <v>7</v>
      </c>
      <c r="J4" s="1">
        <f ca="1">SUMIF($V$64:$V$135,F4,$AE$64:$AE$135)+SUMIF($W$64:$W$135,F4,$AF$64:$AF$135)</f>
        <v>9</v>
      </c>
      <c r="K4" s="1">
        <f t="shared" ref="K4:K12" ca="1" si="4">SUMPRODUCT(($V$64:$V$135=F4)*($X$64:$X$135&lt;&gt;""))+SUMPRODUCT(($W$64:$W$135=F4)*($Y$64:$Y$135&lt;&gt;""))</f>
        <v>4</v>
      </c>
      <c r="L4" s="1">
        <f t="shared" ref="L4:L12" ca="1" si="5">SUMPRODUCT(($V$64:$V$135=F4)*($X$64:$X$135&gt;$Y$64:$Y$135))+SUMPRODUCT(($W$64:$W$135=F4)*($X$64:$X$135&lt;$Y$64:$Y$135))</f>
        <v>3</v>
      </c>
      <c r="M4" s="1">
        <f t="shared" ref="M4:M12" ca="1" si="6">SUMPRODUCT(($V$64:$W$135=F4)*($X$64:$X$135=$Y$64:$Y$135)*($X$64:$X$135&lt;&gt;"")*($Y$64:$Y$135&lt;&gt;""))</f>
        <v>0</v>
      </c>
      <c r="N4" s="1">
        <f t="shared" ref="N4:N12" ca="1" si="7">SUMPRODUCT(($V$64:$V$135=F4)*($X$64:$X$135&lt;$Y$64:$Y$135))+SUMPRODUCT(($W$64:$W$135=F4)*($X$64:$X$135&gt;$Y$64:$Y$135))</f>
        <v>1</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1</v>
      </c>
      <c r="D5" s="13">
        <f t="shared" ref="D5:D12" ca="1" si="12">E5+ROW()/1000+(F5="")*10</f>
        <v>1.0049999999999999</v>
      </c>
      <c r="E5" s="269">
        <f t="shared" ref="E5:E12" ca="1" si="13">IF($AI$15,RANK(AH18,AH$17:AH$25,1),RANK(X18,X$17:X$25,1))</f>
        <v>1</v>
      </c>
      <c r="F5" s="1" t="str">
        <f t="shared" ref="F5:F12" ca="1" si="14">$Q65</f>
        <v>Inter Mailand</v>
      </c>
      <c r="G5" s="1">
        <f t="shared" ca="1" si="1"/>
        <v>13</v>
      </c>
      <c r="H5" s="1">
        <f t="shared" ca="1" si="2"/>
        <v>3</v>
      </c>
      <c r="I5" s="13">
        <f t="shared" ca="1" si="3"/>
        <v>10</v>
      </c>
      <c r="J5" s="1">
        <f t="shared" ref="J5:J12" ca="1" si="15">SUMIF($V$64:$V$135,F5,$AE$64:$AE$135)+SUMIF($W$64:$W$135,F5,$AF$64:$AF$135)</f>
        <v>9</v>
      </c>
      <c r="K5" s="1">
        <f t="shared" ca="1" si="4"/>
        <v>4</v>
      </c>
      <c r="L5" s="1">
        <f t="shared" ca="1" si="5"/>
        <v>3</v>
      </c>
      <c r="M5" s="1">
        <f t="shared" ca="1" si="6"/>
        <v>0</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2</v>
      </c>
      <c r="D6" s="13">
        <f t="shared" ca="1" si="12"/>
        <v>2.0059999999999998</v>
      </c>
      <c r="E6" s="269">
        <f t="shared" ca="1" si="13"/>
        <v>2</v>
      </c>
      <c r="F6" s="1" t="str">
        <f t="shared" ca="1" si="14"/>
        <v>Borussia Dortmund</v>
      </c>
      <c r="G6" s="1">
        <f t="shared" ca="1" si="1"/>
        <v>15</v>
      </c>
      <c r="H6" s="1">
        <f t="shared" ca="1" si="2"/>
        <v>7</v>
      </c>
      <c r="I6" s="13">
        <f t="shared" ca="1" si="3"/>
        <v>8</v>
      </c>
      <c r="J6" s="1">
        <f t="shared" ca="1" si="15"/>
        <v>9</v>
      </c>
      <c r="K6" s="1">
        <f t="shared" ca="1" si="4"/>
        <v>4</v>
      </c>
      <c r="L6" s="1">
        <f t="shared" ca="1" si="5"/>
        <v>3</v>
      </c>
      <c r="M6" s="1">
        <f t="shared" ca="1" si="6"/>
        <v>0</v>
      </c>
      <c r="N6" s="1">
        <f t="shared" ca="1" si="7"/>
        <v>1</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14.01</v>
      </c>
      <c r="E10" s="269">
        <f t="shared" ca="1" si="13"/>
        <v>4</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14.010999999999999</v>
      </c>
      <c r="E11" s="269">
        <f t="shared" ca="1" si="13"/>
        <v>4</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14.012</v>
      </c>
      <c r="E12" s="269">
        <f t="shared" ca="1" si="13"/>
        <v>4</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Eintracht Frankfurt</v>
      </c>
      <c r="D17" s="1">
        <f t="shared" ref="D17:G25" ca="1" si="33">K4</f>
        <v>4</v>
      </c>
      <c r="E17" s="1">
        <f t="shared" ca="1" si="33"/>
        <v>3</v>
      </c>
      <c r="F17" s="1">
        <f t="shared" ca="1" si="33"/>
        <v>0</v>
      </c>
      <c r="G17" s="1">
        <f t="shared" ca="1" si="33"/>
        <v>1</v>
      </c>
      <c r="H17" s="1">
        <f t="shared" ref="H17:K25" ca="1" si="34">G4</f>
        <v>12</v>
      </c>
      <c r="I17" s="1">
        <f t="shared" ca="1" si="34"/>
        <v>5</v>
      </c>
      <c r="J17" s="13">
        <f t="shared" ca="1" si="34"/>
        <v>7</v>
      </c>
      <c r="K17" s="1">
        <f t="shared" ca="1" si="34"/>
        <v>9</v>
      </c>
      <c r="L17" s="30">
        <f t="shared" ref="L17:L25" ca="1" si="35">K17*$F$64+(J17+$H$65)*$F$65+H17*$F$66</f>
        <v>9507012</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ca="1">AA17*$F$64+(AB17+$H$65)*$F$65+AC17*$F$66</f>
        <v>500000</v>
      </c>
      <c r="X17" s="21">
        <f ca="1">RANK($L17,$L$17:$L$25)+RANK($W17,$W$17:$W$25)/100+(9-$Y17)/10000</f>
        <v>3.0108999999999999</v>
      </c>
      <c r="Y17" s="13">
        <f>IF('Preliminary Round'!$AI$13="",0,'Preliminary Round'!$AI$13)</f>
        <v>0</v>
      </c>
      <c r="Z17" s="1">
        <f ca="1">RANK($W17,$W$17:$W$25)+(9-$Y17)/10</f>
        <v>1.9</v>
      </c>
      <c r="AA17" s="1">
        <f ca="1">SUM(E30:BP30)</f>
        <v>0</v>
      </c>
      <c r="AB17" s="1">
        <f ca="1">SUM(E41:BP41)</f>
        <v>0</v>
      </c>
      <c r="AC17" s="1">
        <f ca="1">SUM(E52:BP52)</f>
        <v>0</v>
      </c>
      <c r="AD17" s="263">
        <f ca="1">RANK($K17,$K$17:$K$25)</f>
        <v>1</v>
      </c>
      <c r="AE17" s="30">
        <f t="shared" ref="AE17:AE22" ca="1" si="44">(J17+$H$65)*$F$65+H17*$F$66</f>
        <v>507012</v>
      </c>
      <c r="AF17" s="1">
        <f ca="1">RANK($AE17,$AE$17:$AE$25)</f>
        <v>3</v>
      </c>
      <c r="AG17" s="1">
        <f ca="1">RANK($W17,$W$17:$W$25)</f>
        <v>1</v>
      </c>
      <c r="AH17" s="265">
        <f ca="1">AD17+AG17/100+AF17/10000+(10-Y17)/1000000</f>
        <v>1.01031</v>
      </c>
      <c r="AI17" s="1"/>
    </row>
    <row r="18" spans="2:80" s="2" customFormat="1" x14ac:dyDescent="0.2">
      <c r="C18" s="2" t="str">
        <f t="shared" ref="C18:C25" ca="1" si="45">$Q65</f>
        <v>Inter Mailand</v>
      </c>
      <c r="D18" s="1">
        <f t="shared" ca="1" si="33"/>
        <v>4</v>
      </c>
      <c r="E18" s="1">
        <f t="shared" ca="1" si="33"/>
        <v>3</v>
      </c>
      <c r="F18" s="1">
        <f t="shared" ca="1" si="33"/>
        <v>0</v>
      </c>
      <c r="G18" s="1">
        <f t="shared" ca="1" si="33"/>
        <v>1</v>
      </c>
      <c r="H18" s="1">
        <f t="shared" ca="1" si="34"/>
        <v>13</v>
      </c>
      <c r="I18" s="1">
        <f t="shared" ca="1" si="34"/>
        <v>3</v>
      </c>
      <c r="J18" s="13">
        <f t="shared" ca="1" si="34"/>
        <v>10</v>
      </c>
      <c r="K18" s="1">
        <f t="shared" ca="1" si="34"/>
        <v>9</v>
      </c>
      <c r="L18" s="30">
        <f t="shared" ca="1" si="35"/>
        <v>9510013</v>
      </c>
      <c r="M18" s="14">
        <f t="shared" ref="M18:M25" ca="1" si="46">IF($AI$15,COUNTIF($K$17:$K$25,K18),COUNTIF($L$17:$L$25,L18))</f>
        <v>1</v>
      </c>
      <c r="N18" s="14">
        <f t="array" aca="1" ref="N18" ca="1">IF($AI$15,SUM(($K$17:$K$25&gt;=K18)/COUNTIF($K$17:$K$25,$K$17:$K$25)),SUM(($L$17:$L$25&gt;=L18)/COUNTIF($L$17:$L$25,$L$17:$L$25)))</f>
        <v>1</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ca="1">AA18*$F$64+(AB18+$H$65)*$F$65+AC18*$F$66</f>
        <v>500000</v>
      </c>
      <c r="X18" s="22">
        <f t="shared" ref="X18:X25" ca="1" si="47">RANK($L18,$L$17:$L$25)+RANK($W18,$W$17:$W$25)/100+(9-$Y18)/10000</f>
        <v>1.0108999999999999</v>
      </c>
      <c r="Y18" s="13">
        <f>IF('Preliminary Round'!$AI$23="",0,'Preliminary Round'!$AI$23)</f>
        <v>0</v>
      </c>
      <c r="Z18" s="1">
        <f t="shared" ref="Z18:Z25" ca="1" si="48">RANK($W18,$W$17:$W$25)+(9-$Y18)/10</f>
        <v>1.9</v>
      </c>
      <c r="AA18" s="1">
        <f t="shared" ref="AA18:AA25" ca="1" si="49">SUM(E31:BP31)</f>
        <v>0</v>
      </c>
      <c r="AB18" s="1">
        <f t="shared" ref="AB18:AB25" ca="1" si="50">SUM(E42:BP42)</f>
        <v>0</v>
      </c>
      <c r="AC18" s="1">
        <f t="shared" ref="AC18:AC25" ca="1" si="51">SUM(E53:BP53)</f>
        <v>0</v>
      </c>
      <c r="AD18" s="263">
        <f t="shared" ref="AD18:AD25" ca="1" si="52">RANK($K18,$K$17:$K$25)</f>
        <v>1</v>
      </c>
      <c r="AE18" s="30">
        <f t="shared" ca="1" si="44"/>
        <v>510013</v>
      </c>
      <c r="AF18" s="1">
        <f t="shared" ref="AF18:AF25" ca="1" si="53">RANK($AE18,$AE$17:$AE$25)</f>
        <v>1</v>
      </c>
      <c r="AG18" s="1">
        <f t="shared" ref="AG18:AG25" ca="1" si="54">RANK($W18,$W$17:$W$25)</f>
        <v>1</v>
      </c>
      <c r="AH18" s="266">
        <f t="shared" ref="AH18:AH25" ca="1" si="55">AD18+AG18/100+AF18/10000+(10-Y18)/1000000</f>
        <v>1.0101100000000001</v>
      </c>
      <c r="AI18" s="1"/>
    </row>
    <row r="19" spans="2:80" s="2" customFormat="1" x14ac:dyDescent="0.2">
      <c r="C19" s="2" t="str">
        <f t="shared" ca="1" si="45"/>
        <v>Borussia Dortmund</v>
      </c>
      <c r="D19" s="1">
        <f t="shared" ca="1" si="33"/>
        <v>4</v>
      </c>
      <c r="E19" s="1">
        <f t="shared" ca="1" si="33"/>
        <v>3</v>
      </c>
      <c r="F19" s="1">
        <f t="shared" ca="1" si="33"/>
        <v>0</v>
      </c>
      <c r="G19" s="1">
        <f t="shared" ca="1" si="33"/>
        <v>1</v>
      </c>
      <c r="H19" s="1">
        <f t="shared" ca="1" si="34"/>
        <v>15</v>
      </c>
      <c r="I19" s="1">
        <f t="shared" ca="1" si="34"/>
        <v>7</v>
      </c>
      <c r="J19" s="13">
        <f t="shared" ca="1" si="34"/>
        <v>8</v>
      </c>
      <c r="K19" s="1">
        <f t="shared" ca="1" si="34"/>
        <v>9</v>
      </c>
      <c r="L19" s="30">
        <f t="shared" ca="1" si="35"/>
        <v>9508015</v>
      </c>
      <c r="M19" s="14">
        <f t="shared" ca="1" si="46"/>
        <v>1</v>
      </c>
      <c r="N19" s="14">
        <f t="array" aca="1" ref="N19" ca="1">IF($AI$15,SUM(($K$17:$K$25&gt;=K19)/COUNTIF($K$17:$K$25,$K$17:$K$25)),SUM(($L$17:$L$25&gt;=L19)/COUNTIF($L$17:$L$25,$L$17:$L$25)))</f>
        <v>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ca="1">AA19*$F$64+(AB19+$H$65)*$F$65+AC19*$F$66</f>
        <v>500000</v>
      </c>
      <c r="X19" s="22">
        <f t="shared" ca="1" si="47"/>
        <v>2.0108999999999999</v>
      </c>
      <c r="Y19" s="13">
        <f>IF('Preliminary Round'!$AI$33="",0,'Preliminary Round'!$AI$33)</f>
        <v>0</v>
      </c>
      <c r="Z19" s="1">
        <f t="shared" ca="1" si="48"/>
        <v>1.9</v>
      </c>
      <c r="AA19" s="1">
        <f t="shared" ca="1" si="49"/>
        <v>0</v>
      </c>
      <c r="AB19" s="1">
        <f t="shared" ca="1" si="50"/>
        <v>0</v>
      </c>
      <c r="AC19" s="1">
        <f t="shared" ca="1" si="51"/>
        <v>0</v>
      </c>
      <c r="AD19" s="263">
        <f t="shared" ca="1" si="52"/>
        <v>1</v>
      </c>
      <c r="AE19" s="30">
        <f t="shared" ca="1" si="44"/>
        <v>508015</v>
      </c>
      <c r="AF19" s="1">
        <f t="shared" ca="1" si="53"/>
        <v>2</v>
      </c>
      <c r="AG19" s="1">
        <f t="shared" ca="1" si="54"/>
        <v>1</v>
      </c>
      <c r="AH19" s="266">
        <f t="shared" ca="1" si="55"/>
        <v>1.0102100000000001</v>
      </c>
      <c r="AI19" s="1"/>
    </row>
    <row r="20" spans="2:80" s="2" customFormat="1" x14ac:dyDescent="0.2">
      <c r="C20" s="2" t="str">
        <f t="shared" si="45"/>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6"/>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v>0</v>
      </c>
      <c r="X20" s="22">
        <f t="shared" ca="1" si="47"/>
        <v>4.0408999999999997</v>
      </c>
      <c r="Y20" s="13">
        <v>0</v>
      </c>
      <c r="Z20" s="1">
        <f t="shared" ca="1" si="48"/>
        <v>4.9000000000000004</v>
      </c>
      <c r="AA20" s="1">
        <f t="shared" ca="1" si="49"/>
        <v>0</v>
      </c>
      <c r="AB20" s="1">
        <f t="shared" ca="1" si="50"/>
        <v>0</v>
      </c>
      <c r="AC20" s="1">
        <f t="shared" ca="1" si="51"/>
        <v>0</v>
      </c>
      <c r="AD20" s="263">
        <f t="shared" ca="1" si="52"/>
        <v>4</v>
      </c>
      <c r="AE20" s="30">
        <f t="shared" ca="1" si="44"/>
        <v>500000</v>
      </c>
      <c r="AF20" s="1">
        <f t="shared" ca="1" si="53"/>
        <v>4</v>
      </c>
      <c r="AG20" s="1">
        <f t="shared" ca="1" si="54"/>
        <v>4</v>
      </c>
      <c r="AH20" s="266">
        <f t="shared" ca="1" si="55"/>
        <v>4.0404099999999996</v>
      </c>
      <c r="AI20" s="1"/>
    </row>
    <row r="21" spans="2:80" s="2" customFormat="1" x14ac:dyDescent="0.2">
      <c r="C21" s="2" t="str">
        <f t="shared" si="45"/>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6"/>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v>0</v>
      </c>
      <c r="X21" s="22">
        <f t="shared" ca="1" si="47"/>
        <v>4.0408999999999997</v>
      </c>
      <c r="Y21" s="13">
        <v>0</v>
      </c>
      <c r="Z21" s="1">
        <f t="shared" ca="1" si="48"/>
        <v>4.9000000000000004</v>
      </c>
      <c r="AA21" s="1">
        <f t="shared" ca="1" si="49"/>
        <v>0</v>
      </c>
      <c r="AB21" s="1">
        <f t="shared" ca="1" si="50"/>
        <v>0</v>
      </c>
      <c r="AC21" s="1">
        <f t="shared" ca="1" si="51"/>
        <v>0</v>
      </c>
      <c r="AD21" s="263">
        <f t="shared" ca="1" si="52"/>
        <v>4</v>
      </c>
      <c r="AE21" s="30">
        <f t="shared" ca="1" si="44"/>
        <v>500000</v>
      </c>
      <c r="AF21" s="1">
        <f t="shared" ca="1" si="53"/>
        <v>4</v>
      </c>
      <c r="AG21" s="1">
        <f t="shared" ca="1" si="54"/>
        <v>4</v>
      </c>
      <c r="AH21" s="266">
        <f t="shared" ca="1" si="55"/>
        <v>4.0404099999999996</v>
      </c>
      <c r="AI21" s="1"/>
    </row>
    <row r="22" spans="2:80" s="2" customFormat="1" x14ac:dyDescent="0.2">
      <c r="C22" s="2" t="str">
        <f t="shared" si="45"/>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6"/>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v>0</v>
      </c>
      <c r="X22" s="22">
        <f t="shared" ca="1" si="47"/>
        <v>4.0408999999999997</v>
      </c>
      <c r="Y22" s="13">
        <v>0</v>
      </c>
      <c r="Z22" s="1">
        <f t="shared" ca="1" si="48"/>
        <v>4.9000000000000004</v>
      </c>
      <c r="AA22" s="1">
        <f t="shared" ca="1" si="49"/>
        <v>0</v>
      </c>
      <c r="AB22" s="1">
        <f t="shared" ca="1" si="50"/>
        <v>0</v>
      </c>
      <c r="AC22" s="1">
        <f t="shared" ca="1" si="51"/>
        <v>0</v>
      </c>
      <c r="AD22" s="263">
        <f t="shared" ca="1" si="52"/>
        <v>4</v>
      </c>
      <c r="AE22" s="30">
        <f t="shared" ca="1" si="44"/>
        <v>500000</v>
      </c>
      <c r="AF22" s="1">
        <f t="shared" ca="1" si="53"/>
        <v>4</v>
      </c>
      <c r="AG22" s="1">
        <f t="shared" ca="1" si="54"/>
        <v>4</v>
      </c>
      <c r="AH22" s="266">
        <f t="shared" ca="1" si="55"/>
        <v>4.0404099999999996</v>
      </c>
      <c r="AI22" s="1"/>
    </row>
    <row r="23" spans="2:80" s="2" customFormat="1" x14ac:dyDescent="0.2">
      <c r="C23" s="2" t="str">
        <f t="shared" si="45"/>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6"/>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7"/>
        <v>4.0408999999999997</v>
      </c>
      <c r="Y23" s="13">
        <v>0</v>
      </c>
      <c r="Z23" s="1">
        <f t="shared" ca="1" si="48"/>
        <v>4.9000000000000004</v>
      </c>
      <c r="AA23" s="1">
        <f t="shared" ca="1" si="49"/>
        <v>0</v>
      </c>
      <c r="AB23" s="1">
        <f t="shared" ca="1" si="50"/>
        <v>0</v>
      </c>
      <c r="AC23" s="1">
        <f t="shared" ca="1" si="51"/>
        <v>0</v>
      </c>
      <c r="AD23" s="263">
        <f t="shared" ca="1" si="52"/>
        <v>4</v>
      </c>
      <c r="AE23" s="30">
        <v>0</v>
      </c>
      <c r="AF23" s="1">
        <f t="shared" ca="1" si="53"/>
        <v>7</v>
      </c>
      <c r="AG23" s="1">
        <f t="shared" ca="1" si="54"/>
        <v>4</v>
      </c>
      <c r="AH23" s="266">
        <f t="shared" ca="1" si="55"/>
        <v>4.0407099999999998</v>
      </c>
      <c r="AI23" s="1"/>
    </row>
    <row r="24" spans="2:80" s="2" customFormat="1" x14ac:dyDescent="0.2">
      <c r="C24" s="2" t="str">
        <f t="shared" si="45"/>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6"/>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7"/>
        <v>4.0408999999999997</v>
      </c>
      <c r="Y24" s="13">
        <v>0</v>
      </c>
      <c r="Z24" s="1">
        <f t="shared" ca="1" si="48"/>
        <v>4.9000000000000004</v>
      </c>
      <c r="AA24" s="1">
        <f t="shared" ca="1" si="49"/>
        <v>0</v>
      </c>
      <c r="AB24" s="1">
        <f t="shared" ca="1" si="50"/>
        <v>0</v>
      </c>
      <c r="AC24" s="1">
        <f t="shared" ca="1" si="51"/>
        <v>0</v>
      </c>
      <c r="AD24" s="263">
        <f t="shared" ca="1" si="52"/>
        <v>4</v>
      </c>
      <c r="AE24" s="30">
        <v>0</v>
      </c>
      <c r="AF24" s="1">
        <f t="shared" ca="1" si="53"/>
        <v>7</v>
      </c>
      <c r="AG24" s="1">
        <f t="shared" ca="1" si="54"/>
        <v>4</v>
      </c>
      <c r="AH24" s="266">
        <f t="shared" ca="1" si="55"/>
        <v>4.0407099999999998</v>
      </c>
      <c r="AI24" s="1"/>
    </row>
    <row r="25" spans="2:80" s="2" customFormat="1" ht="12.75" thickBot="1" x14ac:dyDescent="0.25">
      <c r="C25" s="2" t="str">
        <f t="shared" si="45"/>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6"/>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7"/>
        <v>4.0408999999999997</v>
      </c>
      <c r="Y25" s="13">
        <v>0</v>
      </c>
      <c r="Z25" s="1">
        <f t="shared" ca="1" si="48"/>
        <v>4.9000000000000004</v>
      </c>
      <c r="AA25" s="1">
        <f t="shared" ca="1" si="49"/>
        <v>0</v>
      </c>
      <c r="AB25" s="1">
        <f t="shared" ca="1" si="50"/>
        <v>0</v>
      </c>
      <c r="AC25" s="1">
        <f t="shared" ca="1" si="51"/>
        <v>0</v>
      </c>
      <c r="AD25" s="263">
        <f t="shared" ca="1" si="52"/>
        <v>4</v>
      </c>
      <c r="AE25" s="30">
        <v>0</v>
      </c>
      <c r="AF25" s="1">
        <f t="shared" ca="1" si="53"/>
        <v>7</v>
      </c>
      <c r="AG25" s="1">
        <f t="shared" ca="1" si="54"/>
        <v>4</v>
      </c>
      <c r="AH25" s="267">
        <f t="shared" ca="1" si="55"/>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Eintracht Frankfurt</v>
      </c>
      <c r="BT29" s="2" t="str">
        <f ca="1">$F$5</f>
        <v>Inter Mailand</v>
      </c>
      <c r="BU29" s="2" t="str">
        <f ca="1">$F$6</f>
        <v>Borussia Dortmund</v>
      </c>
      <c r="BV29" s="2" t="str">
        <f>$F$7</f>
        <v/>
      </c>
      <c r="BW29" s="2" t="str">
        <f>$F$8</f>
        <v/>
      </c>
      <c r="BX29" s="2" t="str">
        <f>$F$9</f>
        <v/>
      </c>
      <c r="BY29" s="2" t="str">
        <f>$F$10</f>
        <v/>
      </c>
      <c r="BZ29" s="2" t="str">
        <f>$F$11</f>
        <v/>
      </c>
      <c r="CA29" s="2" t="str">
        <f>$F$12</f>
        <v/>
      </c>
      <c r="CB29" s="53"/>
    </row>
    <row r="30" spans="2:80" s="2" customFormat="1" x14ac:dyDescent="0.2">
      <c r="C30" s="2" t="str">
        <f ca="1">$Q64</f>
        <v>Eintracht Frankfurt</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6">F4</f>
        <v>Eintracht Frankfurt</v>
      </c>
      <c r="BS30" s="7"/>
      <c r="BT30" s="8">
        <f t="shared" ref="BT30:CA32" ca="1" si="57">SUMIFS($X$64:$X$135,$V$64:$V$135,$BR30,$W$64:$W$135,BT$29)+SUMIFS($Y$64:$Y$135,$W$64:$W$135,$BR30,$V$64:$V$135,BT$29)</f>
        <v>0</v>
      </c>
      <c r="BU30" s="8">
        <f t="shared" ca="1" si="57"/>
        <v>0</v>
      </c>
      <c r="BV30" s="8">
        <f t="shared" ca="1" si="57"/>
        <v>0</v>
      </c>
      <c r="BW30" s="8">
        <f t="shared" ca="1" si="57"/>
        <v>0</v>
      </c>
      <c r="BX30" s="8">
        <f t="shared" ca="1" si="57"/>
        <v>0</v>
      </c>
      <c r="BY30" s="8">
        <f t="shared" ca="1" si="57"/>
        <v>0</v>
      </c>
      <c r="BZ30" s="8">
        <f t="shared" ca="1" si="57"/>
        <v>0</v>
      </c>
      <c r="CA30" s="8">
        <f t="shared" ca="1" si="57"/>
        <v>0</v>
      </c>
      <c r="CB30" s="4"/>
    </row>
    <row r="31" spans="2:80" s="2" customFormat="1" x14ac:dyDescent="0.2">
      <c r="C31" s="2" t="str">
        <f t="shared" ref="C31:C38" ca="1" si="58">$Q65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6"/>
        <v>Inter Mailand</v>
      </c>
      <c r="BS31" s="9">
        <f t="shared" ref="BS31:BU38" ca="1" si="59">SUMIFS($X$64:$X$135,$V$64:$V$135,$BR31,$W$64:$W$135,BS$29)+SUMIFS($Y$64:$Y$135,$W$64:$W$135,$BR31,$V$64:$V$135,BS$29)</f>
        <v>0</v>
      </c>
      <c r="BT31" s="7"/>
      <c r="BU31" s="8">
        <f t="shared" ca="1" si="57"/>
        <v>0</v>
      </c>
      <c r="BV31" s="8">
        <f t="shared" ca="1" si="57"/>
        <v>0</v>
      </c>
      <c r="BW31" s="8">
        <f t="shared" ca="1" si="57"/>
        <v>0</v>
      </c>
      <c r="BX31" s="8">
        <f t="shared" ca="1" si="57"/>
        <v>0</v>
      </c>
      <c r="BY31" s="8">
        <f t="shared" ca="1" si="57"/>
        <v>0</v>
      </c>
      <c r="BZ31" s="8">
        <f t="shared" ca="1" si="57"/>
        <v>0</v>
      </c>
      <c r="CA31" s="8">
        <f t="shared" ca="1" si="57"/>
        <v>0</v>
      </c>
      <c r="CB31" s="4"/>
    </row>
    <row r="32" spans="2:80" s="2" customFormat="1" x14ac:dyDescent="0.2">
      <c r="C32" s="2" t="str">
        <f t="shared" ca="1" si="58"/>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6"/>
        <v>Borussia Dortmund</v>
      </c>
      <c r="BS32" s="9">
        <f t="shared" ca="1" si="59"/>
        <v>0</v>
      </c>
      <c r="BT32" s="9">
        <f t="shared" ca="1" si="59"/>
        <v>0</v>
      </c>
      <c r="BU32" s="7"/>
      <c r="BV32" s="8">
        <f t="shared" ca="1" si="57"/>
        <v>0</v>
      </c>
      <c r="BW32" s="8">
        <f t="shared" ca="1" si="57"/>
        <v>0</v>
      </c>
      <c r="BX32" s="8">
        <f t="shared" ca="1" si="57"/>
        <v>0</v>
      </c>
      <c r="BY32" s="8">
        <f t="shared" ca="1" si="57"/>
        <v>0</v>
      </c>
      <c r="BZ32" s="8">
        <f t="shared" ca="1" si="57"/>
        <v>0</v>
      </c>
      <c r="CA32" s="8">
        <f t="shared" ca="1" si="57"/>
        <v>0</v>
      </c>
      <c r="CB32" s="4"/>
    </row>
    <row r="33" spans="2:80" s="2" customFormat="1" x14ac:dyDescent="0.2">
      <c r="C33" s="2" t="str">
        <f t="shared" si="5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
      </c>
      <c r="BS33" s="9">
        <f t="shared" ca="1" si="59"/>
        <v>0</v>
      </c>
      <c r="BT33" s="9">
        <f t="shared" ca="1" si="59"/>
        <v>0</v>
      </c>
      <c r="BU33" s="9">
        <f t="shared" ca="1" si="5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
      </c>
      <c r="BS34" s="9">
        <f t="shared" ca="1" si="59"/>
        <v>0</v>
      </c>
      <c r="BT34" s="9">
        <f t="shared" ca="1" si="59"/>
        <v>0</v>
      </c>
      <c r="BU34" s="9">
        <f t="shared" ca="1" si="5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Eintracht Frankfurt</v>
      </c>
      <c r="BT40" s="2" t="str">
        <f ca="1">$F$5</f>
        <v>Inter Mailand</v>
      </c>
      <c r="BU40" s="2" t="str">
        <f ca="1">$F$6</f>
        <v>Borussia Dortmund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0">F4</f>
        <v>Eintracht Frankfurt</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0"/>
        <v>Inter Mailand</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0"/>
        <v>Borussia Dortmund</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Eintracht Frankfurt</v>
      </c>
      <c r="BT51" s="2" t="str">
        <f ca="1">$F$5</f>
        <v>Inter Mailand</v>
      </c>
      <c r="BU51" s="2" t="str">
        <f ca="1">$F$6</f>
        <v>Borussia Dortmund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2">F4</f>
        <v>Eintracht Frankfurt</v>
      </c>
      <c r="BS52" s="7"/>
      <c r="BT52" s="8">
        <f t="shared" ref="BT52:CA58" ca="1" si="63">SUMIFS($AE$64:$AE$135,$V$64:$V$135,$BR52,$W$64:$W$135,BT$51)+SUMIFS($AF$64:$AF$135,$W$64:$W$135,$BR52,$V$64:$V$135,BT$51)</f>
        <v>0</v>
      </c>
      <c r="BU52" s="8">
        <f t="shared" ca="1" si="63"/>
        <v>0</v>
      </c>
      <c r="BV52" s="8">
        <f t="shared" ca="1" si="63"/>
        <v>0</v>
      </c>
      <c r="BW52" s="8">
        <f t="shared" ca="1" si="63"/>
        <v>0</v>
      </c>
      <c r="BX52" s="8">
        <f t="shared" ca="1" si="63"/>
        <v>0</v>
      </c>
      <c r="BY52" s="8">
        <f t="shared" ca="1" si="63"/>
        <v>0</v>
      </c>
      <c r="BZ52" s="8">
        <f t="shared" ca="1" si="63"/>
        <v>0</v>
      </c>
      <c r="CA52" s="8">
        <f t="shared" ca="1" si="6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2"/>
        <v>Inter Mailand</v>
      </c>
      <c r="BS53" s="9">
        <f t="shared" ref="BS53:BU60" ca="1" si="6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2"/>
        <v>Borussia Dortmund</v>
      </c>
      <c r="BS54" s="9">
        <f t="shared" ca="1" si="64"/>
        <v>0</v>
      </c>
      <c r="BT54" s="9">
        <f t="shared" ca="1" si="6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2"/>
        <v/>
      </c>
      <c r="BS55" s="9">
        <f t="shared" ca="1" si="64"/>
        <v>0</v>
      </c>
      <c r="BT55" s="9">
        <f t="shared" ca="1" si="64"/>
        <v>0</v>
      </c>
      <c r="BU55" s="9">
        <f t="shared" ca="1" si="6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2"/>
        <v/>
      </c>
      <c r="BS56" s="9">
        <f t="shared" ca="1" si="64"/>
        <v>0</v>
      </c>
      <c r="BT56" s="9">
        <f t="shared" ca="1" si="64"/>
        <v>0</v>
      </c>
      <c r="BU56" s="9">
        <f t="shared" ca="1" si="6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578"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IF('Preliminary Round'!$N$13="","",'Preliminary Round'!$N$13)</f>
        <v>Eintracht Frankfurt</v>
      </c>
      <c r="U64" s="67" t="s">
        <v>7</v>
      </c>
      <c r="V64" s="40" t="str">
        <f ca="1">Planning!$L6</f>
        <v>VFB Essenheim</v>
      </c>
      <c r="W64" s="33" t="str">
        <f ca="1">Planning!$N6</f>
        <v>FC Barcelona</v>
      </c>
      <c r="X64" s="33">
        <f ca="1">IF(AND('Preliminary Round'!$I12&lt;&gt;"",'Preliminary Round'!$K12&lt;&gt;"",'Preliminary Round'!$F12&lt;&gt;'Preliminary Round'!$H12,$V64&lt;&gt;"",$W64&lt;&gt;""),'Preliminary Round'!$I12,"")</f>
        <v>2</v>
      </c>
      <c r="Y64" s="34">
        <f ca="1">IF(AND('Preliminary Round'!$I12&lt;&gt;"",'Preliminary Round'!$K12&lt;&gt;"",'Preliminary Round'!$F12&lt;&gt;'Preliminary Round'!$H12,$V64&lt;&gt;"",$W64&lt;&gt;""),'Preliminary Round'!$K12,"")</f>
        <v>6</v>
      </c>
      <c r="Z64" s="32" t="str">
        <f ca="1">V64&amp;W64</f>
        <v>VFB EssenheimFC Barcelona</v>
      </c>
      <c r="AA64" s="33">
        <f ca="1">IF(AND(V64&lt;&gt;"",W64&lt;&gt;"",V64&lt;&gt;W64,X64&lt;&gt;"",Y64&lt;&gt;""),1,0)</f>
        <v>1</v>
      </c>
      <c r="AB64" s="143" t="str">
        <f ca="1">IF(AA64&gt;0,X64&amp;Language!$E$84&amp;Y64,"")</f>
        <v>2-6</v>
      </c>
      <c r="AD64" s="144"/>
      <c r="AE64" s="149">
        <f ca="1">IF($AA64=0,"",IF($X64&gt;$Y64,Settings!$C$4,IF($X64=$Y64,1,0)))</f>
        <v>0</v>
      </c>
      <c r="AF64" s="144">
        <f ca="1">IF($AA64=0,"",IF($X64&lt;$Y64,Settings!$C$4,IF($X64=$Y64,1,0)))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IF('Preliminary Round'!$N$23="","",'Preliminary Round'!$N$23)</f>
        <v>Inter Mailand</v>
      </c>
      <c r="U65" s="68" t="s">
        <v>8</v>
      </c>
      <c r="V65" s="41" t="str">
        <f ca="1">Planning!$L7</f>
        <v>FC Grönlingen</v>
      </c>
      <c r="W65" s="13" t="str">
        <f ca="1">Planning!$N7</f>
        <v>Inter Mailand</v>
      </c>
      <c r="X65" s="13">
        <f ca="1">IF(AND('Preliminary Round'!$I13&lt;&gt;"",'Preliminary Round'!$K13&lt;&gt;"",'Preliminary Round'!$F13&lt;&gt;'Preliminary Round'!$H13,$V65&lt;&gt;"",$W65&lt;&gt;""),'Preliminary Round'!$I13,"")</f>
        <v>1</v>
      </c>
      <c r="Y65" s="36">
        <f ca="1">IF(AND('Preliminary Round'!$I13&lt;&gt;"",'Preliminary Round'!$K13&lt;&gt;"",'Preliminary Round'!$F13&lt;&gt;'Preliminary Round'!$H13,$V65&lt;&gt;"",$W65&lt;&gt;""),'Preliminary Round'!$K13,"")</f>
        <v>4</v>
      </c>
      <c r="Z65" s="35" t="str">
        <f t="shared" ref="Z65:Z73" ca="1" si="65">V65&amp;W65</f>
        <v>FC GrönlingenInter Mailand</v>
      </c>
      <c r="AA65" s="13">
        <f t="shared" ref="AA65:AA128" ca="1" si="66">IF(AND(V65&lt;&gt;"",W65&lt;&gt;"",V65&lt;&gt;W65,X65&lt;&gt;"",Y65&lt;&gt;""),1,0)</f>
        <v>1</v>
      </c>
      <c r="AB65" s="13" t="str">
        <f ca="1">IF(AA65&gt;0,X65&amp;Language!$E$84&amp;Y65,"")</f>
        <v>1-4</v>
      </c>
      <c r="AD65" s="145"/>
      <c r="AE65" s="150">
        <f ca="1">IF($AA65=0,"",IF($X65&gt;$Y65,Settings!$C$4,IF($X65=$Y65,1,0)))</f>
        <v>0</v>
      </c>
      <c r="AF65" s="145">
        <f ca="1">IF($AA65=0,"",IF($X65&lt;$Y65,Settings!$C$4,IF($X65=$Y65,1,0)))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 ca="1">IF('Preliminary Round'!$N$33="","",'Preliminary Round'!$N$33)</f>
        <v>Borussia Dortmund</v>
      </c>
      <c r="U66" s="68" t="s">
        <v>9</v>
      </c>
      <c r="V66" s="41" t="str">
        <f ca="1">Planning!$L8</f>
        <v>1. FC Nürnberg</v>
      </c>
      <c r="W66" s="13" t="str">
        <f ca="1">Planning!$N8</f>
        <v>Real Madrid</v>
      </c>
      <c r="X66" s="13">
        <f ca="1">IF(AND('Preliminary Round'!$I14&lt;&gt;"",'Preliminary Round'!$K14&lt;&gt;"",'Preliminary Round'!$F14&lt;&gt;'Preliminary Round'!$H14,$V66&lt;&gt;"",$W66&lt;&gt;""),'Preliminary Round'!$I14,"")</f>
        <v>1</v>
      </c>
      <c r="Y66" s="36">
        <f ca="1">IF(AND('Preliminary Round'!$I14&lt;&gt;"",'Preliminary Round'!$K14&lt;&gt;"",'Preliminary Round'!$F14&lt;&gt;'Preliminary Round'!$H14,$V66&lt;&gt;"",$W66&lt;&gt;""),'Preliminary Round'!$K14,"")</f>
        <v>4</v>
      </c>
      <c r="Z66" s="35" t="str">
        <f t="shared" ca="1" si="65"/>
        <v>1. FC NürnbergReal Madrid</v>
      </c>
      <c r="AA66" s="13">
        <f t="shared" ca="1" si="66"/>
        <v>1</v>
      </c>
      <c r="AB66" s="13" t="str">
        <f ca="1">IF(AA66&gt;0,X66&amp;Language!$E$84&amp;Y66,"")</f>
        <v>1-4</v>
      </c>
      <c r="AD66" s="145"/>
      <c r="AE66" s="150">
        <f ca="1">IF($AA66=0,"",IF($X66&gt;$Y66,Settings!$C$4,IF($X66=$Y66,1,0)))</f>
        <v>0</v>
      </c>
      <c r="AF66" s="145">
        <f ca="1">IF($AA66=0,"",IF($X66&lt;$Y66,Settings!$C$4,IF($X66=$Y66,1,0)))</f>
        <v>3</v>
      </c>
      <c r="AH66" s="4"/>
      <c r="AI66" s="13"/>
      <c r="AJ66" s="4"/>
      <c r="AK66" s="13"/>
      <c r="AL66" s="13"/>
      <c r="AM66" s="13"/>
      <c r="AN66" s="13"/>
      <c r="AO66" s="13"/>
      <c r="AP66" s="13"/>
      <c r="AQ66" s="13"/>
    </row>
    <row r="67" spans="2:43" s="2" customFormat="1" x14ac:dyDescent="0.2">
      <c r="P67" s="47"/>
      <c r="Q67" s="62" t="str">
        <f>""</f>
        <v/>
      </c>
      <c r="U67" s="68" t="s">
        <v>10</v>
      </c>
      <c r="V67" s="41" t="str">
        <f ca="1">Planning!$L9</f>
        <v>Eintracht Frankfurt</v>
      </c>
      <c r="W67" s="13" t="str">
        <f ca="1">Planning!$N9</f>
        <v>Maibach 1822 eV</v>
      </c>
      <c r="X67" s="13">
        <f ca="1">IF(AND('Preliminary Round'!$I15&lt;&gt;"",'Preliminary Round'!$K15&lt;&gt;"",'Preliminary Round'!$F15&lt;&gt;'Preliminary Round'!$H15,$V67&lt;&gt;"",$W67&lt;&gt;""),'Preliminary Round'!$I15,"")</f>
        <v>5</v>
      </c>
      <c r="Y67" s="36">
        <f ca="1">IF(AND('Preliminary Round'!$I15&lt;&gt;"",'Preliminary Round'!$K15&lt;&gt;"",'Preliminary Round'!$F15&lt;&gt;'Preliminary Round'!$H15,$V67&lt;&gt;"",$W67&lt;&gt;""),'Preliminary Round'!$K15,"")</f>
        <v>2</v>
      </c>
      <c r="Z67" s="35" t="str">
        <f t="shared" ca="1" si="65"/>
        <v>Eintracht FrankfurtMaibach 1822 eV</v>
      </c>
      <c r="AA67" s="13">
        <f t="shared" ca="1" si="66"/>
        <v>1</v>
      </c>
      <c r="AB67" s="13" t="str">
        <f ca="1">IF(AA67&gt;0,X67&amp;Language!$E$84&amp;Y67,"")</f>
        <v>5-2</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c r="Q68" s="62" t="str">
        <f>""</f>
        <v/>
      </c>
      <c r="U68" s="68" t="s">
        <v>11</v>
      </c>
      <c r="V68" s="41" t="str">
        <f ca="1">Planning!$L10</f>
        <v>SSV Wildbach</v>
      </c>
      <c r="W68" s="13" t="str">
        <f ca="1">Planning!$N10</f>
        <v>Manchester City</v>
      </c>
      <c r="X68" s="13">
        <f ca="1">IF(AND('Preliminary Round'!$I16&lt;&gt;"",'Preliminary Round'!$K16&lt;&gt;"",'Preliminary Round'!$F16&lt;&gt;'Preliminary Round'!$H16,$V68&lt;&gt;"",$W68&lt;&gt;""),'Preliminary Round'!$I16,"")</f>
        <v>2</v>
      </c>
      <c r="Y68" s="36">
        <f ca="1">IF(AND('Preliminary Round'!$I16&lt;&gt;"",'Preliminary Round'!$K16&lt;&gt;"",'Preliminary Round'!$F16&lt;&gt;'Preliminary Round'!$H16,$V68&lt;&gt;"",$W68&lt;&gt;""),'Preliminary Round'!$K16,"")</f>
        <v>6</v>
      </c>
      <c r="Z68" s="35" t="str">
        <f t="shared" ca="1" si="65"/>
        <v>SSV WildbachManchester City</v>
      </c>
      <c r="AA68" s="13">
        <f t="shared" ca="1" si="66"/>
        <v>1</v>
      </c>
      <c r="AB68" s="13" t="str">
        <f ca="1">IF(AA68&gt;0,X68&amp;Language!$E$84&amp;Y68,"")</f>
        <v>2-6</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c r="Q69" s="62" t="str">
        <f>""</f>
        <v/>
      </c>
      <c r="U69" s="68" t="s">
        <v>12</v>
      </c>
      <c r="V69" s="41" t="str">
        <f ca="1">Planning!$L11</f>
        <v>Borussia Dortmund</v>
      </c>
      <c r="W69" s="13" t="str">
        <f ca="1">Planning!$N11</f>
        <v>FSV Rauen</v>
      </c>
      <c r="X69" s="13">
        <f ca="1">IF(AND('Preliminary Round'!$I17&lt;&gt;"",'Preliminary Round'!$K17&lt;&gt;"",'Preliminary Round'!$F17&lt;&gt;'Preliminary Round'!$H17,$V69&lt;&gt;"",$W69&lt;&gt;""),'Preliminary Round'!$I17,"")</f>
        <v>3</v>
      </c>
      <c r="Y69" s="36">
        <f ca="1">IF(AND('Preliminary Round'!$I17&lt;&gt;"",'Preliminary Round'!$K17&lt;&gt;"",'Preliminary Round'!$F17&lt;&gt;'Preliminary Round'!$H17,$V69&lt;&gt;"",$W69&lt;&gt;""),'Preliminary Round'!$K17,"")</f>
        <v>0</v>
      </c>
      <c r="Z69" s="35" t="str">
        <f t="shared" ca="1" si="65"/>
        <v>Borussia DortmundFSV Rauen</v>
      </c>
      <c r="AA69" s="13">
        <f t="shared" ca="1" si="66"/>
        <v>1</v>
      </c>
      <c r="AB69" s="13" t="str">
        <f ca="1">IF(AA69&gt;0,X69&amp;Language!$E$84&amp;Y69,"")</f>
        <v>3-0</v>
      </c>
      <c r="AD69" s="145"/>
      <c r="AE69" s="150">
        <f ca="1">IF($AA69=0,"",IF($X69&gt;$Y69,Settings!$C$4,IF($X69=$Y69,1,0)))</f>
        <v>3</v>
      </c>
      <c r="AF69" s="145">
        <f ca="1">IF($AA69=0,"",IF($X69&lt;$Y69,Settings!$C$4,IF($X69=$Y69,1,0)))</f>
        <v>0</v>
      </c>
      <c r="AH69" s="4"/>
      <c r="AI69" s="13"/>
      <c r="AJ69" s="13"/>
      <c r="AK69" s="13"/>
      <c r="AL69" s="13"/>
      <c r="AM69" s="4"/>
      <c r="AN69" s="13"/>
      <c r="AO69" s="13"/>
      <c r="AP69" s="13"/>
      <c r="AQ69" s="13"/>
    </row>
    <row r="70" spans="2:43" s="2" customFormat="1" x14ac:dyDescent="0.2">
      <c r="P70" s="47"/>
      <c r="Q70" s="62" t="str">
        <f>""</f>
        <v/>
      </c>
      <c r="U70" s="68" t="s">
        <v>17</v>
      </c>
      <c r="V70" s="41" t="str">
        <f ca="1">Planning!$L12</f>
        <v>VFB Essenheim</v>
      </c>
      <c r="W70" s="13" t="str">
        <f ca="1">Planning!$N12</f>
        <v>1. FC Riedwald</v>
      </c>
      <c r="X70" s="13">
        <f ca="1">IF(AND('Preliminary Round'!$I18&lt;&gt;"",'Preliminary Round'!$K18&lt;&gt;"",'Preliminary Round'!$F18&lt;&gt;'Preliminary Round'!$H18,$V70&lt;&gt;"",$W70&lt;&gt;""),'Preliminary Round'!$I18,"")</f>
        <v>4</v>
      </c>
      <c r="Y70" s="36">
        <f ca="1">IF(AND('Preliminary Round'!$I18&lt;&gt;"",'Preliminary Round'!$K18&lt;&gt;"",'Preliminary Round'!$F18&lt;&gt;'Preliminary Round'!$H18,$V70&lt;&gt;"",$W70&lt;&gt;""),'Preliminary Round'!$K18,"")</f>
        <v>4</v>
      </c>
      <c r="Z70" s="35" t="str">
        <f t="shared" ca="1" si="65"/>
        <v>VFB Essenheim1. FC Riedwald</v>
      </c>
      <c r="AA70" s="13">
        <f t="shared" ca="1" si="66"/>
        <v>1</v>
      </c>
      <c r="AB70" s="13" t="str">
        <f ca="1">IF(AA70&gt;0,X70&amp;Language!$E$84&amp;Y70,"")</f>
        <v>4-4</v>
      </c>
      <c r="AD70" s="145"/>
      <c r="AE70" s="150">
        <f ca="1">IF($AA70=0,"",IF($X70&gt;$Y70,Settings!$C$4,IF($X70=$Y70,1,0)))</f>
        <v>1</v>
      </c>
      <c r="AF70" s="145">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Planning!$L13</f>
        <v>FC Grönlingen</v>
      </c>
      <c r="W71" s="13" t="str">
        <f ca="1">Planning!$N13</f>
        <v>Mainz 05</v>
      </c>
      <c r="X71" s="13">
        <f ca="1">IF(AND('Preliminary Round'!$I19&lt;&gt;"",'Preliminary Round'!$K19&lt;&gt;"",'Preliminary Round'!$F19&lt;&gt;'Preliminary Round'!$H19,$V71&lt;&gt;"",$W71&lt;&gt;""),'Preliminary Round'!$I19,"")</f>
        <v>1</v>
      </c>
      <c r="Y71" s="36">
        <f ca="1">IF(AND('Preliminary Round'!$I19&lt;&gt;"",'Preliminary Round'!$K19&lt;&gt;"",'Preliminary Round'!$F19&lt;&gt;'Preliminary Round'!$H19,$V71&lt;&gt;"",$W71&lt;&gt;""),'Preliminary Round'!$K19,"")</f>
        <v>2</v>
      </c>
      <c r="Z71" s="35" t="str">
        <f t="shared" ca="1" si="65"/>
        <v>FC GrönlingenMainz 05</v>
      </c>
      <c r="AA71" s="13">
        <f t="shared" ca="1" si="66"/>
        <v>1</v>
      </c>
      <c r="AB71" s="13" t="str">
        <f ca="1">IF(AA71&gt;0,X71&amp;Language!$E$84&amp;Y71,"")</f>
        <v>1-2</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Planning!$L14</f>
        <v>1. FC Nürnberg</v>
      </c>
      <c r="W72" s="13" t="str">
        <f ca="1">Planning!$N14</f>
        <v>Kickers Rodendorf</v>
      </c>
      <c r="X72" s="13">
        <f ca="1">IF(AND('Preliminary Round'!$I20&lt;&gt;"",'Preliminary Round'!$K20&lt;&gt;"",'Preliminary Round'!$F20&lt;&gt;'Preliminary Round'!$H20,$V72&lt;&gt;"",$W72&lt;&gt;""),'Preliminary Round'!$I20,"")</f>
        <v>2</v>
      </c>
      <c r="Y72" s="36">
        <f ca="1">IF(AND('Preliminary Round'!$I20&lt;&gt;"",'Preliminary Round'!$K20&lt;&gt;"",'Preliminary Round'!$F20&lt;&gt;'Preliminary Round'!$H20,$V72&lt;&gt;"",$W72&lt;&gt;""),'Preliminary Round'!$K20,"")</f>
        <v>0</v>
      </c>
      <c r="Z72" s="35" t="str">
        <f t="shared" ca="1" si="65"/>
        <v>1. FC NürnbergKickers Rodendorf</v>
      </c>
      <c r="AA72" s="13">
        <f t="shared" ca="1" si="66"/>
        <v>1</v>
      </c>
      <c r="AB72" s="13" t="str">
        <f ca="1">IF(AA72&gt;0,X72&amp;Language!$E$84&amp;Y72,"")</f>
        <v>2-0</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Planning!$L15</f>
        <v>FC Barcelona</v>
      </c>
      <c r="W73" s="13" t="str">
        <f ca="1">Planning!$N15</f>
        <v>Eintracht Frankfurt</v>
      </c>
      <c r="X73" s="13">
        <f ca="1">IF(AND('Preliminary Round'!$I21&lt;&gt;"",'Preliminary Round'!$K21&lt;&gt;"",'Preliminary Round'!$F21&lt;&gt;'Preliminary Round'!$H21,$V73&lt;&gt;"",$W73&lt;&gt;""),'Preliminary Round'!$I21,"")</f>
        <v>1</v>
      </c>
      <c r="Y73" s="36">
        <f ca="1">IF(AND('Preliminary Round'!$I21&lt;&gt;"",'Preliminary Round'!$K21&lt;&gt;"",'Preliminary Round'!$F21&lt;&gt;'Preliminary Round'!$H21,$V73&lt;&gt;"",$W73&lt;&gt;""),'Preliminary Round'!$K21,"")</f>
        <v>0</v>
      </c>
      <c r="Z73" s="35" t="str">
        <f t="shared" ca="1" si="65"/>
        <v>FC BarcelonaEintracht Frankfurt</v>
      </c>
      <c r="AA73" s="13">
        <f t="shared" ca="1" si="66"/>
        <v>1</v>
      </c>
      <c r="AB73" s="13" t="str">
        <f ca="1">IF(AA73&gt;0,X73&amp;Language!$E$84&amp;Y73,"")</f>
        <v>1-0</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Planning!$L16</f>
        <v>Inter Mailand</v>
      </c>
      <c r="W74" s="13" t="str">
        <f ca="1">Planning!$N16</f>
        <v>SSV Wildbach</v>
      </c>
      <c r="X74" s="13">
        <f ca="1">IF(AND('Preliminary Round'!$I22&lt;&gt;"",'Preliminary Round'!$K22&lt;&gt;"",'Preliminary Round'!$F22&lt;&gt;'Preliminary Round'!$H22,$V74&lt;&gt;"",$W74&lt;&gt;""),'Preliminary Round'!$I22,"")</f>
        <v>5</v>
      </c>
      <c r="Y74" s="36">
        <f ca="1">IF(AND('Preliminary Round'!$I22&lt;&gt;"",'Preliminary Round'!$K22&lt;&gt;"",'Preliminary Round'!$F22&lt;&gt;'Preliminary Round'!$H22,$V74&lt;&gt;"",$W74&lt;&gt;""),'Preliminary Round'!$K22,"")</f>
        <v>0</v>
      </c>
      <c r="Z74" s="35" t="str">
        <f ca="1">V74&amp;W74</f>
        <v>Inter MailandSSV Wildbach</v>
      </c>
      <c r="AA74" s="13">
        <f t="shared" ca="1" si="66"/>
        <v>1</v>
      </c>
      <c r="AB74" s="13" t="str">
        <f ca="1">IF(AA74&gt;0,X74&amp;Language!$E$84&amp;Y74,"")</f>
        <v>5-0</v>
      </c>
      <c r="AD74" s="145"/>
      <c r="AE74" s="150">
        <f ca="1">IF($AA74=0,"",IF($X74&gt;$Y74,Settings!$C$4,IF($X74=$Y74,1,0)))</f>
        <v>3</v>
      </c>
      <c r="AF74" s="145">
        <f ca="1">IF($AA74=0,"",IF($X74&lt;$Y74,Settings!$C$4,IF($X74=$Y74,1,0)))</f>
        <v>0</v>
      </c>
    </row>
    <row r="75" spans="2:43" s="2" customFormat="1" x14ac:dyDescent="0.2">
      <c r="B75" s="4"/>
      <c r="C75" s="4"/>
      <c r="D75" s="4"/>
      <c r="E75" s="4"/>
      <c r="F75" s="13"/>
      <c r="G75" s="13"/>
      <c r="H75" s="13"/>
      <c r="I75" s="13"/>
      <c r="J75" s="13"/>
      <c r="K75" s="13"/>
      <c r="L75" s="13"/>
      <c r="M75" s="13"/>
      <c r="U75" s="68" t="s">
        <v>27</v>
      </c>
      <c r="V75" s="41" t="str">
        <f ca="1">Planning!$L17</f>
        <v>Real Madrid</v>
      </c>
      <c r="W75" s="13" t="str">
        <f ca="1">Planning!$N17</f>
        <v>Borussia Dortmund</v>
      </c>
      <c r="X75" s="13">
        <f ca="1">IF(AND('Preliminary Round'!$I23&lt;&gt;"",'Preliminary Round'!$K23&lt;&gt;"",'Preliminary Round'!$F23&lt;&gt;'Preliminary Round'!$H23,$V75&lt;&gt;"",$W75&lt;&gt;""),'Preliminary Round'!$I23,"")</f>
        <v>3</v>
      </c>
      <c r="Y75" s="36">
        <f ca="1">IF(AND('Preliminary Round'!$I23&lt;&gt;"",'Preliminary Round'!$K23&lt;&gt;"",'Preliminary Round'!$F23&lt;&gt;'Preliminary Round'!$H23,$V75&lt;&gt;"",$W75&lt;&gt;""),'Preliminary Round'!$K23,"")</f>
        <v>2</v>
      </c>
      <c r="Z75" s="35" t="str">
        <f t="shared" ref="Z75:Z108" ca="1" si="67">V75&amp;W75</f>
        <v>Real MadridBorussia Dortmund</v>
      </c>
      <c r="AA75" s="13">
        <f t="shared" ca="1" si="66"/>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Planning!$L18</f>
        <v>1. FC Riedwald</v>
      </c>
      <c r="W76" s="13" t="str">
        <f ca="1">Planning!$N18</f>
        <v>Maibach 1822 eV</v>
      </c>
      <c r="X76" s="13">
        <f ca="1">IF(AND('Preliminary Round'!$I24&lt;&gt;"",'Preliminary Round'!$K24&lt;&gt;"",'Preliminary Round'!$F24&lt;&gt;'Preliminary Round'!$H24,$V76&lt;&gt;"",$W76&lt;&gt;""),'Preliminary Round'!$I24,"")</f>
        <v>4</v>
      </c>
      <c r="Y76" s="36">
        <f ca="1">IF(AND('Preliminary Round'!$I24&lt;&gt;"",'Preliminary Round'!$K24&lt;&gt;"",'Preliminary Round'!$F24&lt;&gt;'Preliminary Round'!$H24,$V76&lt;&gt;"",$W76&lt;&gt;""),'Preliminary Round'!$K24,"")</f>
        <v>2</v>
      </c>
      <c r="Z76" s="35" t="str">
        <f t="shared" ca="1" si="67"/>
        <v>1. FC RiedwaldMaibach 1822 eV</v>
      </c>
      <c r="AA76" s="13">
        <f t="shared" ca="1" si="66"/>
        <v>1</v>
      </c>
      <c r="AB76" s="13" t="str">
        <f ca="1">IF(AA76&gt;0,X76&amp;Language!$E$84&amp;Y76,"")</f>
        <v>4-2</v>
      </c>
      <c r="AD76" s="145"/>
      <c r="AE76" s="150">
        <f ca="1">IF($AA76=0,"",IF($X76&gt;$Y76,Settings!$C$4,IF($X76=$Y76,1,0)))</f>
        <v>3</v>
      </c>
      <c r="AF76" s="145">
        <f ca="1">IF($AA76=0,"",IF($X76&lt;$Y76,Settings!$C$4,IF($X76=$Y76,1,0)))</f>
        <v>0</v>
      </c>
    </row>
    <row r="77" spans="2:43" s="2" customFormat="1" x14ac:dyDescent="0.2">
      <c r="B77" s="4"/>
      <c r="C77" s="4"/>
      <c r="D77" s="4"/>
      <c r="E77" s="4"/>
      <c r="F77" s="13"/>
      <c r="G77" s="13"/>
      <c r="H77" s="13"/>
      <c r="I77" s="13"/>
      <c r="J77" s="13"/>
      <c r="K77" s="13"/>
      <c r="L77" s="13"/>
      <c r="M77" s="13"/>
      <c r="U77" s="68" t="s">
        <v>29</v>
      </c>
      <c r="V77" s="41" t="str">
        <f ca="1">Planning!$L19</f>
        <v>Mainz 05</v>
      </c>
      <c r="W77" s="13" t="str">
        <f ca="1">Planning!$N19</f>
        <v>Manchester City</v>
      </c>
      <c r="X77" s="13">
        <f ca="1">IF(AND('Preliminary Round'!$I25&lt;&gt;"",'Preliminary Round'!$K25&lt;&gt;"",'Preliminary Round'!$F25&lt;&gt;'Preliminary Round'!$H25,$V77&lt;&gt;"",$W77&lt;&gt;""),'Preliminary Round'!$I25,"")</f>
        <v>0</v>
      </c>
      <c r="Y77" s="36">
        <f ca="1">IF(AND('Preliminary Round'!$I25&lt;&gt;"",'Preliminary Round'!$K25&lt;&gt;"",'Preliminary Round'!$F25&lt;&gt;'Preliminary Round'!$H25,$V77&lt;&gt;"",$W77&lt;&gt;""),'Preliminary Round'!$K25,"")</f>
        <v>3</v>
      </c>
      <c r="Z77" s="35" t="str">
        <f t="shared" ca="1" si="67"/>
        <v>Mainz 05Manchester City</v>
      </c>
      <c r="AA77" s="13">
        <f t="shared" ca="1" si="66"/>
        <v>1</v>
      </c>
      <c r="AB77" s="13" t="str">
        <f ca="1">IF(AA77&gt;0,X77&amp;Language!$E$84&amp;Y77,"")</f>
        <v>0-3</v>
      </c>
      <c r="AD77" s="145"/>
      <c r="AE77" s="150">
        <f ca="1">IF($AA77=0,"",IF($X77&gt;$Y77,Settings!$C$4,IF($X77=$Y77,1,0)))</f>
        <v>0</v>
      </c>
      <c r="AF77" s="145">
        <f ca="1">IF($AA77=0,"",IF($X77&lt;$Y77,Settings!$C$4,IF($X77=$Y77,1,0)))</f>
        <v>3</v>
      </c>
    </row>
    <row r="78" spans="2:43" s="2" customFormat="1" x14ac:dyDescent="0.2">
      <c r="B78" s="4"/>
      <c r="C78" s="4"/>
      <c r="D78" s="4"/>
      <c r="E78" s="4"/>
      <c r="F78" s="13"/>
      <c r="G78" s="13"/>
      <c r="H78" s="13"/>
      <c r="I78" s="13"/>
      <c r="J78" s="13"/>
      <c r="K78" s="13"/>
      <c r="L78" s="13"/>
      <c r="M78" s="13"/>
      <c r="U78" s="68" t="s">
        <v>30</v>
      </c>
      <c r="V78" s="41" t="str">
        <f ca="1">Planning!$L20</f>
        <v>Kickers Rodendorf</v>
      </c>
      <c r="W78" s="13" t="str">
        <f ca="1">Planning!$N20</f>
        <v>FSV Rauen</v>
      </c>
      <c r="X78" s="13">
        <f ca="1">IF(AND('Preliminary Round'!$I26&lt;&gt;"",'Preliminary Round'!$K26&lt;&gt;"",'Preliminary Round'!$F26&lt;&gt;'Preliminary Round'!$H26,$V78&lt;&gt;"",$W78&lt;&gt;""),'Preliminary Round'!$I26,"")</f>
        <v>1</v>
      </c>
      <c r="Y78" s="36">
        <f ca="1">IF(AND('Preliminary Round'!$I26&lt;&gt;"",'Preliminary Round'!$K26&lt;&gt;"",'Preliminary Round'!$F26&lt;&gt;'Preliminary Round'!$H26,$V78&lt;&gt;"",$W78&lt;&gt;""),'Preliminary Round'!$K26,"")</f>
        <v>1</v>
      </c>
      <c r="Z78" s="35" t="str">
        <f t="shared" ca="1" si="67"/>
        <v>Kickers RodendorfFSV Rauen</v>
      </c>
      <c r="AA78" s="13">
        <f t="shared" ca="1" si="66"/>
        <v>1</v>
      </c>
      <c r="AB78" s="13" t="str">
        <f ca="1">IF(AA78&gt;0,X78&amp;Language!$E$84&amp;Y78,"")</f>
        <v>1-1</v>
      </c>
      <c r="AD78" s="145"/>
      <c r="AE78" s="150">
        <f ca="1">IF($AA78=0,"",IF($X78&gt;$Y78,Settings!$C$4,IF($X78=$Y78,1,0)))</f>
        <v>1</v>
      </c>
      <c r="AF78" s="145">
        <f ca="1">IF($AA78=0,"",IF($X78&lt;$Y78,Settings!$C$4,IF($X78=$Y78,1,0)))</f>
        <v>1</v>
      </c>
    </row>
    <row r="79" spans="2:43" s="2" customFormat="1" x14ac:dyDescent="0.2">
      <c r="B79" s="4"/>
      <c r="C79" s="4"/>
      <c r="D79" s="4"/>
      <c r="E79" s="4"/>
      <c r="F79" s="13"/>
      <c r="G79" s="13"/>
      <c r="H79" s="13"/>
      <c r="I79" s="13"/>
      <c r="J79" s="13"/>
      <c r="K79" s="13"/>
      <c r="L79" s="13"/>
      <c r="M79" s="13"/>
      <c r="U79" s="68" t="s">
        <v>31</v>
      </c>
      <c r="V79" s="41" t="str">
        <f ca="1">Planning!$L21</f>
        <v>Eintracht Frankfurt</v>
      </c>
      <c r="W79" s="13" t="str">
        <f ca="1">Planning!$N21</f>
        <v>VFB Essenheim</v>
      </c>
      <c r="X79" s="13">
        <f ca="1">IF(AND('Preliminary Round'!$I27&lt;&gt;"",'Preliminary Round'!$K27&lt;&gt;"",'Preliminary Round'!$F27&lt;&gt;'Preliminary Round'!$H27,$V79&lt;&gt;"",$W79&lt;&gt;""),'Preliminary Round'!$I27,"")</f>
        <v>2</v>
      </c>
      <c r="Y79" s="36">
        <f ca="1">IF(AND('Preliminary Round'!$I27&lt;&gt;"",'Preliminary Round'!$K27&lt;&gt;"",'Preliminary Round'!$F27&lt;&gt;'Preliminary Round'!$H27,$V79&lt;&gt;"",$W79&lt;&gt;""),'Preliminary Round'!$K27,"")</f>
        <v>0</v>
      </c>
      <c r="Z79" s="35" t="str">
        <f t="shared" ca="1" si="67"/>
        <v>Eintracht FrankfurtVFB Essenheim</v>
      </c>
      <c r="AA79" s="13">
        <f t="shared" ca="1" si="66"/>
        <v>1</v>
      </c>
      <c r="AB79" s="13" t="str">
        <f ca="1">IF(AA79&gt;0,X79&amp;Language!$E$84&amp;Y79,"")</f>
        <v>2-0</v>
      </c>
      <c r="AD79" s="145"/>
      <c r="AE79" s="150">
        <f ca="1">IF($AA79=0,"",IF($X79&gt;$Y79,Settings!$C$4,IF($X79=$Y79,1,0)))</f>
        <v>3</v>
      </c>
      <c r="AF79" s="145">
        <f ca="1">IF($AA79=0,"",IF($X79&lt;$Y79,Settings!$C$4,IF($X79=$Y79,1,0)))</f>
        <v>0</v>
      </c>
    </row>
    <row r="80" spans="2:43" s="2" customFormat="1" x14ac:dyDescent="0.2">
      <c r="B80" s="4"/>
      <c r="C80" s="4"/>
      <c r="D80" s="4"/>
      <c r="E80" s="4"/>
      <c r="F80" s="13"/>
      <c r="G80" s="13"/>
      <c r="H80" s="13"/>
      <c r="I80" s="13"/>
      <c r="J80" s="13"/>
      <c r="K80" s="13"/>
      <c r="L80" s="13"/>
      <c r="M80" s="13"/>
      <c r="U80" s="68" t="s">
        <v>32</v>
      </c>
      <c r="V80" s="41" t="str">
        <f ca="1">Planning!$L22</f>
        <v>SSV Wildbach</v>
      </c>
      <c r="W80" s="13" t="str">
        <f ca="1">Planning!$N22</f>
        <v>FC Grönlingen</v>
      </c>
      <c r="X80" s="13">
        <f ca="1">IF(AND('Preliminary Round'!$I28&lt;&gt;"",'Preliminary Round'!$K28&lt;&gt;"",'Preliminary Round'!$F28&lt;&gt;'Preliminary Round'!$H28,$V80&lt;&gt;"",$W80&lt;&gt;""),'Preliminary Round'!$I28,"")</f>
        <v>3</v>
      </c>
      <c r="Y80" s="36">
        <f ca="1">IF(AND('Preliminary Round'!$I28&lt;&gt;"",'Preliminary Round'!$K28&lt;&gt;"",'Preliminary Round'!$F28&lt;&gt;'Preliminary Round'!$H28,$V80&lt;&gt;"",$W80&lt;&gt;""),'Preliminary Round'!$K28,"")</f>
        <v>3</v>
      </c>
      <c r="Z80" s="35" t="str">
        <f t="shared" ca="1" si="67"/>
        <v>SSV WildbachFC Grönlingen</v>
      </c>
      <c r="AA80" s="13">
        <f t="shared" ca="1" si="66"/>
        <v>1</v>
      </c>
      <c r="AB80" s="13" t="str">
        <f ca="1">IF(AA80&gt;0,X80&amp;Language!$E$84&amp;Y80,"")</f>
        <v>3-3</v>
      </c>
      <c r="AD80" s="145"/>
      <c r="AE80" s="150">
        <f ca="1">IF($AA80=0,"",IF($X80&gt;$Y80,Settings!$C$4,IF($X80=$Y80,1,0)))</f>
        <v>1</v>
      </c>
      <c r="AF80" s="145">
        <f ca="1">IF($AA80=0,"",IF($X80&lt;$Y80,Settings!$C$4,IF($X80=$Y80,1,0)))</f>
        <v>1</v>
      </c>
    </row>
    <row r="81" spans="2:32" s="2" customFormat="1" x14ac:dyDescent="0.2">
      <c r="B81" s="4"/>
      <c r="C81" s="4"/>
      <c r="D81" s="4"/>
      <c r="E81" s="4"/>
      <c r="F81" s="13"/>
      <c r="G81" s="13"/>
      <c r="H81" s="13"/>
      <c r="I81" s="13"/>
      <c r="J81" s="13"/>
      <c r="K81" s="13"/>
      <c r="L81" s="13"/>
      <c r="M81" s="13"/>
      <c r="U81" s="68" t="s">
        <v>33</v>
      </c>
      <c r="V81" s="41" t="str">
        <f ca="1">Planning!$L23</f>
        <v>Borussia Dortmund</v>
      </c>
      <c r="W81" s="13" t="str">
        <f ca="1">Planning!$N23</f>
        <v>1. FC Nürnberg</v>
      </c>
      <c r="X81" s="13">
        <f ca="1">IF(AND('Preliminary Round'!$I29&lt;&gt;"",'Preliminary Round'!$K29&lt;&gt;"",'Preliminary Round'!$F29&lt;&gt;'Preliminary Round'!$H29,$V81&lt;&gt;"",$W81&lt;&gt;""),'Preliminary Round'!$I29,"")</f>
        <v>4</v>
      </c>
      <c r="Y81" s="36">
        <f ca="1">IF(AND('Preliminary Round'!$I29&lt;&gt;"",'Preliminary Round'!$K29&lt;&gt;"",'Preliminary Round'!$F29&lt;&gt;'Preliminary Round'!$H29,$V81&lt;&gt;"",$W81&lt;&gt;""),'Preliminary Round'!$K29,"")</f>
        <v>3</v>
      </c>
      <c r="Z81" s="35" t="str">
        <f t="shared" ca="1" si="67"/>
        <v>Borussia Dortmund1. FC Nürnberg</v>
      </c>
      <c r="AA81" s="13">
        <f t="shared" ca="1" si="66"/>
        <v>1</v>
      </c>
      <c r="AB81" s="13" t="str">
        <f ca="1">IF(AA81&gt;0,X81&amp;Language!$E$84&amp;Y81,"")</f>
        <v>4-3</v>
      </c>
      <c r="AD81" s="145"/>
      <c r="AE81" s="150">
        <f ca="1">IF($AA81=0,"",IF($X81&gt;$Y81,Settings!$C$4,IF($X81=$Y81,1,0)))</f>
        <v>3</v>
      </c>
      <c r="AF81" s="145">
        <f ca="1">IF($AA81=0,"",IF($X81&lt;$Y81,Settings!$C$4,IF($X81=$Y81,1,0)))</f>
        <v>0</v>
      </c>
    </row>
    <row r="82" spans="2:32" s="2" customFormat="1" x14ac:dyDescent="0.2">
      <c r="B82" s="4"/>
      <c r="C82" s="4"/>
      <c r="D82" s="4"/>
      <c r="E82" s="4"/>
      <c r="F82" s="13"/>
      <c r="G82" s="13"/>
      <c r="H82" s="13"/>
      <c r="I82" s="13"/>
      <c r="J82" s="13"/>
      <c r="K82" s="13"/>
      <c r="L82" s="13"/>
      <c r="M82" s="13"/>
      <c r="U82" s="68" t="s">
        <v>34</v>
      </c>
      <c r="V82" s="41" t="str">
        <f ca="1">Planning!$L24</f>
        <v>FC Barcelona</v>
      </c>
      <c r="W82" s="13" t="str">
        <f ca="1">Planning!$N24</f>
        <v>Maibach 1822 eV</v>
      </c>
      <c r="X82" s="13">
        <f ca="1">IF(AND('Preliminary Round'!$I30&lt;&gt;"",'Preliminary Round'!$K30&lt;&gt;"",'Preliminary Round'!$F30&lt;&gt;'Preliminary Round'!$H30,$V82&lt;&gt;"",$W82&lt;&gt;""),'Preliminary Round'!$I30,"")</f>
        <v>5</v>
      </c>
      <c r="Y82" s="36">
        <f ca="1">IF(AND('Preliminary Round'!$I30&lt;&gt;"",'Preliminary Round'!$K30&lt;&gt;"",'Preliminary Round'!$F30&lt;&gt;'Preliminary Round'!$H30,$V82&lt;&gt;"",$W82&lt;&gt;""),'Preliminary Round'!$K30,"")</f>
        <v>1</v>
      </c>
      <c r="Z82" s="35" t="str">
        <f t="shared" ca="1" si="67"/>
        <v>FC BarcelonaMaibach 1822 eV</v>
      </c>
      <c r="AA82" s="13">
        <f t="shared" ca="1" si="66"/>
        <v>1</v>
      </c>
      <c r="AB82" s="13" t="str">
        <f ca="1">IF(AA82&gt;0,X82&amp;Language!$E$84&amp;Y82,"")</f>
        <v>5-1</v>
      </c>
      <c r="AD82" s="145"/>
      <c r="AE82" s="150">
        <f ca="1">IF($AA82=0,"",IF($X82&gt;$Y82,Settings!$C$4,IF($X82=$Y82,1,0)))</f>
        <v>3</v>
      </c>
      <c r="AF82" s="145">
        <f ca="1">IF($AA82=0,"",IF($X82&lt;$Y82,Settings!$C$4,IF($X82=$Y82,1,0)))</f>
        <v>0</v>
      </c>
    </row>
    <row r="83" spans="2:32" s="2" customFormat="1" x14ac:dyDescent="0.2">
      <c r="B83" s="4"/>
      <c r="C83" s="4"/>
      <c r="D83" s="4"/>
      <c r="E83" s="4"/>
      <c r="F83" s="13"/>
      <c r="G83" s="13"/>
      <c r="H83" s="13"/>
      <c r="I83" s="13"/>
      <c r="J83" s="13"/>
      <c r="K83" s="13"/>
      <c r="L83" s="13"/>
      <c r="M83" s="13"/>
      <c r="U83" s="68" t="s">
        <v>35</v>
      </c>
      <c r="V83" s="41" t="str">
        <f ca="1">Planning!$L25</f>
        <v>Inter Mailand</v>
      </c>
      <c r="W83" s="13" t="str">
        <f ca="1">Planning!$N25</f>
        <v>Manchester City</v>
      </c>
      <c r="X83" s="13">
        <f ca="1">IF(AND('Preliminary Round'!$I31&lt;&gt;"",'Preliminary Round'!$K31&lt;&gt;"",'Preliminary Round'!$F31&lt;&gt;'Preliminary Round'!$H31,$V83&lt;&gt;"",$W83&lt;&gt;""),'Preliminary Round'!$I31,"")</f>
        <v>0</v>
      </c>
      <c r="Y83" s="36">
        <f ca="1">IF(AND('Preliminary Round'!$I31&lt;&gt;"",'Preliminary Round'!$K31&lt;&gt;"",'Preliminary Round'!$F31&lt;&gt;'Preliminary Round'!$H31,$V83&lt;&gt;"",$W83&lt;&gt;""),'Preliminary Round'!$K31,"")</f>
        <v>1</v>
      </c>
      <c r="Z83" s="35" t="str">
        <f t="shared" ca="1" si="67"/>
        <v>Inter MailandManchester City</v>
      </c>
      <c r="AA83" s="13">
        <f t="shared" ca="1" si="66"/>
        <v>1</v>
      </c>
      <c r="AB83" s="13" t="str">
        <f ca="1">IF(AA83&gt;0,X83&amp;Language!$E$84&amp;Y83,"")</f>
        <v>0-1</v>
      </c>
      <c r="AD83" s="145"/>
      <c r="AE83" s="150">
        <f ca="1">IF($AA83=0,"",IF($X83&gt;$Y83,Settings!$C$4,IF($X83=$Y83,1,0)))</f>
        <v>0</v>
      </c>
      <c r="AF83" s="145">
        <f ca="1">IF($AA83=0,"",IF($X83&lt;$Y83,Settings!$C$4,IF($X83=$Y83,1,0)))</f>
        <v>3</v>
      </c>
    </row>
    <row r="84" spans="2:32" s="2" customFormat="1" x14ac:dyDescent="0.2">
      <c r="B84" s="4"/>
      <c r="C84" s="4"/>
      <c r="D84" s="4"/>
      <c r="E84" s="4"/>
      <c r="F84" s="13"/>
      <c r="G84" s="13"/>
      <c r="H84" s="13"/>
      <c r="I84" s="13"/>
      <c r="J84" s="13"/>
      <c r="K84" s="13"/>
      <c r="L84" s="13"/>
      <c r="M84" s="13"/>
      <c r="U84" s="68" t="s">
        <v>36</v>
      </c>
      <c r="V84" s="41" t="str">
        <f ca="1">Planning!$L26</f>
        <v>Real Madrid</v>
      </c>
      <c r="W84" s="13" t="str">
        <f ca="1">Planning!$N26</f>
        <v>FSV Rauen</v>
      </c>
      <c r="X84" s="13">
        <f ca="1">IF(AND('Preliminary Round'!$I32&lt;&gt;"",'Preliminary Round'!$K32&lt;&gt;"",'Preliminary Round'!$F32&lt;&gt;'Preliminary Round'!$H32,$V84&lt;&gt;"",$W84&lt;&gt;""),'Preliminary Round'!$I32,"")</f>
        <v>4</v>
      </c>
      <c r="Y84" s="36">
        <f ca="1">IF(AND('Preliminary Round'!$I32&lt;&gt;"",'Preliminary Round'!$K32&lt;&gt;"",'Preliminary Round'!$F32&lt;&gt;'Preliminary Round'!$H32,$V84&lt;&gt;"",$W84&lt;&gt;""),'Preliminary Round'!$K32,"")</f>
        <v>1</v>
      </c>
      <c r="Z84" s="35" t="str">
        <f t="shared" ca="1" si="67"/>
        <v>Real MadridFSV Rauen</v>
      </c>
      <c r="AA84" s="13">
        <f t="shared" ca="1" si="66"/>
        <v>1</v>
      </c>
      <c r="AB84" s="13" t="str">
        <f ca="1">IF(AA84&gt;0,X84&amp;Language!$E$84&amp;Y84,"")</f>
        <v>4-1</v>
      </c>
      <c r="AD84" s="145"/>
      <c r="AE84" s="150">
        <f ca="1">IF($AA84=0,"",IF($X84&gt;$Y84,Settings!$C$4,IF($X84=$Y84,1,0)))</f>
        <v>3</v>
      </c>
      <c r="AF84" s="145">
        <f ca="1">IF($AA84=0,"",IF($X84&lt;$Y84,Settings!$C$4,IF($X84=$Y84,1,0)))</f>
        <v>0</v>
      </c>
    </row>
    <row r="85" spans="2:32" s="2" customFormat="1" x14ac:dyDescent="0.2">
      <c r="B85" s="4"/>
      <c r="C85" s="4"/>
      <c r="D85" s="4"/>
      <c r="E85" s="4"/>
      <c r="F85" s="13"/>
      <c r="G85" s="13"/>
      <c r="H85" s="13"/>
      <c r="I85" s="13"/>
      <c r="J85" s="13"/>
      <c r="K85" s="13"/>
      <c r="L85" s="13"/>
      <c r="M85" s="13"/>
      <c r="U85" s="68" t="s">
        <v>37</v>
      </c>
      <c r="V85" s="41" t="str">
        <f ca="1">Planning!$L27</f>
        <v>Eintracht Frankfurt</v>
      </c>
      <c r="W85" s="13" t="str">
        <f ca="1">Planning!$N27</f>
        <v>1. FC Riedwald</v>
      </c>
      <c r="X85" s="13">
        <f ca="1">IF(AND('Preliminary Round'!$I33&lt;&gt;"",'Preliminary Round'!$K33&lt;&gt;"",'Preliminary Round'!$F33&lt;&gt;'Preliminary Round'!$H33,$V85&lt;&gt;"",$W85&lt;&gt;""),'Preliminary Round'!$I33,"")</f>
        <v>5</v>
      </c>
      <c r="Y85" s="36">
        <f ca="1">IF(AND('Preliminary Round'!$I33&lt;&gt;"",'Preliminary Round'!$K33&lt;&gt;"",'Preliminary Round'!$F33&lt;&gt;'Preliminary Round'!$H33,$V85&lt;&gt;"",$W85&lt;&gt;""),'Preliminary Round'!$K33,"")</f>
        <v>2</v>
      </c>
      <c r="Z85" s="35" t="str">
        <f t="shared" ca="1" si="67"/>
        <v>Eintracht Frankfurt1. FC Riedwald</v>
      </c>
      <c r="AA85" s="13">
        <f t="shared" ca="1" si="66"/>
        <v>1</v>
      </c>
      <c r="AB85" s="13" t="str">
        <f ca="1">IF(AA85&gt;0,X85&amp;Language!$E$84&amp;Y85,"")</f>
        <v>5-2</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Planning!$L28</f>
        <v>SSV Wildbach</v>
      </c>
      <c r="W86" s="13" t="str">
        <f ca="1">Planning!$N28</f>
        <v>Mainz 05</v>
      </c>
      <c r="X86" s="13">
        <f ca="1">IF(AND('Preliminary Round'!$I34&lt;&gt;"",'Preliminary Round'!$K34&lt;&gt;"",'Preliminary Round'!$F34&lt;&gt;'Preliminary Round'!$H34,$V86&lt;&gt;"",$W86&lt;&gt;""),'Preliminary Round'!$I34,"")</f>
        <v>0</v>
      </c>
      <c r="Y86" s="36">
        <f ca="1">IF(AND('Preliminary Round'!$I34&lt;&gt;"",'Preliminary Round'!$K34&lt;&gt;"",'Preliminary Round'!$F34&lt;&gt;'Preliminary Round'!$H34,$V86&lt;&gt;"",$W86&lt;&gt;""),'Preliminary Round'!$K34,"")</f>
        <v>2</v>
      </c>
      <c r="Z86" s="35" t="str">
        <f t="shared" ca="1" si="67"/>
        <v>SSV WildbachMainz 05</v>
      </c>
      <c r="AA86" s="13">
        <f t="shared" ca="1" si="66"/>
        <v>1</v>
      </c>
      <c r="AB86" s="13" t="str">
        <f ca="1">IF(AA86&gt;0,X86&amp;Language!$E$84&amp;Y86,"")</f>
        <v>0-2</v>
      </c>
      <c r="AD86" s="145"/>
      <c r="AE86" s="150">
        <f ca="1">IF($AA86=0,"",IF($X86&gt;$Y86,Settings!$C$4,IF($X86=$Y86,1,0)))</f>
        <v>0</v>
      </c>
      <c r="AF86" s="145">
        <f ca="1">IF($AA86=0,"",IF($X86&lt;$Y86,Settings!$C$4,IF($X86=$Y86,1,0)))</f>
        <v>3</v>
      </c>
    </row>
    <row r="87" spans="2:32" s="2" customFormat="1" x14ac:dyDescent="0.2">
      <c r="B87" s="4"/>
      <c r="C87" s="4"/>
      <c r="D87" s="4"/>
      <c r="E87" s="4"/>
      <c r="F87" s="13"/>
      <c r="G87" s="13"/>
      <c r="H87" s="13"/>
      <c r="I87" s="13"/>
      <c r="J87" s="13"/>
      <c r="K87" s="13"/>
      <c r="L87" s="13"/>
      <c r="M87" s="13"/>
      <c r="U87" s="68" t="s">
        <v>39</v>
      </c>
      <c r="V87" s="41" t="str">
        <f ca="1">Planning!$L29</f>
        <v>Borussia Dortmund</v>
      </c>
      <c r="W87" s="13" t="str">
        <f ca="1">Planning!$N29</f>
        <v>Kickers Rodendorf</v>
      </c>
      <c r="X87" s="13">
        <f ca="1">IF(AND('Preliminary Round'!$I35&lt;&gt;"",'Preliminary Round'!$K35&lt;&gt;"",'Preliminary Round'!$F35&lt;&gt;'Preliminary Round'!$H35,$V87&lt;&gt;"",$W87&lt;&gt;""),'Preliminary Round'!$I35,"")</f>
        <v>6</v>
      </c>
      <c r="Y87" s="36">
        <f ca="1">IF(AND('Preliminary Round'!$I35&lt;&gt;"",'Preliminary Round'!$K35&lt;&gt;"",'Preliminary Round'!$F35&lt;&gt;'Preliminary Round'!$H35,$V87&lt;&gt;"",$W87&lt;&gt;""),'Preliminary Round'!$K35,"")</f>
        <v>1</v>
      </c>
      <c r="Z87" s="35" t="str">
        <f t="shared" ca="1" si="67"/>
        <v>Borussia DortmundKickers Rodendorf</v>
      </c>
      <c r="AA87" s="13">
        <f t="shared" ca="1" si="66"/>
        <v>1</v>
      </c>
      <c r="AB87" s="13" t="str">
        <f ca="1">IF(AA87&gt;0,X87&amp;Language!$E$84&amp;Y87,"")</f>
        <v>6-1</v>
      </c>
      <c r="AD87" s="145"/>
      <c r="AE87" s="150">
        <f ca="1">IF($AA87=0,"",IF($X87&gt;$Y87,Settings!$C$4,IF($X87=$Y87,1,0)))</f>
        <v>3</v>
      </c>
      <c r="AF87" s="145">
        <f ca="1">IF($AA87=0,"",IF($X87&lt;$Y87,Settings!$C$4,IF($X87=$Y87,1,0)))</f>
        <v>0</v>
      </c>
    </row>
    <row r="88" spans="2:32" s="2" customFormat="1" x14ac:dyDescent="0.2">
      <c r="B88" s="4"/>
      <c r="C88" s="4"/>
      <c r="D88" s="4"/>
      <c r="E88" s="4"/>
      <c r="F88" s="13"/>
      <c r="G88" s="13"/>
      <c r="H88" s="13"/>
      <c r="I88" s="13"/>
      <c r="J88" s="13"/>
      <c r="K88" s="13"/>
      <c r="L88" s="13"/>
      <c r="M88" s="13"/>
      <c r="U88" s="68" t="s">
        <v>40</v>
      </c>
      <c r="V88" s="41" t="str">
        <f ca="1">Planning!$L30</f>
        <v>Maibach 1822 eV</v>
      </c>
      <c r="W88" s="13" t="str">
        <f ca="1">Planning!$N30</f>
        <v>VFB Essenheim</v>
      </c>
      <c r="X88" s="13">
        <f ca="1">IF(AND('Preliminary Round'!$I36&lt;&gt;"",'Preliminary Round'!$K36&lt;&gt;"",'Preliminary Round'!$F36&lt;&gt;'Preliminary Round'!$H36,$V88&lt;&gt;"",$W88&lt;&gt;""),'Preliminary Round'!$I36,"")</f>
        <v>4</v>
      </c>
      <c r="Y88" s="36">
        <f ca="1">IF(AND('Preliminary Round'!$I36&lt;&gt;"",'Preliminary Round'!$K36&lt;&gt;"",'Preliminary Round'!$F36&lt;&gt;'Preliminary Round'!$H36,$V88&lt;&gt;"",$W88&lt;&gt;""),'Preliminary Round'!$K36,"")</f>
        <v>2</v>
      </c>
      <c r="Z88" s="35" t="str">
        <f t="shared" ca="1" si="67"/>
        <v>Maibach 1822 eVVFB Essenheim</v>
      </c>
      <c r="AA88" s="13">
        <f t="shared" ca="1" si="66"/>
        <v>1</v>
      </c>
      <c r="AB88" s="13" t="str">
        <f ca="1">IF(AA88&gt;0,X88&amp;Language!$E$84&amp;Y88,"")</f>
        <v>4-2</v>
      </c>
      <c r="AD88" s="145"/>
      <c r="AE88" s="150">
        <f ca="1">IF($AA88=0,"",IF($X88&gt;$Y88,Settings!$C$4,IF($X88=$Y88,1,0)))</f>
        <v>3</v>
      </c>
      <c r="AF88" s="145">
        <f ca="1">IF($AA88=0,"",IF($X88&lt;$Y88,Settings!$C$4,IF($X88=$Y88,1,0)))</f>
        <v>0</v>
      </c>
    </row>
    <row r="89" spans="2:32" s="2" customFormat="1" x14ac:dyDescent="0.2">
      <c r="B89" s="4"/>
      <c r="C89" s="4"/>
      <c r="D89" s="4"/>
      <c r="E89" s="4"/>
      <c r="F89" s="13"/>
      <c r="G89" s="13"/>
      <c r="H89" s="13"/>
      <c r="I89" s="13"/>
      <c r="J89" s="13"/>
      <c r="K89" s="13"/>
      <c r="L89" s="13"/>
      <c r="M89" s="13"/>
      <c r="U89" s="68" t="s">
        <v>41</v>
      </c>
      <c r="V89" s="41" t="str">
        <f ca="1">Planning!$L31</f>
        <v>Manchester City</v>
      </c>
      <c r="W89" s="13" t="str">
        <f ca="1">Planning!$N31</f>
        <v>FC Grönlingen</v>
      </c>
      <c r="X89" s="13">
        <f ca="1">IF(AND('Preliminary Round'!$I37&lt;&gt;"",'Preliminary Round'!$K37&lt;&gt;"",'Preliminary Round'!$F37&lt;&gt;'Preliminary Round'!$H37,$V89&lt;&gt;"",$W89&lt;&gt;""),'Preliminary Round'!$I37,"")</f>
        <v>5</v>
      </c>
      <c r="Y89" s="36">
        <f ca="1">IF(AND('Preliminary Round'!$I37&lt;&gt;"",'Preliminary Round'!$K37&lt;&gt;"",'Preliminary Round'!$F37&lt;&gt;'Preliminary Round'!$H37,$V89&lt;&gt;"",$W89&lt;&gt;""),'Preliminary Round'!$K37,"")</f>
        <v>0</v>
      </c>
      <c r="Z89" s="35" t="str">
        <f t="shared" ca="1" si="67"/>
        <v>Manchester CityFC Grönlingen</v>
      </c>
      <c r="AA89" s="13">
        <f t="shared" ca="1" si="66"/>
        <v>1</v>
      </c>
      <c r="AB89" s="13" t="str">
        <f ca="1">IF(AA89&gt;0,X89&amp;Language!$E$84&amp;Y89,"")</f>
        <v>5-0</v>
      </c>
      <c r="AD89" s="145"/>
      <c r="AE89" s="150">
        <f ca="1">IF($AA89=0,"",IF($X89&gt;$Y89,Settings!$C$4,IF($X89=$Y89,1,0)))</f>
        <v>3</v>
      </c>
      <c r="AF89" s="145">
        <f ca="1">IF($AA89=0,"",IF($X89&lt;$Y89,Settings!$C$4,IF($X89=$Y89,1,0)))</f>
        <v>0</v>
      </c>
    </row>
    <row r="90" spans="2:32" s="2" customFormat="1" x14ac:dyDescent="0.2">
      <c r="B90" s="4"/>
      <c r="C90" s="4"/>
      <c r="D90" s="4"/>
      <c r="E90" s="4"/>
      <c r="F90" s="13"/>
      <c r="G90" s="13"/>
      <c r="H90" s="13"/>
      <c r="I90" s="13"/>
      <c r="J90" s="13"/>
      <c r="K90" s="13"/>
      <c r="L90" s="13"/>
      <c r="M90" s="13"/>
      <c r="U90" s="68" t="s">
        <v>42</v>
      </c>
      <c r="V90" s="41" t="str">
        <f ca="1">Planning!$L32</f>
        <v>FSV Rauen</v>
      </c>
      <c r="W90" s="13" t="str">
        <f ca="1">Planning!$N32</f>
        <v>1. FC Nürnberg</v>
      </c>
      <c r="X90" s="13">
        <f ca="1">IF(AND('Preliminary Round'!$I38&lt;&gt;"",'Preliminary Round'!$K38&lt;&gt;"",'Preliminary Round'!$F38&lt;&gt;'Preliminary Round'!$H38,$V90&lt;&gt;"",$W90&lt;&gt;""),'Preliminary Round'!$I38,"")</f>
        <v>1</v>
      </c>
      <c r="Y90" s="36">
        <f ca="1">IF(AND('Preliminary Round'!$I38&lt;&gt;"",'Preliminary Round'!$K38&lt;&gt;"",'Preliminary Round'!$F38&lt;&gt;'Preliminary Round'!$H38,$V90&lt;&gt;"",$W90&lt;&gt;""),'Preliminary Round'!$K38,"")</f>
        <v>3</v>
      </c>
      <c r="Z90" s="35" t="str">
        <f t="shared" ca="1" si="67"/>
        <v>FSV Rauen1. FC Nürnberg</v>
      </c>
      <c r="AA90" s="13">
        <f t="shared" ca="1" si="66"/>
        <v>1</v>
      </c>
      <c r="AB90" s="13" t="str">
        <f ca="1">IF(AA90&gt;0,X90&amp;Language!$E$84&amp;Y90,"")</f>
        <v>1-3</v>
      </c>
      <c r="AD90" s="145"/>
      <c r="AE90" s="150">
        <f ca="1">IF($AA90=0,"",IF($X90&gt;$Y90,Settings!$C$4,IF($X90=$Y90,1,0)))</f>
        <v>0</v>
      </c>
      <c r="AF90" s="145">
        <f ca="1">IF($AA90=0,"",IF($X90&lt;$Y90,Settings!$C$4,IF($X90=$Y90,1,0)))</f>
        <v>3</v>
      </c>
    </row>
    <row r="91" spans="2:32" s="2" customFormat="1" x14ac:dyDescent="0.2">
      <c r="B91" s="4"/>
      <c r="C91" s="4"/>
      <c r="D91" s="4"/>
      <c r="E91" s="4"/>
      <c r="F91" s="13"/>
      <c r="G91" s="13"/>
      <c r="H91" s="13"/>
      <c r="I91" s="13"/>
      <c r="J91" s="13"/>
      <c r="K91" s="13"/>
      <c r="L91" s="13"/>
      <c r="M91" s="13"/>
      <c r="U91" s="68" t="s">
        <v>43</v>
      </c>
      <c r="V91" s="41" t="str">
        <f ca="1">Planning!$L33</f>
        <v>1. FC Riedwald</v>
      </c>
      <c r="W91" s="13" t="str">
        <f ca="1">Planning!$N33</f>
        <v>FC Barcelona</v>
      </c>
      <c r="X91" s="13">
        <f ca="1">IF(AND('Preliminary Round'!$I39&lt;&gt;"",'Preliminary Round'!$K39&lt;&gt;"",'Preliminary Round'!$F39&lt;&gt;'Preliminary Round'!$H39,$V91&lt;&gt;"",$W91&lt;&gt;""),'Preliminary Round'!$I39,"")</f>
        <v>0</v>
      </c>
      <c r="Y91" s="36">
        <f ca="1">IF(AND('Preliminary Round'!$I39&lt;&gt;"",'Preliminary Round'!$K39&lt;&gt;"",'Preliminary Round'!$F39&lt;&gt;'Preliminary Round'!$H39,$V91&lt;&gt;"",$W91&lt;&gt;""),'Preliminary Round'!$K39,"")</f>
        <v>2</v>
      </c>
      <c r="Z91" s="35" t="str">
        <f t="shared" ca="1" si="67"/>
        <v>1. FC RiedwaldFC Barcelona</v>
      </c>
      <c r="AA91" s="13">
        <f t="shared" ca="1" si="66"/>
        <v>1</v>
      </c>
      <c r="AB91" s="13" t="str">
        <f ca="1">IF(AA91&gt;0,X91&amp;Language!$E$84&amp;Y91,"")</f>
        <v>0-2</v>
      </c>
      <c r="AD91" s="145"/>
      <c r="AE91" s="150">
        <f ca="1">IF($AA91=0,"",IF($X91&gt;$Y91,Settings!$C$4,IF($X91=$Y91,1,0)))</f>
        <v>0</v>
      </c>
      <c r="AF91" s="145">
        <f ca="1">IF($AA91=0,"",IF($X91&lt;$Y91,Settings!$C$4,IF($X91=$Y91,1,0)))</f>
        <v>3</v>
      </c>
    </row>
    <row r="92" spans="2:32" s="2" customFormat="1" x14ac:dyDescent="0.2">
      <c r="B92" s="4"/>
      <c r="C92" s="4"/>
      <c r="D92" s="4"/>
      <c r="E92" s="4"/>
      <c r="F92" s="13"/>
      <c r="G92" s="13"/>
      <c r="H92" s="13"/>
      <c r="I92" s="13"/>
      <c r="J92" s="13"/>
      <c r="K92" s="13"/>
      <c r="L92" s="13"/>
      <c r="M92" s="13"/>
      <c r="U92" s="68" t="s">
        <v>44</v>
      </c>
      <c r="V92" s="41" t="str">
        <f ca="1">Planning!$L34</f>
        <v>Mainz 05</v>
      </c>
      <c r="W92" s="13" t="str">
        <f ca="1">Planning!$N34</f>
        <v>Inter Mailand</v>
      </c>
      <c r="X92" s="13">
        <f ca="1">IF(AND('Preliminary Round'!$I40&lt;&gt;"",'Preliminary Round'!$K40&lt;&gt;"",'Preliminary Round'!$F40&lt;&gt;'Preliminary Round'!$H40,$V92&lt;&gt;"",$W92&lt;&gt;""),'Preliminary Round'!$I40,"")</f>
        <v>1</v>
      </c>
      <c r="Y92" s="36">
        <f ca="1">IF(AND('Preliminary Round'!$I40&lt;&gt;"",'Preliminary Round'!$K40&lt;&gt;"",'Preliminary Round'!$F40&lt;&gt;'Preliminary Round'!$H40,$V92&lt;&gt;"",$W92&lt;&gt;""),'Preliminary Round'!$K40,"")</f>
        <v>4</v>
      </c>
      <c r="Z92" s="35" t="str">
        <f t="shared" ca="1" si="67"/>
        <v>Mainz 05Inter Mailand</v>
      </c>
      <c r="AA92" s="13">
        <f t="shared" ca="1" si="66"/>
        <v>1</v>
      </c>
      <c r="AB92" s="13" t="str">
        <f ca="1">IF(AA92&gt;0,X92&amp;Language!$E$84&amp;Y92,"")</f>
        <v>1-4</v>
      </c>
      <c r="AD92" s="145"/>
      <c r="AE92" s="150">
        <f ca="1">IF($AA92=0,"",IF($X92&gt;$Y92,Settings!$C$4,IF($X92=$Y92,1,0)))</f>
        <v>0</v>
      </c>
      <c r="AF92" s="145">
        <f ca="1">IF($AA92=0,"",IF($X92&lt;$Y92,Settings!$C$4,IF($X92=$Y92,1,0)))</f>
        <v>3</v>
      </c>
    </row>
    <row r="93" spans="2:32" s="2" customFormat="1" x14ac:dyDescent="0.2">
      <c r="B93" s="4"/>
      <c r="C93" s="4"/>
      <c r="D93" s="4"/>
      <c r="E93" s="4"/>
      <c r="F93" s="13"/>
      <c r="G93" s="13"/>
      <c r="H93" s="13"/>
      <c r="I93" s="13"/>
      <c r="J93" s="13"/>
      <c r="K93" s="13"/>
      <c r="L93" s="13"/>
      <c r="M93" s="13"/>
      <c r="U93" s="68" t="s">
        <v>45</v>
      </c>
      <c r="V93" s="41" t="str">
        <f ca="1">Planning!$L35</f>
        <v>Kickers Rodendorf</v>
      </c>
      <c r="W93" s="13" t="str">
        <f ca="1">Planning!$N35</f>
        <v>Real Madrid</v>
      </c>
      <c r="X93" s="13">
        <f ca="1">IF(AND('Preliminary Round'!$I41&lt;&gt;"",'Preliminary Round'!$K41&lt;&gt;"",'Preliminary Round'!$F41&lt;&gt;'Preliminary Round'!$H41,$V93&lt;&gt;"",$W93&lt;&gt;""),'Preliminary Round'!$I41,"")</f>
        <v>0</v>
      </c>
      <c r="Y93" s="36">
        <f ca="1">IF(AND('Preliminary Round'!$I41&lt;&gt;"",'Preliminary Round'!$K41&lt;&gt;"",'Preliminary Round'!$F41&lt;&gt;'Preliminary Round'!$H41,$V93&lt;&gt;"",$W93&lt;&gt;""),'Preliminary Round'!$K41,"")</f>
        <v>6</v>
      </c>
      <c r="Z93" s="35" t="str">
        <f t="shared" ca="1" si="67"/>
        <v>Kickers RodendorfReal Madrid</v>
      </c>
      <c r="AA93" s="13">
        <f t="shared" ca="1" si="66"/>
        <v>1</v>
      </c>
      <c r="AB93" s="13" t="str">
        <f ca="1">IF(AA93&gt;0,X93&amp;Language!$E$84&amp;Y93,"")</f>
        <v>0-6</v>
      </c>
      <c r="AD93" s="145"/>
      <c r="AE93" s="150">
        <f ca="1">IF($AA93=0,"",IF($X93&gt;$Y93,Settings!$C$4,IF($X93=$Y93,1,0)))</f>
        <v>0</v>
      </c>
      <c r="AF93" s="145">
        <f ca="1">IF($AA93=0,"",IF($X93&lt;$Y93,Settings!$C$4,IF($X93=$Y93,1,0)))</f>
        <v>3</v>
      </c>
    </row>
    <row r="94" spans="2:32" s="2" customFormat="1" x14ac:dyDescent="0.2">
      <c r="B94" s="4"/>
      <c r="C94" s="4"/>
      <c r="D94" s="4"/>
      <c r="E94" s="4"/>
      <c r="F94" s="13"/>
      <c r="G94" s="13"/>
      <c r="H94" s="13"/>
      <c r="I94" s="13"/>
      <c r="J94" s="13"/>
      <c r="K94" s="13"/>
      <c r="L94" s="13"/>
      <c r="M94" s="13"/>
      <c r="U94" s="68" t="s">
        <v>46</v>
      </c>
      <c r="V94" s="41" t="str">
        <f ca="1">Planning!$L36</f>
        <v/>
      </c>
      <c r="W94" s="13" t="str">
        <f ca="1">Planning!$N36</f>
        <v/>
      </c>
      <c r="X94" s="13" t="str">
        <f ca="1">IF(AND('Preliminary Round'!$I42&lt;&gt;"",'Preliminary Round'!$K42&lt;&gt;"",'Preliminary Round'!$F42&lt;&gt;'Preliminary Round'!$H42,$V94&lt;&gt;"",$W94&lt;&gt;""),'Preliminary Round'!$I42,"")</f>
        <v/>
      </c>
      <c r="Y94" s="36" t="str">
        <f ca="1">IF(AND('Preliminary Round'!$I42&lt;&gt;"",'Preliminary Round'!$K42&lt;&gt;"",'Preliminary Round'!$F42&lt;&gt;'Preliminary Round'!$H42,$V94&lt;&gt;"",$W94&lt;&gt;""),'Preliminary Round'!$K42,"")</f>
        <v/>
      </c>
      <c r="Z94" s="35" t="str">
        <f t="shared" ca="1" si="67"/>
        <v/>
      </c>
      <c r="AA94" s="13">
        <f t="shared" ca="1" si="66"/>
        <v>0</v>
      </c>
      <c r="AB94" s="13" t="str">
        <f ca="1">IF(AA94&gt;0,X94&amp;Language!$E$84&amp;Y94,"")</f>
        <v/>
      </c>
      <c r="AD94" s="145"/>
      <c r="AE94" s="150" t="str">
        <f ca="1">IF($AA94=0,"",IF($X94&gt;$Y94,Settings!$C$4,IF($X94=$Y94,1,0)))</f>
        <v/>
      </c>
      <c r="AF94" s="145" t="str">
        <f ca="1">IF($AA94=0,"",IF($X94&lt;$Y94,Settings!$C$4,IF($X94=$Y94,1,0)))</f>
        <v/>
      </c>
    </row>
    <row r="95" spans="2:32" s="2" customFormat="1" x14ac:dyDescent="0.2">
      <c r="B95" s="4"/>
      <c r="C95" s="4"/>
      <c r="D95" s="4"/>
      <c r="E95" s="4"/>
      <c r="F95" s="13"/>
      <c r="G95" s="13"/>
      <c r="H95" s="13"/>
      <c r="I95" s="13"/>
      <c r="J95" s="13"/>
      <c r="K95" s="13"/>
      <c r="L95" s="13"/>
      <c r="M95" s="13"/>
      <c r="U95" s="68" t="s">
        <v>47</v>
      </c>
      <c r="V95" s="41" t="str">
        <f ca="1">Planning!$L37</f>
        <v/>
      </c>
      <c r="W95" s="13" t="str">
        <f ca="1">Planning!$N37</f>
        <v/>
      </c>
      <c r="X95" s="13" t="str">
        <f ca="1">IF(AND('Preliminary Round'!$I43&lt;&gt;"",'Preliminary Round'!$K43&lt;&gt;"",'Preliminary Round'!$F43&lt;&gt;'Preliminary Round'!$H43,$V95&lt;&gt;"",$W95&lt;&gt;""),'Preliminary Round'!$I43,"")</f>
        <v/>
      </c>
      <c r="Y95" s="36" t="str">
        <f ca="1">IF(AND('Preliminary Round'!$I43&lt;&gt;"",'Preliminary Round'!$K43&lt;&gt;"",'Preliminary Round'!$F43&lt;&gt;'Preliminary Round'!$H43,$V95&lt;&gt;"",$W95&lt;&gt;""),'Preliminary Round'!$K43,"")</f>
        <v/>
      </c>
      <c r="Z95" s="35" t="str">
        <f t="shared" ca="1" si="67"/>
        <v/>
      </c>
      <c r="AA95" s="13">
        <f t="shared" ca="1" si="66"/>
        <v>0</v>
      </c>
      <c r="AB95" s="13" t="str">
        <f ca="1">IF(AA95&gt;0,X95&amp;Language!$E$84&amp;Y95,"")</f>
        <v/>
      </c>
      <c r="AD95" s="145"/>
      <c r="AE95" s="150" t="str">
        <f ca="1">IF($AA95=0,"",IF($X95&gt;$Y95,Settings!$C$4,IF($X95=$Y95,1,0)))</f>
        <v/>
      </c>
      <c r="AF95" s="145" t="str">
        <f ca="1">IF($AA95=0,"",IF($X95&lt;$Y95,Settings!$C$4,IF($X95=$Y95,1,0)))</f>
        <v/>
      </c>
    </row>
    <row r="96" spans="2:32" s="2" customFormat="1" x14ac:dyDescent="0.2">
      <c r="B96" s="4"/>
      <c r="C96" s="4"/>
      <c r="D96" s="4"/>
      <c r="E96" s="4"/>
      <c r="F96" s="13"/>
      <c r="G96" s="13"/>
      <c r="H96" s="13"/>
      <c r="I96" s="13"/>
      <c r="J96" s="13"/>
      <c r="K96" s="13"/>
      <c r="L96" s="13"/>
      <c r="M96" s="13"/>
      <c r="U96" s="68" t="s">
        <v>48</v>
      </c>
      <c r="V96" s="41" t="str">
        <f ca="1">Planning!$L38</f>
        <v/>
      </c>
      <c r="W96" s="13" t="str">
        <f ca="1">Planning!$N38</f>
        <v/>
      </c>
      <c r="X96" s="13" t="str">
        <f ca="1">IF(AND('Preliminary Round'!$I44&lt;&gt;"",'Preliminary Round'!$K44&lt;&gt;"",'Preliminary Round'!$F44&lt;&gt;'Preliminary Round'!$H44,$V96&lt;&gt;"",$W96&lt;&gt;""),'Preliminary Round'!$I44,"")</f>
        <v/>
      </c>
      <c r="Y96" s="36" t="str">
        <f ca="1">IF(AND('Preliminary Round'!$I44&lt;&gt;"",'Preliminary Round'!$K44&lt;&gt;"",'Preliminary Round'!$F44&lt;&gt;'Preliminary Round'!$H44,$V96&lt;&gt;"",$W96&lt;&gt;""),'Preliminary Round'!$K44,"")</f>
        <v/>
      </c>
      <c r="Z96" s="35" t="str">
        <f t="shared" ca="1" si="67"/>
        <v/>
      </c>
      <c r="AA96" s="13">
        <f t="shared" ca="1" si="66"/>
        <v>0</v>
      </c>
      <c r="AB96" s="13" t="str">
        <f ca="1">IF(AA96&gt;0,X96&amp;Language!$E$84&amp;Y96,"")</f>
        <v/>
      </c>
      <c r="AD96" s="145"/>
      <c r="AE96" s="150" t="str">
        <f ca="1">IF($AA96=0,"",IF($X96&gt;$Y96,Settings!$C$4,IF($X96=$Y96,1,0)))</f>
        <v/>
      </c>
      <c r="AF96" s="145" t="str">
        <f ca="1">IF($AA96=0,"",IF($X96&lt;$Y96,Settings!$C$4,IF($X96=$Y96,1,0)))</f>
        <v/>
      </c>
    </row>
    <row r="97" spans="2:32" s="2" customFormat="1" x14ac:dyDescent="0.2">
      <c r="B97" s="4"/>
      <c r="C97" s="4"/>
      <c r="D97" s="4"/>
      <c r="E97" s="4"/>
      <c r="F97" s="13"/>
      <c r="G97" s="13"/>
      <c r="H97" s="13"/>
      <c r="I97" s="13"/>
      <c r="J97" s="13"/>
      <c r="K97" s="13"/>
      <c r="L97" s="13"/>
      <c r="M97" s="13"/>
      <c r="U97" s="68" t="s">
        <v>49</v>
      </c>
      <c r="V97" s="41" t="str">
        <f ca="1">Planning!$L39</f>
        <v/>
      </c>
      <c r="W97" s="13" t="str">
        <f ca="1">Planning!$N39</f>
        <v/>
      </c>
      <c r="X97" s="13" t="str">
        <f ca="1">IF(AND('Preliminary Round'!$I45&lt;&gt;"",'Preliminary Round'!$K45&lt;&gt;"",'Preliminary Round'!$F45&lt;&gt;'Preliminary Round'!$H45,$V97&lt;&gt;"",$W97&lt;&gt;""),'Preliminary Round'!$I45,"")</f>
        <v/>
      </c>
      <c r="Y97" s="36" t="str">
        <f ca="1">IF(AND('Preliminary Round'!$I45&lt;&gt;"",'Preliminary Round'!$K45&lt;&gt;"",'Preliminary Round'!$F45&lt;&gt;'Preliminary Round'!$H45,$V97&lt;&gt;"",$W97&lt;&gt;""),'Preliminary Round'!$K45,"")</f>
        <v/>
      </c>
      <c r="Z97" s="35" t="str">
        <f t="shared" ca="1" si="67"/>
        <v/>
      </c>
      <c r="AA97" s="13">
        <f t="shared" ca="1" si="66"/>
        <v>0</v>
      </c>
      <c r="AB97" s="13" t="str">
        <f ca="1">IF(AA97&gt;0,X97&amp;Language!$E$84&amp;Y97,"")</f>
        <v/>
      </c>
      <c r="AD97" s="145"/>
      <c r="AE97" s="150" t="str">
        <f ca="1">IF($AA97=0,"",IF($X97&gt;$Y97,Settings!$C$4,IF($X97=$Y97,1,0)))</f>
        <v/>
      </c>
      <c r="AF97" s="145" t="str">
        <f ca="1">IF($AA97=0,"",IF($X97&lt;$Y97,Settings!$C$4,IF($X97=$Y97,1,0)))</f>
        <v/>
      </c>
    </row>
    <row r="98" spans="2:32" s="2" customFormat="1" x14ac:dyDescent="0.2">
      <c r="B98" s="4"/>
      <c r="C98" s="4"/>
      <c r="D98" s="4"/>
      <c r="E98" s="4"/>
      <c r="F98" s="13"/>
      <c r="G98" s="13"/>
      <c r="H98" s="13"/>
      <c r="I98" s="13"/>
      <c r="J98" s="13"/>
      <c r="K98" s="13"/>
      <c r="L98" s="13"/>
      <c r="M98" s="13"/>
      <c r="U98" s="68" t="s">
        <v>50</v>
      </c>
      <c r="V98" s="41" t="str">
        <f ca="1">Planning!$L40</f>
        <v/>
      </c>
      <c r="W98" s="13" t="str">
        <f ca="1">Planning!$N40</f>
        <v/>
      </c>
      <c r="X98" s="13" t="str">
        <f ca="1">IF(AND('Preliminary Round'!$I46&lt;&gt;"",'Preliminary Round'!$K46&lt;&gt;"",'Preliminary Round'!$F46&lt;&gt;'Preliminary Round'!$H46,$V98&lt;&gt;"",$W98&lt;&gt;""),'Preliminary Round'!$I46,"")</f>
        <v/>
      </c>
      <c r="Y98" s="36" t="str">
        <f ca="1">IF(AND('Preliminary Round'!$I46&lt;&gt;"",'Preliminary Round'!$K46&lt;&gt;"",'Preliminary Round'!$F46&lt;&gt;'Preliminary Round'!$H46,$V98&lt;&gt;"",$W98&lt;&gt;""),'Preliminary Round'!$K46,"")</f>
        <v/>
      </c>
      <c r="Z98" s="35" t="str">
        <f t="shared" ca="1" si="67"/>
        <v/>
      </c>
      <c r="AA98" s="13">
        <f t="shared" ca="1" si="66"/>
        <v>0</v>
      </c>
      <c r="AB98" s="13" t="str">
        <f ca="1">IF(AA98&gt;0,X98&amp;Language!$E$84&amp;Y98,"")</f>
        <v/>
      </c>
      <c r="AD98" s="145"/>
      <c r="AE98" s="150" t="str">
        <f ca="1">IF($AA98=0,"",IF($X98&gt;$Y98,Settings!$C$4,IF($X98=$Y98,1,0)))</f>
        <v/>
      </c>
      <c r="AF98" s="145" t="str">
        <f ca="1">IF($AA98=0,"",IF($X98&lt;$Y98,Settings!$C$4,IF($X98=$Y98,1,0)))</f>
        <v/>
      </c>
    </row>
    <row r="99" spans="2:32" s="2" customFormat="1" x14ac:dyDescent="0.2">
      <c r="B99" s="4"/>
      <c r="C99" s="4"/>
      <c r="D99" s="4"/>
      <c r="E99" s="4"/>
      <c r="F99" s="13"/>
      <c r="G99" s="13"/>
      <c r="H99" s="13"/>
      <c r="I99" s="13"/>
      <c r="J99" s="13"/>
      <c r="K99" s="13"/>
      <c r="L99" s="13"/>
      <c r="M99" s="13"/>
      <c r="U99" s="68" t="s">
        <v>51</v>
      </c>
      <c r="V99" s="41" t="str">
        <f ca="1">Planning!$L41</f>
        <v/>
      </c>
      <c r="W99" s="13" t="str">
        <f ca="1">Planning!$N41</f>
        <v/>
      </c>
      <c r="X99" s="13" t="str">
        <f ca="1">IF(AND('Preliminary Round'!$I47&lt;&gt;"",'Preliminary Round'!$K47&lt;&gt;"",'Preliminary Round'!$F47&lt;&gt;'Preliminary Round'!$H47,$V99&lt;&gt;"",$W99&lt;&gt;""),'Preliminary Round'!$I47,"")</f>
        <v/>
      </c>
      <c r="Y99" s="36" t="str">
        <f ca="1">IF(AND('Preliminary Round'!$I47&lt;&gt;"",'Preliminary Round'!$K47&lt;&gt;"",'Preliminary Round'!$F47&lt;&gt;'Preliminary Round'!$H47,$V99&lt;&gt;"",$W99&lt;&gt;""),'Preliminary Round'!$K47,"")</f>
        <v/>
      </c>
      <c r="Z99" s="35" t="str">
        <f t="shared" ca="1" si="67"/>
        <v/>
      </c>
      <c r="AA99" s="13">
        <f t="shared" ca="1" si="66"/>
        <v>0</v>
      </c>
      <c r="AB99" s="13" t="str">
        <f ca="1">IF(AA99&gt;0,X99&amp;Language!$E$84&amp;Y99,"")</f>
        <v/>
      </c>
      <c r="AD99" s="145"/>
      <c r="AE99" s="150" t="str">
        <f ca="1">IF($AA99=0,"",IF($X99&gt;$Y99,Settings!$C$4,IF($X99=$Y99,1,0)))</f>
        <v/>
      </c>
      <c r="AF99" s="145" t="str">
        <f ca="1">IF($AA99=0,"",IF($X99&lt;$Y99,Settings!$C$4,IF($X99=$Y99,1,0)))</f>
        <v/>
      </c>
    </row>
    <row r="100" spans="2:32" s="2" customFormat="1" x14ac:dyDescent="0.2">
      <c r="B100" s="4"/>
      <c r="C100" s="4"/>
      <c r="D100" s="4"/>
      <c r="E100" s="4"/>
      <c r="F100" s="13"/>
      <c r="G100" s="13"/>
      <c r="H100" s="13"/>
      <c r="I100" s="13"/>
      <c r="J100" s="13"/>
      <c r="K100" s="13"/>
      <c r="L100" s="13"/>
      <c r="M100" s="13"/>
      <c r="U100" s="68" t="s">
        <v>60</v>
      </c>
      <c r="V100" s="41" t="str">
        <f ca="1">Planning!$L42</f>
        <v/>
      </c>
      <c r="W100" s="13" t="str">
        <f ca="1">Planning!$N42</f>
        <v/>
      </c>
      <c r="X100" s="13" t="str">
        <f ca="1">IF(AND('Preliminary Round'!$I48&lt;&gt;"",'Preliminary Round'!$K48&lt;&gt;"",'Preliminary Round'!$F48&lt;&gt;'Preliminary Round'!$H48,$V100&lt;&gt;"",$W100&lt;&gt;""),'Preliminary Round'!$I48,"")</f>
        <v/>
      </c>
      <c r="Y100" s="36" t="str">
        <f ca="1">IF(AND('Preliminary Round'!$I48&lt;&gt;"",'Preliminary Round'!$K48&lt;&gt;"",'Preliminary Round'!$F48&lt;&gt;'Preliminary Round'!$H48,$V100&lt;&gt;"",$W100&lt;&gt;""),'Preliminary Round'!$K48,"")</f>
        <v/>
      </c>
      <c r="Z100" s="35" t="str">
        <f t="shared" ca="1" si="67"/>
        <v/>
      </c>
      <c r="AA100" s="13">
        <f t="shared" ca="1" si="66"/>
        <v>0</v>
      </c>
      <c r="AB100" s="13" t="str">
        <f ca="1">IF(AA100&gt;0,X100&amp;Language!$E$84&amp;Y100,"")</f>
        <v/>
      </c>
      <c r="AD100" s="145"/>
      <c r="AE100" s="150" t="str">
        <f ca="1">IF($AA100=0,"",IF($X100&gt;$Y100,Settings!$C$4,IF($X100=$Y100,1,0)))</f>
        <v/>
      </c>
      <c r="AF100" s="145" t="str">
        <f ca="1">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 ca="1">Planning!$L43</f>
        <v/>
      </c>
      <c r="W101" s="13" t="str">
        <f ca="1">Planning!$N43</f>
        <v/>
      </c>
      <c r="X101" s="13" t="str">
        <f ca="1">IF(AND('Preliminary Round'!$I49&lt;&gt;"",'Preliminary Round'!$K49&lt;&gt;"",'Preliminary Round'!$F49&lt;&gt;'Preliminary Round'!$H49,$V101&lt;&gt;"",$W101&lt;&gt;""),'Preliminary Round'!$I49,"")</f>
        <v/>
      </c>
      <c r="Y101" s="36" t="str">
        <f ca="1">IF(AND('Preliminary Round'!$I49&lt;&gt;"",'Preliminary Round'!$K49&lt;&gt;"",'Preliminary Round'!$F49&lt;&gt;'Preliminary Round'!$H49,$V101&lt;&gt;"",$W101&lt;&gt;""),'Preliminary Round'!$K49,"")</f>
        <v/>
      </c>
      <c r="Z101" s="35" t="str">
        <f t="shared" ca="1" si="67"/>
        <v/>
      </c>
      <c r="AA101" s="13">
        <f t="shared" ca="1" si="66"/>
        <v>0</v>
      </c>
      <c r="AB101" s="13" t="str">
        <f ca="1">IF(AA101&gt;0,X101&amp;Language!$E$84&amp;Y101,"")</f>
        <v/>
      </c>
      <c r="AD101" s="145"/>
      <c r="AE101" s="150" t="str">
        <f ca="1">IF($AA101=0,"",IF($X101&gt;$Y101,Settings!$C$4,IF($X101=$Y101,1,0)))</f>
        <v/>
      </c>
      <c r="AF101" s="145" t="str">
        <f ca="1">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 ca="1">Planning!$L44</f>
        <v/>
      </c>
      <c r="W102" s="13" t="str">
        <f ca="1">Planning!$N44</f>
        <v/>
      </c>
      <c r="X102" s="13" t="str">
        <f ca="1">IF(AND('Preliminary Round'!$I50&lt;&gt;"",'Preliminary Round'!$K50&lt;&gt;"",'Preliminary Round'!$F50&lt;&gt;'Preliminary Round'!$H50,$V102&lt;&gt;"",$W102&lt;&gt;""),'Preliminary Round'!$I50,"")</f>
        <v/>
      </c>
      <c r="Y102" s="36" t="str">
        <f ca="1">IF(AND('Preliminary Round'!$I50&lt;&gt;"",'Preliminary Round'!$K50&lt;&gt;"",'Preliminary Round'!$F50&lt;&gt;'Preliminary Round'!$H50,$V102&lt;&gt;"",$W102&lt;&gt;""),'Preliminary Round'!$K50,"")</f>
        <v/>
      </c>
      <c r="Z102" s="35" t="str">
        <f t="shared" ca="1" si="67"/>
        <v/>
      </c>
      <c r="AA102" s="13">
        <f t="shared" ca="1" si="66"/>
        <v>0</v>
      </c>
      <c r="AB102" s="13" t="str">
        <f ca="1">IF(AA102&gt;0,X102&amp;Language!$E$84&amp;Y102,"")</f>
        <v/>
      </c>
      <c r="AD102" s="145"/>
      <c r="AE102" s="150" t="str">
        <f ca="1">IF($AA102=0,"",IF($X102&gt;$Y102,Settings!$C$4,IF($X102=$Y102,1,0)))</f>
        <v/>
      </c>
      <c r="AF102" s="145" t="str">
        <f ca="1">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 ca="1">Planning!$L45</f>
        <v/>
      </c>
      <c r="W103" s="13" t="str">
        <f ca="1">Planning!$N45</f>
        <v/>
      </c>
      <c r="X103" s="13" t="str">
        <f ca="1">IF(AND('Preliminary Round'!$I51&lt;&gt;"",'Preliminary Round'!$K51&lt;&gt;"",'Preliminary Round'!$F51&lt;&gt;'Preliminary Round'!$H51,$V103&lt;&gt;"",$W103&lt;&gt;""),'Preliminary Round'!$I51,"")</f>
        <v/>
      </c>
      <c r="Y103" s="36" t="str">
        <f ca="1">IF(AND('Preliminary Round'!$I51&lt;&gt;"",'Preliminary Round'!$K51&lt;&gt;"",'Preliminary Round'!$F51&lt;&gt;'Preliminary Round'!$H51,$V103&lt;&gt;"",$W103&lt;&gt;""),'Preliminary Round'!$K51,"")</f>
        <v/>
      </c>
      <c r="Z103" s="35" t="str">
        <f t="shared" ca="1" si="67"/>
        <v/>
      </c>
      <c r="AA103" s="13">
        <f t="shared" ca="1" si="66"/>
        <v>0</v>
      </c>
      <c r="AB103" s="13" t="str">
        <f ca="1">IF(AA103&gt;0,X103&amp;Language!$E$84&amp;Y103,"")</f>
        <v/>
      </c>
      <c r="AD103" s="145"/>
      <c r="AE103" s="150" t="str">
        <f ca="1">IF($AA103=0,"",IF($X103&gt;$Y103,Settings!$C$4,IF($X103=$Y103,1,0)))</f>
        <v/>
      </c>
      <c r="AF103" s="145" t="str">
        <f ca="1">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 ca="1">Planning!$L46</f>
        <v/>
      </c>
      <c r="W104" s="13" t="str">
        <f ca="1">Planning!$N46</f>
        <v/>
      </c>
      <c r="X104" s="13" t="str">
        <f ca="1">IF(AND('Preliminary Round'!$I52&lt;&gt;"",'Preliminary Round'!$K52&lt;&gt;"",'Preliminary Round'!$F52&lt;&gt;'Preliminary Round'!$H52,$V104&lt;&gt;"",$W104&lt;&gt;""),'Preliminary Round'!$I52,"")</f>
        <v/>
      </c>
      <c r="Y104" s="36" t="str">
        <f ca="1">IF(AND('Preliminary Round'!$I52&lt;&gt;"",'Preliminary Round'!$K52&lt;&gt;"",'Preliminary Round'!$F52&lt;&gt;'Preliminary Round'!$H52,$V104&lt;&gt;"",$W104&lt;&gt;""),'Preliminary Round'!$K52,"")</f>
        <v/>
      </c>
      <c r="Z104" s="35" t="str">
        <f t="shared" ca="1" si="67"/>
        <v/>
      </c>
      <c r="AA104" s="13">
        <f t="shared" ca="1" si="66"/>
        <v>0</v>
      </c>
      <c r="AB104" s="13" t="str">
        <f ca="1">IF(AA104&gt;0,X104&amp;Language!$E$84&amp;Y104,"")</f>
        <v/>
      </c>
      <c r="AD104" s="145"/>
      <c r="AE104" s="150" t="str">
        <f ca="1">IF($AA104=0,"",IF($X104&gt;$Y104,Settings!$C$4,IF($X104=$Y104,1,0)))</f>
        <v/>
      </c>
      <c r="AF104" s="145" t="str">
        <f ca="1">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 ca="1">Planning!$L47</f>
        <v/>
      </c>
      <c r="W105" s="13" t="str">
        <f ca="1">Planning!$N47</f>
        <v/>
      </c>
      <c r="X105" s="13" t="str">
        <f ca="1">IF(AND('Preliminary Round'!$I53&lt;&gt;"",'Preliminary Round'!$K53&lt;&gt;"",'Preliminary Round'!$F53&lt;&gt;'Preliminary Round'!$H53,$V105&lt;&gt;"",$W105&lt;&gt;""),'Preliminary Round'!$I53,"")</f>
        <v/>
      </c>
      <c r="Y105" s="36" t="str">
        <f ca="1">IF(AND('Preliminary Round'!$I53&lt;&gt;"",'Preliminary Round'!$K53&lt;&gt;"",'Preliminary Round'!$F53&lt;&gt;'Preliminary Round'!$H53,$V105&lt;&gt;"",$W105&lt;&gt;""),'Preliminary Round'!$K53,"")</f>
        <v/>
      </c>
      <c r="Z105" s="35" t="str">
        <f t="shared" ca="1" si="67"/>
        <v/>
      </c>
      <c r="AA105" s="13">
        <f t="shared" ca="1" si="66"/>
        <v>0</v>
      </c>
      <c r="AB105" s="13" t="str">
        <f ca="1">IF(AA105&gt;0,X105&amp;Language!$E$84&amp;Y105,"")</f>
        <v/>
      </c>
      <c r="AD105" s="145"/>
      <c r="AE105" s="150" t="str">
        <f ca="1">IF($AA105=0,"",IF($X105&gt;$Y105,Settings!$C$4,IF($X105=$Y105,1,0)))</f>
        <v/>
      </c>
      <c r="AF105" s="145" t="str">
        <f ca="1">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 ca="1">Planning!$L48</f>
        <v/>
      </c>
      <c r="W106" s="13" t="str">
        <f ca="1">Planning!$N48</f>
        <v/>
      </c>
      <c r="X106" s="13" t="str">
        <f ca="1">IF(AND('Preliminary Round'!$I54&lt;&gt;"",'Preliminary Round'!$K54&lt;&gt;"",'Preliminary Round'!$F54&lt;&gt;'Preliminary Round'!$H54,$V106&lt;&gt;"",$W106&lt;&gt;""),'Preliminary Round'!$I54,"")</f>
        <v/>
      </c>
      <c r="Y106" s="36" t="str">
        <f ca="1">IF(AND('Preliminary Round'!$I54&lt;&gt;"",'Preliminary Round'!$K54&lt;&gt;"",'Preliminary Round'!$F54&lt;&gt;'Preliminary Round'!$H54,$V106&lt;&gt;"",$W106&lt;&gt;""),'Preliminary Round'!$K54,"")</f>
        <v/>
      </c>
      <c r="Z106" s="35" t="str">
        <f t="shared" ca="1" si="67"/>
        <v/>
      </c>
      <c r="AA106" s="13">
        <f t="shared" ca="1" si="66"/>
        <v>0</v>
      </c>
      <c r="AB106" s="13" t="str">
        <f ca="1">IF(AA106&gt;0,X106&amp;Language!$E$84&amp;Y106,"")</f>
        <v/>
      </c>
      <c r="AD106" s="145"/>
      <c r="AE106" s="150" t="str">
        <f ca="1">IF($AA106=0,"",IF($X106&gt;$Y106,Settings!$C$4,IF($X106=$Y106,1,0)))</f>
        <v/>
      </c>
      <c r="AF106" s="145" t="str">
        <f ca="1">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 ca="1">Planning!$L49</f>
        <v/>
      </c>
      <c r="W107" s="13" t="str">
        <f ca="1">Planning!$N49</f>
        <v/>
      </c>
      <c r="X107" s="13" t="str">
        <f ca="1">IF(AND('Preliminary Round'!$I55&lt;&gt;"",'Preliminary Round'!$K55&lt;&gt;"",'Preliminary Round'!$F55&lt;&gt;'Preliminary Round'!$H55,$V107&lt;&gt;"",$W107&lt;&gt;""),'Preliminary Round'!$I55,"")</f>
        <v/>
      </c>
      <c r="Y107" s="36" t="str">
        <f ca="1">IF(AND('Preliminary Round'!$I55&lt;&gt;"",'Preliminary Round'!$K55&lt;&gt;"",'Preliminary Round'!$F55&lt;&gt;'Preliminary Round'!$H55,$V107&lt;&gt;"",$W107&lt;&gt;""),'Preliminary Round'!$K55,"")</f>
        <v/>
      </c>
      <c r="Z107" s="35" t="str">
        <f t="shared" ca="1" si="67"/>
        <v/>
      </c>
      <c r="AA107" s="13">
        <f t="shared" ca="1" si="66"/>
        <v>0</v>
      </c>
      <c r="AB107" s="13" t="str">
        <f ca="1">IF(AA107&gt;0,X107&amp;Language!$E$84&amp;Y107,"")</f>
        <v/>
      </c>
      <c r="AD107" s="145"/>
      <c r="AE107" s="150" t="str">
        <f ca="1">IF($AA107=0,"",IF($X107&gt;$Y107,Settings!$C$4,IF($X107=$Y107,1,0)))</f>
        <v/>
      </c>
      <c r="AF107" s="145"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Planning!$L50</f>
        <v/>
      </c>
      <c r="W108" s="13" t="str">
        <f ca="1">Planning!$N50</f>
        <v/>
      </c>
      <c r="X108" s="13" t="str">
        <f ca="1">IF(AND('Preliminary Round'!$I56&lt;&gt;"",'Preliminary Round'!$K56&lt;&gt;"",'Preliminary Round'!$F56&lt;&gt;'Preliminary Round'!$H56,$V108&lt;&gt;"",$W108&lt;&gt;""),'Preliminary Round'!$I56,"")</f>
        <v/>
      </c>
      <c r="Y108" s="36" t="str">
        <f ca="1">IF(AND('Preliminary Round'!$I56&lt;&gt;"",'Preliminary Round'!$K56&lt;&gt;"",'Preliminary Round'!$F56&lt;&gt;'Preliminary Round'!$H56,$V108&lt;&gt;"",$W108&lt;&gt;""),'Preliminary Round'!$K56,"")</f>
        <v/>
      </c>
      <c r="Z108" s="35" t="str">
        <f t="shared" ca="1" si="67"/>
        <v/>
      </c>
      <c r="AA108" s="13">
        <f t="shared" ca="1" si="66"/>
        <v>0</v>
      </c>
      <c r="AB108" s="13" t="str">
        <f ca="1">IF(AA108&gt;0,X108&amp;Language!$E$84&amp;Y108,"")</f>
        <v/>
      </c>
      <c r="AD108" s="145"/>
      <c r="AE108" s="150" t="str">
        <f ca="1">IF($AA108=0,"",IF($X108&gt;$Y108,Settings!$C$4,IF($X108=$Y108,1,0)))</f>
        <v/>
      </c>
      <c r="AF108" s="145"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579" t="s">
        <v>69</v>
      </c>
      <c r="V109" s="580" t="str">
        <f>""</f>
        <v/>
      </c>
      <c r="W109" s="581" t="str">
        <f>""</f>
        <v/>
      </c>
      <c r="X109" s="581" t="str">
        <f>""</f>
        <v/>
      </c>
      <c r="Y109" s="582" t="str">
        <f>""</f>
        <v/>
      </c>
      <c r="Z109" s="583" t="str">
        <f>""</f>
        <v/>
      </c>
      <c r="AA109" s="581">
        <f t="shared" si="66"/>
        <v>0</v>
      </c>
      <c r="AB109" s="581" t="str">
        <f>""</f>
        <v/>
      </c>
      <c r="AC109" s="584"/>
      <c r="AD109" s="585"/>
      <c r="AE109" s="586" t="str">
        <f>IF($AA109=0,"",IF($X109&gt;$Y109,Settings!$C$4,IF($X109=$Y109,1,0)))</f>
        <v/>
      </c>
      <c r="AF109" s="58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6"/>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6"/>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6"/>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6"/>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6"/>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6"/>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6"/>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6"/>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6"/>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6"/>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6"/>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6"/>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6"/>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6"/>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6"/>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6"/>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6"/>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6"/>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6"/>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8">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8"/>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8"/>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8"/>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8"/>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8"/>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8"/>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IF(AA136&gt;0,Y64&amp;Language!$E$84&amp;X64,"")</f>
        <v>6-2</v>
      </c>
      <c r="AD136" s="145"/>
    </row>
    <row r="137" spans="2:32" x14ac:dyDescent="0.2">
      <c r="Y137" s="68" t="s">
        <v>8</v>
      </c>
      <c r="Z137" s="35" t="str">
        <f ca="1">W65&amp;V65</f>
        <v>Inter MailandFC Grönlingen</v>
      </c>
      <c r="AA137" s="13">
        <f t="shared" ref="AA137:AA200" ca="1" si="69">AA65</f>
        <v>1</v>
      </c>
      <c r="AB137" s="13" t="str">
        <f ca="1">IF(AA137&gt;0,Y65&amp;Language!$E$84&amp;X65,"")</f>
        <v>4-1</v>
      </c>
      <c r="AC137" s="2"/>
      <c r="AD137" s="145"/>
    </row>
    <row r="138" spans="2:32" x14ac:dyDescent="0.2">
      <c r="Y138" s="68" t="s">
        <v>9</v>
      </c>
      <c r="Z138" s="35" t="str">
        <f t="shared" ref="Z138:Z201" ca="1" si="70">W66&amp;V66</f>
        <v>Real Madrid1. FC Nürnberg</v>
      </c>
      <c r="AA138" s="13">
        <f t="shared" ca="1" si="69"/>
        <v>1</v>
      </c>
      <c r="AB138" s="13" t="str">
        <f ca="1">IF(AA138&gt;0,Y66&amp;Language!$E$84&amp;X66,"")</f>
        <v>4-1</v>
      </c>
      <c r="AC138" s="2"/>
      <c r="AD138" s="145"/>
    </row>
    <row r="139" spans="2:32" x14ac:dyDescent="0.2">
      <c r="Y139" s="68" t="s">
        <v>10</v>
      </c>
      <c r="Z139" s="35" t="str">
        <f t="shared" ca="1" si="70"/>
        <v>Maibach 1822 eVEintracht Frankfurt</v>
      </c>
      <c r="AA139" s="13">
        <f t="shared" ca="1" si="69"/>
        <v>1</v>
      </c>
      <c r="AB139" s="13" t="str">
        <f ca="1">IF(AA139&gt;0,Y67&amp;Language!$E$84&amp;X67,"")</f>
        <v>2-5</v>
      </c>
      <c r="AC139" s="2"/>
      <c r="AD139" s="145"/>
    </row>
    <row r="140" spans="2:32" x14ac:dyDescent="0.2">
      <c r="Y140" s="68" t="s">
        <v>11</v>
      </c>
      <c r="Z140" s="35" t="str">
        <f t="shared" ca="1" si="70"/>
        <v>Manchester CitySSV Wildbach</v>
      </c>
      <c r="AA140" s="13">
        <f t="shared" ca="1" si="69"/>
        <v>1</v>
      </c>
      <c r="AB140" s="13" t="str">
        <f ca="1">IF(AA140&gt;0,Y68&amp;Language!$E$84&amp;X68,"")</f>
        <v>6-2</v>
      </c>
      <c r="AC140" s="2"/>
      <c r="AD140" s="145"/>
    </row>
    <row r="141" spans="2:32" x14ac:dyDescent="0.2">
      <c r="Y141" s="68" t="s">
        <v>12</v>
      </c>
      <c r="Z141" s="35" t="str">
        <f t="shared" ca="1" si="70"/>
        <v>FSV RauenBorussia Dortmund</v>
      </c>
      <c r="AA141" s="13">
        <f t="shared" ca="1" si="69"/>
        <v>1</v>
      </c>
      <c r="AB141" s="13" t="str">
        <f ca="1">IF(AA141&gt;0,Y69&amp;Language!$E$84&amp;X69,"")</f>
        <v>0-3</v>
      </c>
      <c r="AC141" s="2"/>
      <c r="AD141" s="145"/>
    </row>
    <row r="142" spans="2:32" x14ac:dyDescent="0.2">
      <c r="Y142" s="68" t="s">
        <v>17</v>
      </c>
      <c r="Z142" s="35" t="str">
        <f t="shared" ca="1" si="70"/>
        <v>1. FC RiedwaldVFB Essenheim</v>
      </c>
      <c r="AA142" s="13">
        <f t="shared" ca="1" si="69"/>
        <v>1</v>
      </c>
      <c r="AB142" s="13" t="str">
        <f ca="1">IF(AA142&gt;0,Y70&amp;Language!$E$84&amp;X70,"")</f>
        <v>4-4</v>
      </c>
      <c r="AC142" s="2"/>
      <c r="AD142" s="145"/>
    </row>
    <row r="143" spans="2:32" x14ac:dyDescent="0.2">
      <c r="Y143" s="68" t="s">
        <v>18</v>
      </c>
      <c r="Z143" s="35" t="str">
        <f t="shared" ca="1" si="70"/>
        <v>Mainz 05FC Grönlingen</v>
      </c>
      <c r="AA143" s="13">
        <f t="shared" ca="1" si="69"/>
        <v>1</v>
      </c>
      <c r="AB143" s="13" t="str">
        <f ca="1">IF(AA143&gt;0,Y71&amp;Language!$E$84&amp;X71,"")</f>
        <v>2-1</v>
      </c>
      <c r="AC143" s="2"/>
      <c r="AD143" s="145"/>
    </row>
    <row r="144" spans="2:32" x14ac:dyDescent="0.2">
      <c r="Y144" s="68" t="s">
        <v>19</v>
      </c>
      <c r="Z144" s="35" t="str">
        <f t="shared" ca="1" si="70"/>
        <v>Kickers Rodendorf1. FC Nürnberg</v>
      </c>
      <c r="AA144" s="13">
        <f t="shared" ca="1" si="69"/>
        <v>1</v>
      </c>
      <c r="AB144" s="13" t="str">
        <f ca="1">IF(AA144&gt;0,Y72&amp;Language!$E$84&amp;X72,"")</f>
        <v>0-2</v>
      </c>
      <c r="AC144" s="2"/>
      <c r="AD144" s="145"/>
    </row>
    <row r="145" spans="25:30" x14ac:dyDescent="0.2">
      <c r="Y145" s="68" t="s">
        <v>25</v>
      </c>
      <c r="Z145" s="35" t="str">
        <f t="shared" ca="1" si="70"/>
        <v>Eintracht FrankfurtFC Barcelona</v>
      </c>
      <c r="AA145" s="13">
        <f t="shared" ca="1" si="69"/>
        <v>1</v>
      </c>
      <c r="AB145" s="13" t="str">
        <f ca="1">IF(AA145&gt;0,Y73&amp;Language!$E$84&amp;X73,"")</f>
        <v>0-1</v>
      </c>
      <c r="AC145" s="2"/>
      <c r="AD145" s="145"/>
    </row>
    <row r="146" spans="25:30" x14ac:dyDescent="0.2">
      <c r="Y146" s="68" t="s">
        <v>26</v>
      </c>
      <c r="Z146" s="35" t="str">
        <f t="shared" ca="1" si="70"/>
        <v>SSV WildbachInter Mailand</v>
      </c>
      <c r="AA146" s="13">
        <f t="shared" ca="1" si="69"/>
        <v>1</v>
      </c>
      <c r="AB146" s="13" t="str">
        <f ca="1">IF(AA146&gt;0,Y74&amp;Language!$E$84&amp;X74,"")</f>
        <v>0-5</v>
      </c>
      <c r="AC146" s="2"/>
      <c r="AD146" s="145"/>
    </row>
    <row r="147" spans="25:30" x14ac:dyDescent="0.2">
      <c r="Y147" s="68" t="s">
        <v>27</v>
      </c>
      <c r="Z147" s="35" t="str">
        <f t="shared" ca="1" si="70"/>
        <v>Borussia DortmundReal Madrid</v>
      </c>
      <c r="AA147" s="13">
        <f t="shared" ca="1" si="69"/>
        <v>1</v>
      </c>
      <c r="AB147" s="13" t="str">
        <f ca="1">IF(AA147&gt;0,Y75&amp;Language!$E$84&amp;X75,"")</f>
        <v>2-3</v>
      </c>
      <c r="AC147" s="2"/>
      <c r="AD147" s="145"/>
    </row>
    <row r="148" spans="25:30" x14ac:dyDescent="0.2">
      <c r="Y148" s="68" t="s">
        <v>28</v>
      </c>
      <c r="Z148" s="35" t="str">
        <f t="shared" ca="1" si="70"/>
        <v>Maibach 1822 eV1. FC Riedwald</v>
      </c>
      <c r="AA148" s="13">
        <f t="shared" ca="1" si="69"/>
        <v>1</v>
      </c>
      <c r="AB148" s="13" t="str">
        <f ca="1">IF(AA148&gt;0,Y76&amp;Language!$E$84&amp;X76,"")</f>
        <v>2-4</v>
      </c>
      <c r="AC148" s="2"/>
      <c r="AD148" s="145"/>
    </row>
    <row r="149" spans="25:30" x14ac:dyDescent="0.2">
      <c r="Y149" s="68" t="s">
        <v>29</v>
      </c>
      <c r="Z149" s="35" t="str">
        <f t="shared" ca="1" si="70"/>
        <v>Manchester CityMainz 05</v>
      </c>
      <c r="AA149" s="13">
        <f t="shared" ca="1" si="69"/>
        <v>1</v>
      </c>
      <c r="AB149" s="13" t="str">
        <f ca="1">IF(AA149&gt;0,Y77&amp;Language!$E$84&amp;X77,"")</f>
        <v>3-0</v>
      </c>
      <c r="AC149" s="2"/>
      <c r="AD149" s="145"/>
    </row>
    <row r="150" spans="25:30" x14ac:dyDescent="0.2">
      <c r="Y150" s="68" t="s">
        <v>30</v>
      </c>
      <c r="Z150" s="35" t="str">
        <f t="shared" ca="1" si="70"/>
        <v>FSV RauenKickers Rodendorf</v>
      </c>
      <c r="AA150" s="13">
        <f t="shared" ca="1" si="69"/>
        <v>1</v>
      </c>
      <c r="AB150" s="13" t="str">
        <f ca="1">IF(AA150&gt;0,Y78&amp;Language!$E$84&amp;X78,"")</f>
        <v>1-1</v>
      </c>
      <c r="AC150" s="2"/>
      <c r="AD150" s="145"/>
    </row>
    <row r="151" spans="25:30" x14ac:dyDescent="0.2">
      <c r="Y151" s="68" t="s">
        <v>31</v>
      </c>
      <c r="Z151" s="35" t="str">
        <f t="shared" ca="1" si="70"/>
        <v>VFB EssenheimEintracht Frankfurt</v>
      </c>
      <c r="AA151" s="13">
        <f t="shared" ca="1" si="69"/>
        <v>1</v>
      </c>
      <c r="AB151" s="13" t="str">
        <f ca="1">IF(AA151&gt;0,Y79&amp;Language!$E$84&amp;X79,"")</f>
        <v>0-2</v>
      </c>
      <c r="AC151" s="2"/>
      <c r="AD151" s="145"/>
    </row>
    <row r="152" spans="25:30" x14ac:dyDescent="0.2">
      <c r="Y152" s="68" t="s">
        <v>32</v>
      </c>
      <c r="Z152" s="35" t="str">
        <f t="shared" ca="1" si="70"/>
        <v>FC GrönlingenSSV Wildbach</v>
      </c>
      <c r="AA152" s="13">
        <f t="shared" ca="1" si="69"/>
        <v>1</v>
      </c>
      <c r="AB152" s="13" t="str">
        <f ca="1">IF(AA152&gt;0,Y80&amp;Language!$E$84&amp;X80,"")</f>
        <v>3-3</v>
      </c>
      <c r="AC152" s="2"/>
      <c r="AD152" s="145"/>
    </row>
    <row r="153" spans="25:30" x14ac:dyDescent="0.2">
      <c r="Y153" s="68" t="s">
        <v>33</v>
      </c>
      <c r="Z153" s="35" t="str">
        <f t="shared" ca="1" si="70"/>
        <v>1. FC NürnbergBorussia Dortmund</v>
      </c>
      <c r="AA153" s="13">
        <f t="shared" ca="1" si="69"/>
        <v>1</v>
      </c>
      <c r="AB153" s="13" t="str">
        <f ca="1">IF(AA153&gt;0,Y81&amp;Language!$E$84&amp;X81,"")</f>
        <v>3-4</v>
      </c>
      <c r="AC153" s="2"/>
      <c r="AD153" s="145"/>
    </row>
    <row r="154" spans="25:30" x14ac:dyDescent="0.2">
      <c r="Y154" s="68" t="s">
        <v>34</v>
      </c>
      <c r="Z154" s="35" t="str">
        <f t="shared" ca="1" si="70"/>
        <v>Maibach 1822 eVFC Barcelona</v>
      </c>
      <c r="AA154" s="13">
        <f t="shared" ca="1" si="69"/>
        <v>1</v>
      </c>
      <c r="AB154" s="13" t="str">
        <f ca="1">IF(AA154&gt;0,Y82&amp;Language!$E$84&amp;X82,"")</f>
        <v>1-5</v>
      </c>
      <c r="AC154" s="2"/>
      <c r="AD154" s="145"/>
    </row>
    <row r="155" spans="25:30" x14ac:dyDescent="0.2">
      <c r="Y155" s="68" t="s">
        <v>35</v>
      </c>
      <c r="Z155" s="35" t="str">
        <f t="shared" ca="1" si="70"/>
        <v>Manchester CityInter Mailand</v>
      </c>
      <c r="AA155" s="13">
        <f t="shared" ca="1" si="69"/>
        <v>1</v>
      </c>
      <c r="AB155" s="13" t="str">
        <f ca="1">IF(AA155&gt;0,Y83&amp;Language!$E$84&amp;X83,"")</f>
        <v>1-0</v>
      </c>
      <c r="AC155" s="2"/>
      <c r="AD155" s="145"/>
    </row>
    <row r="156" spans="25:30" x14ac:dyDescent="0.2">
      <c r="Y156" s="68" t="s">
        <v>36</v>
      </c>
      <c r="Z156" s="35" t="str">
        <f t="shared" ca="1" si="70"/>
        <v>FSV RauenReal Madrid</v>
      </c>
      <c r="AA156" s="13">
        <f t="shared" ca="1" si="69"/>
        <v>1</v>
      </c>
      <c r="AB156" s="13" t="str">
        <f ca="1">IF(AA156&gt;0,Y84&amp;Language!$E$84&amp;X84,"")</f>
        <v>1-4</v>
      </c>
      <c r="AC156" s="2"/>
      <c r="AD156" s="145"/>
    </row>
    <row r="157" spans="25:30" x14ac:dyDescent="0.2">
      <c r="Y157" s="68" t="s">
        <v>37</v>
      </c>
      <c r="Z157" s="35" t="str">
        <f t="shared" ca="1" si="70"/>
        <v>1. FC RiedwaldEintracht Frankfurt</v>
      </c>
      <c r="AA157" s="13">
        <f t="shared" ca="1" si="69"/>
        <v>1</v>
      </c>
      <c r="AB157" s="13" t="str">
        <f ca="1">IF(AA157&gt;0,Y85&amp;Language!$E$84&amp;X85,"")</f>
        <v>2-5</v>
      </c>
      <c r="AC157" s="2"/>
      <c r="AD157" s="145"/>
    </row>
    <row r="158" spans="25:30" x14ac:dyDescent="0.2">
      <c r="Y158" s="68" t="s">
        <v>38</v>
      </c>
      <c r="Z158" s="35" t="str">
        <f t="shared" ca="1" si="70"/>
        <v>Mainz 05SSV Wildbach</v>
      </c>
      <c r="AA158" s="13">
        <f t="shared" ca="1" si="69"/>
        <v>1</v>
      </c>
      <c r="AB158" s="13" t="str">
        <f ca="1">IF(AA158&gt;0,Y86&amp;Language!$E$84&amp;X86,"")</f>
        <v>2-0</v>
      </c>
      <c r="AC158" s="2"/>
      <c r="AD158" s="145"/>
    </row>
    <row r="159" spans="25:30" x14ac:dyDescent="0.2">
      <c r="Y159" s="68" t="s">
        <v>39</v>
      </c>
      <c r="Z159" s="35" t="str">
        <f t="shared" ca="1" si="70"/>
        <v>Kickers RodendorfBorussia Dortmund</v>
      </c>
      <c r="AA159" s="13">
        <f t="shared" ca="1" si="69"/>
        <v>1</v>
      </c>
      <c r="AB159" s="13" t="str">
        <f ca="1">IF(AA159&gt;0,Y87&amp;Language!$E$84&amp;X87,"")</f>
        <v>1-6</v>
      </c>
      <c r="AC159" s="2"/>
      <c r="AD159" s="145"/>
    </row>
    <row r="160" spans="25:30" x14ac:dyDescent="0.2">
      <c r="Y160" s="68" t="s">
        <v>40</v>
      </c>
      <c r="Z160" s="35" t="str">
        <f t="shared" ca="1" si="70"/>
        <v>VFB EssenheimMaibach 1822 eV</v>
      </c>
      <c r="AA160" s="13">
        <f t="shared" ca="1" si="69"/>
        <v>1</v>
      </c>
      <c r="AB160" s="13" t="str">
        <f ca="1">IF(AA160&gt;0,Y88&amp;Language!$E$84&amp;X88,"")</f>
        <v>2-4</v>
      </c>
      <c r="AC160" s="2"/>
      <c r="AD160" s="145"/>
    </row>
    <row r="161" spans="25:30" x14ac:dyDescent="0.2">
      <c r="Y161" s="68" t="s">
        <v>41</v>
      </c>
      <c r="Z161" s="35" t="str">
        <f t="shared" ca="1" si="70"/>
        <v>FC GrönlingenManchester City</v>
      </c>
      <c r="AA161" s="13">
        <f t="shared" ca="1" si="69"/>
        <v>1</v>
      </c>
      <c r="AB161" s="13" t="str">
        <f ca="1">IF(AA161&gt;0,Y89&amp;Language!$E$84&amp;X89,"")</f>
        <v>0-5</v>
      </c>
      <c r="AC161" s="2"/>
      <c r="AD161" s="145"/>
    </row>
    <row r="162" spans="25:30" x14ac:dyDescent="0.2">
      <c r="Y162" s="68" t="s">
        <v>42</v>
      </c>
      <c r="Z162" s="35" t="str">
        <f t="shared" ca="1" si="70"/>
        <v>1. FC NürnbergFSV Rauen</v>
      </c>
      <c r="AA162" s="13">
        <f t="shared" ca="1" si="69"/>
        <v>1</v>
      </c>
      <c r="AB162" s="13" t="str">
        <f ca="1">IF(AA162&gt;0,Y90&amp;Language!$E$84&amp;X90,"")</f>
        <v>3-1</v>
      </c>
      <c r="AC162" s="2"/>
      <c r="AD162" s="145"/>
    </row>
    <row r="163" spans="25:30" x14ac:dyDescent="0.2">
      <c r="Y163" s="68" t="s">
        <v>43</v>
      </c>
      <c r="Z163" s="35" t="str">
        <f t="shared" ca="1" si="70"/>
        <v>FC Barcelona1. FC Riedwald</v>
      </c>
      <c r="AA163" s="13">
        <f t="shared" ca="1" si="69"/>
        <v>1</v>
      </c>
      <c r="AB163" s="13" t="str">
        <f ca="1">IF(AA163&gt;0,Y91&amp;Language!$E$84&amp;X91,"")</f>
        <v>2-0</v>
      </c>
      <c r="AC163" s="2"/>
      <c r="AD163" s="145"/>
    </row>
    <row r="164" spans="25:30" x14ac:dyDescent="0.2">
      <c r="Y164" s="68" t="s">
        <v>44</v>
      </c>
      <c r="Z164" s="35" t="str">
        <f t="shared" ca="1" si="70"/>
        <v>Inter MailandMainz 05</v>
      </c>
      <c r="AA164" s="13">
        <f t="shared" ca="1" si="69"/>
        <v>1</v>
      </c>
      <c r="AB164" s="13" t="str">
        <f ca="1">IF(AA164&gt;0,Y92&amp;Language!$E$84&amp;X92,"")</f>
        <v>4-1</v>
      </c>
      <c r="AC164" s="2"/>
      <c r="AD164" s="145"/>
    </row>
    <row r="165" spans="25:30" x14ac:dyDescent="0.2">
      <c r="Y165" s="68" t="s">
        <v>45</v>
      </c>
      <c r="Z165" s="35" t="str">
        <f t="shared" ca="1" si="70"/>
        <v>Real MadridKickers Rodendorf</v>
      </c>
      <c r="AA165" s="13">
        <f t="shared" ca="1" si="69"/>
        <v>1</v>
      </c>
      <c r="AB165" s="13" t="str">
        <f ca="1">IF(AA165&gt;0,Y93&amp;Language!$E$84&amp;X93,"")</f>
        <v>6-0</v>
      </c>
      <c r="AC165" s="2"/>
      <c r="AD165" s="145"/>
    </row>
    <row r="166" spans="25:30" x14ac:dyDescent="0.2">
      <c r="Y166" s="68" t="s">
        <v>46</v>
      </c>
      <c r="Z166" s="35" t="str">
        <f t="shared" ca="1" si="70"/>
        <v/>
      </c>
      <c r="AA166" s="13">
        <f t="shared" ca="1" si="69"/>
        <v>0</v>
      </c>
      <c r="AB166" s="13" t="str">
        <f ca="1">IF(AA166&gt;0,Y94&amp;Language!$E$84&amp;X94,"")</f>
        <v/>
      </c>
      <c r="AC166" s="2"/>
      <c r="AD166" s="145"/>
    </row>
    <row r="167" spans="25:30" x14ac:dyDescent="0.2">
      <c r="Y167" s="68" t="s">
        <v>47</v>
      </c>
      <c r="Z167" s="35" t="str">
        <f t="shared" ca="1" si="70"/>
        <v/>
      </c>
      <c r="AA167" s="13">
        <f t="shared" ca="1" si="69"/>
        <v>0</v>
      </c>
      <c r="AB167" s="13" t="str">
        <f ca="1">IF(AA167&gt;0,Y95&amp;Language!$E$84&amp;X95,"")</f>
        <v/>
      </c>
      <c r="AC167" s="2"/>
      <c r="AD167" s="145"/>
    </row>
    <row r="168" spans="25:30" x14ac:dyDescent="0.2">
      <c r="Y168" s="68" t="s">
        <v>48</v>
      </c>
      <c r="Z168" s="35" t="str">
        <f t="shared" ca="1" si="70"/>
        <v/>
      </c>
      <c r="AA168" s="13">
        <f t="shared" ca="1" si="69"/>
        <v>0</v>
      </c>
      <c r="AB168" s="13" t="str">
        <f ca="1">IF(AA168&gt;0,Y96&amp;Language!$E$84&amp;X96,"")</f>
        <v/>
      </c>
      <c r="AC168" s="2"/>
      <c r="AD168" s="145"/>
    </row>
    <row r="169" spans="25:30" x14ac:dyDescent="0.2">
      <c r="Y169" s="68" t="s">
        <v>49</v>
      </c>
      <c r="Z169" s="35" t="str">
        <f t="shared" ca="1" si="70"/>
        <v/>
      </c>
      <c r="AA169" s="13">
        <f t="shared" ca="1" si="69"/>
        <v>0</v>
      </c>
      <c r="AB169" s="13" t="str">
        <f ca="1">IF(AA169&gt;0,Y97&amp;Language!$E$84&amp;X97,"")</f>
        <v/>
      </c>
      <c r="AC169" s="2"/>
      <c r="AD169" s="145"/>
    </row>
    <row r="170" spans="25:30" x14ac:dyDescent="0.2">
      <c r="Y170" s="68" t="s">
        <v>50</v>
      </c>
      <c r="Z170" s="35" t="str">
        <f t="shared" ca="1" si="70"/>
        <v/>
      </c>
      <c r="AA170" s="13">
        <f t="shared" ca="1" si="69"/>
        <v>0</v>
      </c>
      <c r="AB170" s="13" t="str">
        <f ca="1">IF(AA170&gt;0,Y98&amp;Language!$E$84&amp;X98,"")</f>
        <v/>
      </c>
      <c r="AC170" s="2"/>
      <c r="AD170" s="145"/>
    </row>
    <row r="171" spans="25:30" x14ac:dyDescent="0.2">
      <c r="Y171" s="68" t="s">
        <v>51</v>
      </c>
      <c r="Z171" s="35" t="str">
        <f t="shared" ca="1" si="70"/>
        <v/>
      </c>
      <c r="AA171" s="13">
        <f t="shared" ca="1" si="69"/>
        <v>0</v>
      </c>
      <c r="AB171" s="13" t="str">
        <f ca="1">IF(AA171&gt;0,Y99&amp;Language!$E$84&amp;X99,"")</f>
        <v/>
      </c>
      <c r="AC171" s="2"/>
      <c r="AD171" s="145"/>
    </row>
    <row r="172" spans="25:30" x14ac:dyDescent="0.2">
      <c r="Y172" s="68" t="s">
        <v>60</v>
      </c>
      <c r="Z172" s="35" t="str">
        <f t="shared" ca="1" si="70"/>
        <v/>
      </c>
      <c r="AA172" s="13">
        <f t="shared" ca="1" si="69"/>
        <v>0</v>
      </c>
      <c r="AB172" s="13" t="str">
        <f ca="1">IF(AA172&gt;0,Y100&amp;Language!$E$84&amp;X100,"")</f>
        <v/>
      </c>
      <c r="AC172" s="2"/>
      <c r="AD172" s="145"/>
    </row>
    <row r="173" spans="25:30" x14ac:dyDescent="0.2">
      <c r="Y173" s="68" t="s">
        <v>61</v>
      </c>
      <c r="Z173" s="35" t="str">
        <f t="shared" ca="1" si="70"/>
        <v/>
      </c>
      <c r="AA173" s="13">
        <f t="shared" ca="1" si="69"/>
        <v>0</v>
      </c>
      <c r="AB173" s="13" t="str">
        <f ca="1">IF(AA173&gt;0,Y101&amp;Language!$E$84&amp;X101,"")</f>
        <v/>
      </c>
      <c r="AC173" s="2"/>
      <c r="AD173" s="145"/>
    </row>
    <row r="174" spans="25:30" x14ac:dyDescent="0.2">
      <c r="Y174" s="68" t="s">
        <v>62</v>
      </c>
      <c r="Z174" s="35" t="str">
        <f t="shared" ca="1" si="70"/>
        <v/>
      </c>
      <c r="AA174" s="13">
        <f t="shared" ca="1" si="69"/>
        <v>0</v>
      </c>
      <c r="AB174" s="13" t="str">
        <f ca="1">IF(AA174&gt;0,Y102&amp;Language!$E$84&amp;X102,"")</f>
        <v/>
      </c>
      <c r="AC174" s="2"/>
      <c r="AD174" s="145"/>
    </row>
    <row r="175" spans="25:30" x14ac:dyDescent="0.2">
      <c r="Y175" s="68" t="s">
        <v>63</v>
      </c>
      <c r="Z175" s="35" t="str">
        <f t="shared" ca="1" si="70"/>
        <v/>
      </c>
      <c r="AA175" s="13">
        <f t="shared" ca="1" si="69"/>
        <v>0</v>
      </c>
      <c r="AB175" s="13" t="str">
        <f ca="1">IF(AA175&gt;0,Y103&amp;Language!$E$84&amp;X103,"")</f>
        <v/>
      </c>
      <c r="AC175" s="2"/>
      <c r="AD175" s="145"/>
    </row>
    <row r="176" spans="25:30" x14ac:dyDescent="0.2">
      <c r="Y176" s="68" t="s">
        <v>64</v>
      </c>
      <c r="Z176" s="35" t="str">
        <f t="shared" ca="1" si="70"/>
        <v/>
      </c>
      <c r="AA176" s="13">
        <f t="shared" ca="1" si="69"/>
        <v>0</v>
      </c>
      <c r="AB176" s="13" t="str">
        <f ca="1">IF(AA176&gt;0,Y104&amp;Language!$E$84&amp;X104,"")</f>
        <v/>
      </c>
      <c r="AC176" s="2"/>
      <c r="AD176" s="145"/>
    </row>
    <row r="177" spans="25:30" x14ac:dyDescent="0.2">
      <c r="Y177" s="68" t="s">
        <v>65</v>
      </c>
      <c r="Z177" s="35" t="str">
        <f t="shared" ca="1" si="70"/>
        <v/>
      </c>
      <c r="AA177" s="13">
        <f t="shared" ca="1" si="69"/>
        <v>0</v>
      </c>
      <c r="AB177" s="13" t="str">
        <f ca="1">IF(AA177&gt;0,Y105&amp;Language!$E$84&amp;X105,"")</f>
        <v/>
      </c>
      <c r="AC177" s="2"/>
      <c r="AD177" s="145"/>
    </row>
    <row r="178" spans="25:30" x14ac:dyDescent="0.2">
      <c r="Y178" s="68" t="s">
        <v>66</v>
      </c>
      <c r="Z178" s="35" t="str">
        <f t="shared" ca="1" si="70"/>
        <v/>
      </c>
      <c r="AA178" s="13">
        <f t="shared" ca="1" si="69"/>
        <v>0</v>
      </c>
      <c r="AB178" s="13" t="str">
        <f ca="1">IF(AA178&gt;0,Y106&amp;Language!$E$84&amp;X106,"")</f>
        <v/>
      </c>
      <c r="AC178" s="2"/>
      <c r="AD178" s="145"/>
    </row>
    <row r="179" spans="25:30" x14ac:dyDescent="0.2">
      <c r="Y179" s="68" t="s">
        <v>67</v>
      </c>
      <c r="Z179" s="35" t="str">
        <f t="shared" ca="1" si="70"/>
        <v/>
      </c>
      <c r="AA179" s="13">
        <f t="shared" ca="1" si="69"/>
        <v>0</v>
      </c>
      <c r="AB179" s="13" t="str">
        <f ca="1">IF(AA179&gt;0,Y107&amp;Language!$E$84&amp;X107,"")</f>
        <v/>
      </c>
      <c r="AC179" s="2"/>
      <c r="AD179" s="145"/>
    </row>
    <row r="180" spans="25:30" x14ac:dyDescent="0.2">
      <c r="Y180" s="68" t="s">
        <v>68</v>
      </c>
      <c r="Z180" s="35" t="str">
        <f t="shared" ca="1" si="70"/>
        <v/>
      </c>
      <c r="AA180" s="13">
        <f t="shared" ca="1" si="69"/>
        <v>0</v>
      </c>
      <c r="AB180" s="13" t="str">
        <f ca="1">IF(AA180&gt;0,Y108&amp;Language!$E$84&amp;X108,"")</f>
        <v/>
      </c>
      <c r="AC180" s="2"/>
      <c r="AD180" s="145"/>
    </row>
    <row r="181" spans="25:30" x14ac:dyDescent="0.2">
      <c r="Y181" s="68" t="s">
        <v>69</v>
      </c>
      <c r="Z181" s="35" t="str">
        <f t="shared" si="70"/>
        <v/>
      </c>
      <c r="AA181" s="13">
        <f t="shared" si="69"/>
        <v>0</v>
      </c>
      <c r="AB181" s="13" t="str">
        <f>IF(AA181&gt;0,Y109&amp;Language!$E$84&amp;X109,"")</f>
        <v/>
      </c>
      <c r="AC181" s="2"/>
      <c r="AD181" s="145"/>
    </row>
    <row r="182" spans="25:30" x14ac:dyDescent="0.2">
      <c r="Y182" s="68" t="s">
        <v>70</v>
      </c>
      <c r="Z182" s="35" t="str">
        <f t="shared" si="70"/>
        <v/>
      </c>
      <c r="AA182" s="13">
        <f t="shared" si="69"/>
        <v>0</v>
      </c>
      <c r="AB182" s="13" t="str">
        <f>IF(AA182&gt;0,Y110&amp;Language!$E$84&amp;X110,"")</f>
        <v/>
      </c>
      <c r="AC182" s="2"/>
      <c r="AD182" s="145"/>
    </row>
    <row r="183" spans="25:30" x14ac:dyDescent="0.2">
      <c r="Y183" s="68" t="s">
        <v>71</v>
      </c>
      <c r="Z183" s="35" t="str">
        <f t="shared" si="70"/>
        <v/>
      </c>
      <c r="AA183" s="13">
        <f t="shared" si="69"/>
        <v>0</v>
      </c>
      <c r="AB183" s="13" t="str">
        <f>IF(AA183&gt;0,Y111&amp;Language!$E$84&amp;X111,"")</f>
        <v/>
      </c>
      <c r="AC183" s="2"/>
      <c r="AD183" s="145"/>
    </row>
    <row r="184" spans="25:30" x14ac:dyDescent="0.2">
      <c r="Y184" s="68" t="s">
        <v>72</v>
      </c>
      <c r="Z184" s="35" t="str">
        <f t="shared" si="70"/>
        <v/>
      </c>
      <c r="AA184" s="13">
        <f t="shared" si="69"/>
        <v>0</v>
      </c>
      <c r="AB184" s="13" t="str">
        <f>IF(AA184&gt;0,Y112&amp;Language!$E$84&amp;X112,"")</f>
        <v/>
      </c>
      <c r="AC184" s="2"/>
      <c r="AD184" s="145"/>
    </row>
    <row r="185" spans="25:30" x14ac:dyDescent="0.2">
      <c r="Y185" s="68" t="s">
        <v>73</v>
      </c>
      <c r="Z185" s="35" t="str">
        <f t="shared" si="70"/>
        <v/>
      </c>
      <c r="AA185" s="13">
        <f t="shared" si="69"/>
        <v>0</v>
      </c>
      <c r="AB185" s="13" t="str">
        <f>IF(AA185&gt;0,Y113&amp;Language!$E$84&amp;X113,"")</f>
        <v/>
      </c>
      <c r="AC185" s="2"/>
      <c r="AD185" s="145"/>
    </row>
    <row r="186" spans="25:30" x14ac:dyDescent="0.2">
      <c r="Y186" s="68" t="s">
        <v>74</v>
      </c>
      <c r="Z186" s="35" t="str">
        <f t="shared" si="70"/>
        <v/>
      </c>
      <c r="AA186" s="13">
        <f t="shared" si="69"/>
        <v>0</v>
      </c>
      <c r="AB186" s="13" t="str">
        <f>IF(AA186&gt;0,Y114&amp;Language!$E$84&amp;X114,"")</f>
        <v/>
      </c>
      <c r="AC186" s="2"/>
      <c r="AD186" s="145"/>
    </row>
    <row r="187" spans="25:30" x14ac:dyDescent="0.2">
      <c r="Y187" s="68" t="s">
        <v>75</v>
      </c>
      <c r="Z187" s="35" t="str">
        <f t="shared" si="70"/>
        <v/>
      </c>
      <c r="AA187" s="13">
        <f t="shared" si="69"/>
        <v>0</v>
      </c>
      <c r="AB187" s="13" t="str">
        <f>IF(AA187&gt;0,Y115&amp;Language!$E$84&amp;X115,"")</f>
        <v/>
      </c>
      <c r="AC187" s="2"/>
      <c r="AD187" s="145"/>
    </row>
    <row r="188" spans="25:30" x14ac:dyDescent="0.2">
      <c r="Y188" s="68" t="s">
        <v>76</v>
      </c>
      <c r="Z188" s="35" t="str">
        <f t="shared" si="70"/>
        <v/>
      </c>
      <c r="AA188" s="13">
        <f t="shared" si="69"/>
        <v>0</v>
      </c>
      <c r="AB188" s="13" t="str">
        <f>IF(AA188&gt;0,Y116&amp;Language!$E$84&amp;X116,"")</f>
        <v/>
      </c>
      <c r="AC188" s="2"/>
      <c r="AD188" s="145"/>
    </row>
    <row r="189" spans="25:30" x14ac:dyDescent="0.2">
      <c r="Y189" s="68" t="s">
        <v>77</v>
      </c>
      <c r="Z189" s="35" t="str">
        <f t="shared" si="70"/>
        <v/>
      </c>
      <c r="AA189" s="13">
        <f t="shared" si="69"/>
        <v>0</v>
      </c>
      <c r="AB189" s="13" t="str">
        <f>IF(AA189&gt;0,Y117&amp;Language!$E$84&amp;X117,"")</f>
        <v/>
      </c>
      <c r="AC189" s="2"/>
      <c r="AD189" s="145"/>
    </row>
    <row r="190" spans="25:30" x14ac:dyDescent="0.2">
      <c r="Y190" s="68" t="s">
        <v>78</v>
      </c>
      <c r="Z190" s="35" t="str">
        <f t="shared" si="70"/>
        <v/>
      </c>
      <c r="AA190" s="13">
        <f t="shared" si="69"/>
        <v>0</v>
      </c>
      <c r="AB190" s="13" t="str">
        <f>IF(AA190&gt;0,Y118&amp;Language!$E$84&amp;X118,"")</f>
        <v/>
      </c>
      <c r="AC190" s="2"/>
      <c r="AD190" s="145"/>
    </row>
    <row r="191" spans="25:30" x14ac:dyDescent="0.2">
      <c r="Y191" s="68" t="s">
        <v>79</v>
      </c>
      <c r="Z191" s="35" t="str">
        <f t="shared" si="70"/>
        <v/>
      </c>
      <c r="AA191" s="13">
        <f t="shared" si="69"/>
        <v>0</v>
      </c>
      <c r="AB191" s="13" t="str">
        <f>IF(AA191&gt;0,Y119&amp;Language!$E$84&amp;X119,"")</f>
        <v/>
      </c>
      <c r="AC191" s="2"/>
      <c r="AD191" s="145"/>
    </row>
    <row r="192" spans="25:30" x14ac:dyDescent="0.2">
      <c r="Y192" s="68" t="s">
        <v>80</v>
      </c>
      <c r="Z192" s="35" t="str">
        <f t="shared" si="70"/>
        <v/>
      </c>
      <c r="AA192" s="13">
        <f t="shared" si="69"/>
        <v>0</v>
      </c>
      <c r="AB192" s="13" t="str">
        <f>IF(AA192&gt;0,Y120&amp;Language!$E$84&amp;X120,"")</f>
        <v/>
      </c>
      <c r="AC192" s="2"/>
      <c r="AD192" s="145"/>
    </row>
    <row r="193" spans="25:30" x14ac:dyDescent="0.2">
      <c r="Y193" s="68" t="s">
        <v>81</v>
      </c>
      <c r="Z193" s="35" t="str">
        <f t="shared" si="70"/>
        <v/>
      </c>
      <c r="AA193" s="13">
        <f t="shared" si="69"/>
        <v>0</v>
      </c>
      <c r="AB193" s="13" t="str">
        <f>IF(AA193&gt;0,Y121&amp;Language!$E$84&amp;X121,"")</f>
        <v/>
      </c>
      <c r="AC193" s="2"/>
      <c r="AD193" s="145"/>
    </row>
    <row r="194" spans="25:30" x14ac:dyDescent="0.2">
      <c r="Y194" s="68" t="s">
        <v>82</v>
      </c>
      <c r="Z194" s="35" t="str">
        <f t="shared" si="70"/>
        <v/>
      </c>
      <c r="AA194" s="13">
        <f t="shared" si="69"/>
        <v>0</v>
      </c>
      <c r="AB194" s="13" t="str">
        <f>IF(AA194&gt;0,Y122&amp;Language!$E$84&amp;X122,"")</f>
        <v/>
      </c>
      <c r="AC194" s="2"/>
      <c r="AD194" s="145"/>
    </row>
    <row r="195" spans="25:30" x14ac:dyDescent="0.2">
      <c r="Y195" s="68" t="s">
        <v>83</v>
      </c>
      <c r="Z195" s="35" t="str">
        <f t="shared" si="70"/>
        <v/>
      </c>
      <c r="AA195" s="13">
        <f t="shared" si="69"/>
        <v>0</v>
      </c>
      <c r="AB195" s="13" t="str">
        <f>IF(AA195&gt;0,Y123&amp;Language!$E$84&amp;X123,"")</f>
        <v/>
      </c>
      <c r="AC195" s="2"/>
      <c r="AD195" s="145"/>
    </row>
    <row r="196" spans="25:30" x14ac:dyDescent="0.2">
      <c r="Y196" s="68" t="s">
        <v>84</v>
      </c>
      <c r="Z196" s="35" t="str">
        <f t="shared" si="70"/>
        <v/>
      </c>
      <c r="AA196" s="13">
        <f t="shared" si="69"/>
        <v>0</v>
      </c>
      <c r="AB196" s="13" t="str">
        <f>IF(AA196&gt;0,Y124&amp;Language!$E$84&amp;X124,"")</f>
        <v/>
      </c>
      <c r="AC196" s="2"/>
      <c r="AD196" s="145"/>
    </row>
    <row r="197" spans="25:30" x14ac:dyDescent="0.2">
      <c r="Y197" s="68" t="s">
        <v>85</v>
      </c>
      <c r="Z197" s="35" t="str">
        <f t="shared" si="70"/>
        <v/>
      </c>
      <c r="AA197" s="13">
        <f t="shared" si="69"/>
        <v>0</v>
      </c>
      <c r="AB197" s="13" t="str">
        <f>IF(AA197&gt;0,Y125&amp;Language!$E$84&amp;X125,"")</f>
        <v/>
      </c>
      <c r="AC197" s="2"/>
      <c r="AD197" s="145"/>
    </row>
    <row r="198" spans="25:30" x14ac:dyDescent="0.2">
      <c r="Y198" s="68" t="s">
        <v>86</v>
      </c>
      <c r="Z198" s="35" t="str">
        <f t="shared" si="70"/>
        <v/>
      </c>
      <c r="AA198" s="13">
        <f t="shared" si="69"/>
        <v>0</v>
      </c>
      <c r="AB198" s="13" t="str">
        <f>IF(AA198&gt;0,Y126&amp;Language!$E$84&amp;X126,"")</f>
        <v/>
      </c>
      <c r="AC198" s="2"/>
      <c r="AD198" s="145"/>
    </row>
    <row r="199" spans="25:30" x14ac:dyDescent="0.2">
      <c r="Y199" s="68" t="s">
        <v>87</v>
      </c>
      <c r="Z199" s="35" t="str">
        <f t="shared" si="70"/>
        <v/>
      </c>
      <c r="AA199" s="13">
        <f t="shared" si="69"/>
        <v>0</v>
      </c>
      <c r="AB199" s="13" t="str">
        <f>IF(AA199&gt;0,Y127&amp;Language!$E$84&amp;X127,"")</f>
        <v/>
      </c>
      <c r="AC199" s="2"/>
      <c r="AD199" s="145"/>
    </row>
    <row r="200" spans="25:30" x14ac:dyDescent="0.2">
      <c r="Y200" s="68" t="s">
        <v>88</v>
      </c>
      <c r="Z200" s="35" t="str">
        <f t="shared" si="70"/>
        <v/>
      </c>
      <c r="AA200" s="13">
        <f t="shared" si="69"/>
        <v>0</v>
      </c>
      <c r="AB200" s="13" t="str">
        <f>IF(AA200&gt;0,Y128&amp;Language!$E$84&amp;X128,"")</f>
        <v/>
      </c>
      <c r="AC200" s="2"/>
      <c r="AD200" s="145"/>
    </row>
    <row r="201" spans="25:30" x14ac:dyDescent="0.2">
      <c r="Y201" s="68" t="s">
        <v>89</v>
      </c>
      <c r="Z201" s="35" t="str">
        <f t="shared" si="70"/>
        <v/>
      </c>
      <c r="AA201" s="13">
        <f t="shared" ref="AA201:AA207" si="71">AA129</f>
        <v>0</v>
      </c>
      <c r="AB201" s="13" t="str">
        <f>IF(AA201&gt;0,Y129&amp;Language!$E$84&amp;X129,"")</f>
        <v/>
      </c>
      <c r="AC201" s="2"/>
      <c r="AD201" s="145"/>
    </row>
    <row r="202" spans="25:30" x14ac:dyDescent="0.2">
      <c r="Y202" s="68" t="s">
        <v>90</v>
      </c>
      <c r="Z202" s="35" t="str">
        <f t="shared" ref="Z202:Z206" si="72">W130&amp;V130</f>
        <v/>
      </c>
      <c r="AA202" s="13">
        <f t="shared" si="71"/>
        <v>0</v>
      </c>
      <c r="AB202" s="13" t="str">
        <f>IF(AA202&gt;0,Y130&amp;Language!$E$84&amp;X130,"")</f>
        <v/>
      </c>
      <c r="AC202" s="2"/>
      <c r="AD202" s="145"/>
    </row>
    <row r="203" spans="25:30" x14ac:dyDescent="0.2">
      <c r="Y203" s="68" t="s">
        <v>91</v>
      </c>
      <c r="Z203" s="35" t="str">
        <f t="shared" si="72"/>
        <v/>
      </c>
      <c r="AA203" s="13">
        <f t="shared" si="71"/>
        <v>0</v>
      </c>
      <c r="AB203" s="13" t="str">
        <f>IF(AA203&gt;0,Y131&amp;Language!$E$84&amp;X131,"")</f>
        <v/>
      </c>
      <c r="AC203" s="2"/>
      <c r="AD203" s="145"/>
    </row>
    <row r="204" spans="25:30" x14ac:dyDescent="0.2">
      <c r="Y204" s="68" t="s">
        <v>92</v>
      </c>
      <c r="Z204" s="35" t="str">
        <f t="shared" si="72"/>
        <v/>
      </c>
      <c r="AA204" s="13">
        <f t="shared" si="71"/>
        <v>0</v>
      </c>
      <c r="AB204" s="13" t="str">
        <f>IF(AA204&gt;0,Y132&amp;Language!$E$84&amp;X132,"")</f>
        <v/>
      </c>
      <c r="AC204" s="2"/>
      <c r="AD204" s="145"/>
    </row>
    <row r="205" spans="25:30" x14ac:dyDescent="0.2">
      <c r="Y205" s="68" t="s">
        <v>93</v>
      </c>
      <c r="Z205" s="35" t="str">
        <f t="shared" si="72"/>
        <v/>
      </c>
      <c r="AA205" s="13">
        <f t="shared" si="71"/>
        <v>0</v>
      </c>
      <c r="AB205" s="13" t="str">
        <f>IF(AA205&gt;0,Y133&amp;Language!$E$84&amp;X133,"")</f>
        <v/>
      </c>
      <c r="AC205" s="2"/>
      <c r="AD205" s="145"/>
    </row>
    <row r="206" spans="25:30" x14ac:dyDescent="0.2">
      <c r="Y206" s="68" t="s">
        <v>94</v>
      </c>
      <c r="Z206" s="35" t="str">
        <f t="shared" si="72"/>
        <v/>
      </c>
      <c r="AA206" s="13">
        <f t="shared" si="71"/>
        <v>0</v>
      </c>
      <c r="AB206" s="13" t="str">
        <f>IF(AA206&gt;0,Y134&amp;Language!$E$84&amp;X134,"")</f>
        <v/>
      </c>
      <c r="AC206" s="2"/>
      <c r="AD206" s="145"/>
    </row>
    <row r="207" spans="25:30" ht="12.75" thickBot="1" x14ac:dyDescent="0.25">
      <c r="Y207" s="69" t="s">
        <v>95</v>
      </c>
      <c r="Z207" s="37" t="str">
        <f>W135&amp;V135</f>
        <v/>
      </c>
      <c r="AA207" s="38">
        <f t="shared" si="71"/>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8880-5DA9-45BD-804E-071BFF469DF3}">
  <dimension ref="A1:AR97"/>
  <sheetViews>
    <sheetView workbookViewId="0"/>
  </sheetViews>
  <sheetFormatPr baseColWidth="10" defaultRowHeight="12.75" x14ac:dyDescent="0.2"/>
  <cols>
    <col min="2" max="2" width="11.42578125" style="169"/>
    <col min="3" max="3" width="21.85546875" style="106" customWidth="1"/>
    <col min="4" max="4" width="8.28515625" style="505" customWidth="1"/>
    <col min="5" max="5" width="16.140625" style="169" customWidth="1"/>
    <col min="6" max="6" width="14" style="169" customWidth="1"/>
    <col min="7" max="7" width="17.5703125" style="169" customWidth="1"/>
    <col min="8" max="8" width="5.7109375" style="169" customWidth="1"/>
    <col min="9" max="14" width="4.7109375" style="169" customWidth="1"/>
    <col min="15" max="15" width="10.42578125" style="169" customWidth="1"/>
    <col min="16" max="16" width="14.42578125" style="169" customWidth="1"/>
    <col min="17" max="17" width="12.140625" style="169" customWidth="1"/>
    <col min="18" max="44" width="4.7109375" customWidth="1"/>
  </cols>
  <sheetData>
    <row r="1" spans="2:44" ht="13.5" thickBot="1" x14ac:dyDescent="0.25"/>
    <row r="2" spans="2:44" ht="24.75" customHeight="1" thickTop="1" thickBot="1" x14ac:dyDescent="0.25">
      <c r="D2" s="511"/>
      <c r="E2" s="510">
        <f ca="1">COUNTIF($C$3:$C$92,"")</f>
        <v>0</v>
      </c>
      <c r="F2" s="510">
        <f t="array" aca="1" ref="F2" ca="1">SUMPRODUCT(($C$3:$C$92&lt;&gt;"")/($D$3:$D$92+($C$3:$C$92="")))</f>
        <v>90</v>
      </c>
      <c r="G2" s="523" t="str">
        <f ca="1">IF(E2+F2&lt;90,"FEHLER","okay")</f>
        <v>okay</v>
      </c>
      <c r="H2" s="510"/>
    </row>
    <row r="3" spans="2:44" ht="16.5" thickTop="1" x14ac:dyDescent="0.2">
      <c r="B3" s="169">
        <v>1</v>
      </c>
      <c r="C3" s="106" t="str">
        <f ca="1">IF(OR(Planning!$L6="",Planning!$N6=""),"Z"&amp;ROW($M6),Planning!$I6&amp;Planning!$F6)</f>
        <v>A50,375</v>
      </c>
      <c r="D3" s="123">
        <f t="array" aca="1" ref="D3:D92" ca="1">COUNTIF($C$3:$C$92,$C$3:$C$92)</f>
        <v>1</v>
      </c>
      <c r="E3" s="169" t="e">
        <f ca="1">IF($F$8&gt;45,$F$8-45,$F$8)</f>
        <v>#NUM!</v>
      </c>
      <c r="F3" s="425" t="s">
        <v>319</v>
      </c>
      <c r="G3" s="505"/>
    </row>
    <row r="4" spans="2:44" ht="15.75" x14ac:dyDescent="0.2">
      <c r="B4" s="169">
        <v>2</v>
      </c>
      <c r="C4" s="106" t="s">
        <v>317</v>
      </c>
      <c r="D4" s="123">
        <f ca="1"/>
        <v>1</v>
      </c>
      <c r="E4" s="169" t="e">
        <f ca="1">IF($F$9&gt;45,$F$9-45,$F$9)</f>
        <v>#NUM!</v>
      </c>
      <c r="F4" s="425" t="s">
        <v>320</v>
      </c>
    </row>
    <row r="5" spans="2:44" ht="15.75" x14ac:dyDescent="0.2">
      <c r="B5" s="169">
        <v>3</v>
      </c>
      <c r="C5" s="106" t="str">
        <f ca="1">IF(OR(Planning!$L8="",Planning!$N8=""),"Z"&amp;ROW($M8),Planning!$I8&amp;Planning!$F8)</f>
        <v>C50,375</v>
      </c>
      <c r="D5" s="123">
        <f ca="1"/>
        <v>1</v>
      </c>
      <c r="E5" s="425" t="str">
        <f t="array" aca="1" ref="E5" ca="1">VLOOKUP(MATCH($E$7,$D$3:$D$92,0),$B$3:$C$62,2,0)</f>
        <v>A50,375</v>
      </c>
      <c r="F5" s="532" t="s">
        <v>318</v>
      </c>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417"/>
      <c r="AO5" s="417"/>
      <c r="AP5" s="417"/>
      <c r="AQ5" s="417"/>
      <c r="AR5" s="417"/>
    </row>
    <row r="6" spans="2:44" ht="16.5" thickBot="1" x14ac:dyDescent="0.25">
      <c r="B6" s="169">
        <v>4</v>
      </c>
      <c r="C6" s="106" t="str">
        <f ca="1">IF(OR(Planning!$L9="",Planning!$N9=""),"Z"&amp;ROW($M9),Planning!$I9&amp;Planning!$F9)</f>
        <v>A30,399305555555556</v>
      </c>
      <c r="D6" s="123">
        <f ca="1"/>
        <v>1</v>
      </c>
      <c r="E6" s="169" t="str">
        <f ca="1">LEFT($E$5,2)</f>
        <v>A5</v>
      </c>
      <c r="H6" s="522"/>
      <c r="I6" s="522"/>
      <c r="J6" s="522"/>
      <c r="K6" s="522"/>
      <c r="L6" s="522"/>
      <c r="M6" s="522"/>
      <c r="N6" s="522"/>
      <c r="O6" s="522"/>
      <c r="P6" s="522"/>
      <c r="Q6" s="522"/>
      <c r="R6" s="522"/>
      <c r="S6" s="522"/>
      <c r="T6" s="522"/>
      <c r="U6" s="522"/>
      <c r="V6" s="522"/>
      <c r="W6" s="522"/>
      <c r="X6" s="522"/>
      <c r="Y6" s="522"/>
      <c r="Z6" s="522"/>
      <c r="AA6" s="522"/>
      <c r="AB6" s="522"/>
      <c r="AC6" s="522"/>
      <c r="AD6" s="522"/>
      <c r="AE6" s="522"/>
      <c r="AF6" s="522"/>
      <c r="AG6" s="522"/>
      <c r="AH6" s="522"/>
      <c r="AI6" s="522"/>
      <c r="AJ6" s="522"/>
      <c r="AK6" s="522"/>
      <c r="AL6" s="522"/>
      <c r="AM6" s="522"/>
      <c r="AN6" s="522"/>
      <c r="AO6" s="522"/>
      <c r="AP6" s="522"/>
      <c r="AQ6" s="522"/>
      <c r="AR6" s="522"/>
    </row>
    <row r="7" spans="2:44" ht="16.5" thickBot="1" x14ac:dyDescent="0.25">
      <c r="B7" s="169">
        <v>5</v>
      </c>
      <c r="C7" s="106" t="str">
        <f ca="1">IF(OR(Planning!$L10="",Planning!$N10=""),"Z"&amp;ROW($M10),Planning!$I10&amp;Planning!$F10)</f>
        <v>B30,399305555555556</v>
      </c>
      <c r="D7" s="123">
        <f ca="1"/>
        <v>1</v>
      </c>
      <c r="E7" s="573">
        <f ca="1">MAX($D$3:$D$92)</f>
        <v>1</v>
      </c>
      <c r="I7" s="524"/>
      <c r="J7" s="524"/>
      <c r="K7" s="524"/>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c r="AQ7" s="524"/>
      <c r="AR7" s="524"/>
    </row>
    <row r="8" spans="2:44" ht="15.75" x14ac:dyDescent="0.2">
      <c r="B8" s="169">
        <v>6</v>
      </c>
      <c r="C8" s="106" t="str">
        <f ca="1">IF(OR(Planning!$L11="",Planning!$N11=""),"Z"&amp;ROW($M11),Planning!$I11&amp;Planning!$F11)</f>
        <v>C30,399305555555556</v>
      </c>
      <c r="D8" s="123">
        <f ca="1"/>
        <v>1</v>
      </c>
      <c r="E8" s="169">
        <f t="array" aca="1" ref="E8" ca="1">MATCH($E$7,$D$3:$D$92,0)</f>
        <v>1</v>
      </c>
      <c r="F8" s="169" t="e">
        <f ca="1">IF($E$8&lt;$E$9,$E$8,$E$9)</f>
        <v>#NUM!</v>
      </c>
      <c r="I8" s="524"/>
      <c r="J8" s="524"/>
      <c r="K8" s="524"/>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row>
    <row r="9" spans="2:44" ht="15.75" x14ac:dyDescent="0.2">
      <c r="B9" s="169">
        <v>7</v>
      </c>
      <c r="C9" s="106" t="str">
        <f ca="1">IF(OR(Planning!$L12="",Planning!$N12=""),"Z"&amp;ROW($M12),Planning!$I12&amp;Planning!$F12)</f>
        <v>A50,423611111111111</v>
      </c>
      <c r="D9" s="123">
        <f ca="1"/>
        <v>1</v>
      </c>
      <c r="E9" s="169" t="e">
        <f t="array" aca="1" ref="E9" ca="1">INDEX($B$3:$B$92,SMALL(IF($E$5=$C$3:$C$92,ROW($C$3:$C$92)-ROW($C$3)+1),2))</f>
        <v>#NUM!</v>
      </c>
      <c r="F9" s="169" t="e">
        <f ca="1">IF($E$8&gt;$E$9,$E$8,$E$9)</f>
        <v>#NUM!</v>
      </c>
      <c r="H9" s="522"/>
      <c r="I9" s="524"/>
      <c r="J9" s="524"/>
      <c r="K9" s="524"/>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row>
    <row r="10" spans="2:44" ht="15.75" x14ac:dyDescent="0.2">
      <c r="B10" s="169">
        <v>8</v>
      </c>
      <c r="C10" s="106" t="str">
        <f ca="1">IF(OR(Planning!$L13="",Planning!$N13=""),"Z"&amp;ROW($M13),Planning!$I13&amp;Planning!$F13)</f>
        <v>B50,423611111111111</v>
      </c>
      <c r="D10" s="123">
        <f ca="1"/>
        <v>1</v>
      </c>
      <c r="H10" s="522"/>
      <c r="I10" s="524"/>
      <c r="J10" s="524"/>
      <c r="K10" s="524"/>
      <c r="L10" s="524"/>
      <c r="M10" s="524"/>
      <c r="N10" s="524"/>
      <c r="O10" s="524"/>
      <c r="P10" s="524"/>
      <c r="Q10" s="524"/>
      <c r="R10" s="524"/>
      <c r="S10" s="524"/>
      <c r="T10" s="524"/>
      <c r="U10" s="524"/>
      <c r="V10" s="524"/>
      <c r="W10" s="524"/>
      <c r="X10" s="524"/>
      <c r="Y10" s="524"/>
      <c r="Z10" s="524"/>
      <c r="AA10" s="524"/>
      <c r="AB10" s="524"/>
      <c r="AC10" s="524"/>
      <c r="AD10" s="524"/>
      <c r="AE10" s="524"/>
      <c r="AF10" s="524"/>
      <c r="AG10" s="524"/>
      <c r="AH10" s="524"/>
      <c r="AI10" s="524"/>
      <c r="AJ10" s="524"/>
      <c r="AK10" s="524"/>
      <c r="AL10" s="524"/>
      <c r="AM10" s="524"/>
      <c r="AN10" s="524"/>
      <c r="AO10" s="524"/>
      <c r="AP10" s="524"/>
      <c r="AQ10" s="524"/>
      <c r="AR10" s="524"/>
    </row>
    <row r="11" spans="2:44" ht="15.75" x14ac:dyDescent="0.2">
      <c r="B11" s="169">
        <v>9</v>
      </c>
      <c r="C11" s="106" t="str">
        <f ca="1">IF(OR(Planning!$L14="",Planning!$N14=""),"Z"&amp;ROW($M14),Planning!$I14&amp;Planning!$F14)</f>
        <v>C50,423611111111111</v>
      </c>
      <c r="D11" s="123">
        <f ca="1"/>
        <v>1</v>
      </c>
      <c r="H11" s="522"/>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row>
    <row r="12" spans="2:44" ht="15.75" x14ac:dyDescent="0.2">
      <c r="B12" s="169">
        <v>10</v>
      </c>
      <c r="C12" s="106" t="str">
        <f ca="1">IF(OR(Planning!$L15="",Planning!$N15=""),"Z"&amp;ROW($M15),Planning!$I15&amp;Planning!$F15)</f>
        <v>A20,447916666666667</v>
      </c>
      <c r="D12" s="123">
        <f ca="1"/>
        <v>1</v>
      </c>
      <c r="H12" s="522"/>
      <c r="I12" s="524"/>
      <c r="J12" s="524"/>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4"/>
      <c r="AP12" s="524"/>
      <c r="AQ12" s="524"/>
      <c r="AR12" s="524"/>
    </row>
    <row r="13" spans="2:44" ht="15.75" x14ac:dyDescent="0.2">
      <c r="B13" s="169">
        <v>11</v>
      </c>
      <c r="C13" s="106" t="str">
        <f ca="1">IF(OR(Planning!$L16="",Planning!$N16=""),"Z"&amp;ROW($M16),Planning!$I16&amp;Planning!$F16)</f>
        <v>B20,447916666666667</v>
      </c>
      <c r="D13" s="123">
        <f ca="1"/>
        <v>1</v>
      </c>
    </row>
    <row r="14" spans="2:44" ht="15.75" x14ac:dyDescent="0.2">
      <c r="B14" s="169">
        <v>12</v>
      </c>
      <c r="C14" s="106" t="str">
        <f ca="1">IF(OR(Planning!$L17="",Planning!$N17=""),"Z"&amp;ROW($M17),Planning!$I17&amp;Planning!$F17)</f>
        <v>C20,447916666666667</v>
      </c>
      <c r="D14" s="123">
        <f ca="1"/>
        <v>1</v>
      </c>
    </row>
    <row r="15" spans="2:44" ht="15.75" x14ac:dyDescent="0.2">
      <c r="B15" s="169">
        <v>13</v>
      </c>
      <c r="C15" s="106" t="str">
        <f ca="1">IF(OR(Planning!$L18="",Planning!$N18=""),"Z"&amp;ROW($M18),Planning!$I18&amp;Planning!$F18)</f>
        <v>A10,472222222222222</v>
      </c>
      <c r="D15" s="123">
        <f ca="1"/>
        <v>1</v>
      </c>
    </row>
    <row r="16" spans="2:44" ht="15.75" x14ac:dyDescent="0.2">
      <c r="B16" s="169">
        <v>14</v>
      </c>
      <c r="C16" s="106" t="str">
        <f ca="1">IF(OR(Planning!$L19="",Planning!$N19=""),"Z"&amp;ROW($M19),Planning!$I19&amp;Planning!$F19)</f>
        <v>B10,472222222222222</v>
      </c>
      <c r="D16" s="123">
        <f ca="1"/>
        <v>1</v>
      </c>
    </row>
    <row r="17" spans="2:29" ht="15.75" x14ac:dyDescent="0.2">
      <c r="B17" s="169">
        <v>15</v>
      </c>
      <c r="C17" s="106" t="str">
        <f ca="1">IF(OR(Planning!$L20="",Planning!$N20=""),"Z"&amp;ROW($M20),Planning!$I20&amp;Planning!$F20)</f>
        <v>C10,472222222222222</v>
      </c>
      <c r="D17" s="123">
        <f ca="1"/>
        <v>1</v>
      </c>
      <c r="Q17" s="521"/>
      <c r="R17" s="417"/>
      <c r="S17" s="417"/>
      <c r="T17" s="417"/>
      <c r="U17" s="525"/>
      <c r="V17" s="417"/>
      <c r="W17" s="417"/>
      <c r="X17" s="417"/>
    </row>
    <row r="18" spans="2:29" ht="15.75" x14ac:dyDescent="0.2">
      <c r="B18" s="169">
        <v>16</v>
      </c>
      <c r="C18" s="106" t="str">
        <f ca="1">IF(OR(Planning!$L21="",Planning!$N21=""),"Z"&amp;ROW($M21),Planning!$I21&amp;Planning!$F21)</f>
        <v>A30,496527777777778</v>
      </c>
      <c r="D18" s="123">
        <f ca="1"/>
        <v>1</v>
      </c>
      <c r="F18" s="425"/>
      <c r="G18" s="530"/>
      <c r="H18" s="531"/>
      <c r="Q18" s="521"/>
      <c r="R18" s="417"/>
      <c r="S18" s="417"/>
      <c r="T18" s="417"/>
      <c r="U18" s="525"/>
      <c r="V18" s="417"/>
      <c r="W18" s="521"/>
      <c r="X18" s="521"/>
      <c r="Y18" s="320"/>
      <c r="Z18" s="320"/>
      <c r="AA18" s="320"/>
      <c r="AB18" s="320"/>
      <c r="AC18" s="320"/>
    </row>
    <row r="19" spans="2:29" ht="15.75" x14ac:dyDescent="0.2">
      <c r="B19" s="169">
        <v>17</v>
      </c>
      <c r="C19" s="106" t="str">
        <f ca="1">IF(OR(Planning!$L22="",Planning!$N22=""),"Z"&amp;ROW($M22),Planning!$I22&amp;Planning!$F22)</f>
        <v>B30,496527777777778</v>
      </c>
      <c r="D19" s="123">
        <f ca="1"/>
        <v>1</v>
      </c>
      <c r="Q19" s="521"/>
      <c r="R19" s="417"/>
      <c r="S19" s="417"/>
      <c r="T19" s="417"/>
      <c r="U19" s="525"/>
      <c r="V19" s="417"/>
      <c r="W19" s="417"/>
      <c r="X19" s="417"/>
      <c r="Y19" s="321"/>
      <c r="Z19" s="321"/>
      <c r="AA19" s="321"/>
      <c r="AB19" s="321"/>
      <c r="AC19" s="321"/>
    </row>
    <row r="20" spans="2:29" ht="15.75" x14ac:dyDescent="0.2">
      <c r="B20" s="169">
        <v>18</v>
      </c>
      <c r="C20" s="106" t="str">
        <f ca="1">IF(OR(Planning!$L23="",Planning!$N23=""),"Z"&amp;ROW($M23),Planning!$I23&amp;Planning!$F23)</f>
        <v>C30,496527777777778</v>
      </c>
      <c r="D20" s="123">
        <f ca="1"/>
        <v>1</v>
      </c>
      <c r="Q20" s="521"/>
      <c r="R20" s="417"/>
      <c r="S20" s="417"/>
      <c r="T20" s="417"/>
      <c r="U20" s="417"/>
      <c r="V20" s="417"/>
      <c r="W20" s="417"/>
      <c r="X20" s="417"/>
      <c r="Y20" s="321"/>
      <c r="Z20" s="321"/>
      <c r="AA20" s="321"/>
      <c r="AB20" s="321"/>
      <c r="AC20" s="321"/>
    </row>
    <row r="21" spans="2:29" ht="15.75" x14ac:dyDescent="0.2">
      <c r="B21" s="169">
        <v>19</v>
      </c>
      <c r="C21" s="106" t="str">
        <f ca="1">IF(OR(Planning!$L24="",Planning!$N24=""),"Z"&amp;ROW($M24),Planning!$I24&amp;Planning!$F24)</f>
        <v>A20,520833333333333</v>
      </c>
      <c r="D21" s="123">
        <f ca="1"/>
        <v>1</v>
      </c>
      <c r="G21" s="693" t="s">
        <v>255</v>
      </c>
      <c r="Q21" s="521"/>
      <c r="R21" s="417"/>
      <c r="S21" s="417"/>
      <c r="T21" s="417"/>
      <c r="U21" s="417"/>
      <c r="V21" s="417"/>
      <c r="W21" s="417"/>
      <c r="X21" s="417"/>
      <c r="Y21" s="321"/>
      <c r="Z21" s="321"/>
      <c r="AA21" s="321"/>
      <c r="AB21" s="321"/>
      <c r="AC21" s="321"/>
    </row>
    <row r="22" spans="2:29" ht="15.75" x14ac:dyDescent="0.2">
      <c r="B22" s="169">
        <v>20</v>
      </c>
      <c r="C22" s="106" t="str">
        <f ca="1">IF(OR(Planning!$L25="",Planning!$N25=""),"Z"&amp;ROW($M25),Planning!$I25&amp;Planning!$F25)</f>
        <v>B20,520833333333333</v>
      </c>
      <c r="D22" s="123">
        <f ca="1"/>
        <v>1</v>
      </c>
      <c r="G22" s="693"/>
      <c r="Q22" s="521"/>
      <c r="R22" s="417"/>
      <c r="S22" s="417"/>
      <c r="T22" s="417"/>
      <c r="U22" s="417"/>
      <c r="V22" s="417"/>
      <c r="W22" s="417"/>
      <c r="X22" s="417"/>
      <c r="Y22" s="321"/>
      <c r="Z22" s="321"/>
      <c r="AA22" s="321"/>
      <c r="AB22" s="321"/>
      <c r="AC22" s="321"/>
    </row>
    <row r="23" spans="2:29" ht="15.75" x14ac:dyDescent="0.2">
      <c r="B23" s="169">
        <v>21</v>
      </c>
      <c r="C23" s="106" t="str">
        <f ca="1">IF(OR(Planning!$L26="",Planning!$N26=""),"Z"&amp;ROW($M26),Planning!$I26&amp;Planning!$F26)</f>
        <v>C20,520833333333333</v>
      </c>
      <c r="D23" s="123">
        <f ca="1"/>
        <v>1</v>
      </c>
      <c r="G23" s="693" t="s">
        <v>256</v>
      </c>
      <c r="Q23" s="521"/>
      <c r="R23" s="417"/>
      <c r="S23" s="417"/>
      <c r="T23" s="417"/>
      <c r="U23" s="417"/>
      <c r="V23" s="417"/>
      <c r="W23" s="417"/>
      <c r="X23" s="417"/>
      <c r="Y23" s="321"/>
      <c r="Z23" s="321"/>
      <c r="AA23" s="321"/>
      <c r="AB23" s="321"/>
      <c r="AC23" s="321"/>
    </row>
    <row r="24" spans="2:29" ht="15.75" x14ac:dyDescent="0.2">
      <c r="B24" s="169">
        <v>22</v>
      </c>
      <c r="C24" s="106" t="str">
        <f ca="1">IF(OR(Planning!$L27="",Planning!$N27=""),"Z"&amp;ROW($M27),Planning!$I27&amp;Planning!$F27)</f>
        <v>A30,545138888888889</v>
      </c>
      <c r="D24" s="123">
        <f ca="1"/>
        <v>1</v>
      </c>
      <c r="G24" s="693"/>
      <c r="Q24" s="521"/>
      <c r="R24" s="417"/>
      <c r="S24" s="417"/>
      <c r="T24" s="417"/>
      <c r="U24" s="417"/>
      <c r="V24" s="417"/>
      <c r="W24" s="417"/>
      <c r="X24" s="417"/>
      <c r="Y24" s="321"/>
      <c r="Z24" s="321"/>
      <c r="AA24" s="321"/>
      <c r="AB24" s="321"/>
      <c r="AC24" s="321"/>
    </row>
    <row r="25" spans="2:29" ht="15.75" x14ac:dyDescent="0.2">
      <c r="B25" s="169">
        <v>23</v>
      </c>
      <c r="C25" s="106" t="str">
        <f ca="1">IF(OR(Planning!$L28="",Planning!$N28=""),"Z"&amp;ROW($M28),Planning!$I28&amp;Planning!$F28)</f>
        <v>B30,545138888888889</v>
      </c>
      <c r="D25" s="123">
        <f ca="1"/>
        <v>1</v>
      </c>
      <c r="G25" s="693" t="s">
        <v>257</v>
      </c>
      <c r="Q25" s="521"/>
      <c r="R25" s="417"/>
      <c r="S25" s="417"/>
      <c r="T25" s="417"/>
      <c r="U25" s="417"/>
      <c r="V25" s="417"/>
      <c r="W25" s="417"/>
      <c r="X25" s="417"/>
      <c r="Y25" s="321"/>
      <c r="Z25" s="321"/>
      <c r="AA25" s="321"/>
      <c r="AB25" s="321"/>
      <c r="AC25" s="321"/>
    </row>
    <row r="26" spans="2:29" ht="15.75" x14ac:dyDescent="0.2">
      <c r="B26" s="169">
        <v>24</v>
      </c>
      <c r="C26" s="106" t="str">
        <f ca="1">IF(OR(Planning!$L29="",Planning!$N29=""),"Z"&amp;ROW($M29),Planning!$I29&amp;Planning!$F29)</f>
        <v>C30,545138888888889</v>
      </c>
      <c r="D26" s="123">
        <f ca="1"/>
        <v>1</v>
      </c>
      <c r="G26" s="693"/>
      <c r="Q26" s="521"/>
      <c r="R26" s="417"/>
      <c r="S26" s="417"/>
      <c r="T26" s="417"/>
      <c r="U26" s="417"/>
      <c r="V26" s="417"/>
      <c r="W26" s="417"/>
      <c r="X26" s="417"/>
      <c r="Y26" s="321"/>
      <c r="Z26" s="321"/>
      <c r="AA26" s="321"/>
      <c r="AB26" s="321"/>
      <c r="AC26" s="321"/>
    </row>
    <row r="27" spans="2:29" ht="15.75" x14ac:dyDescent="0.2">
      <c r="B27" s="169">
        <v>25</v>
      </c>
      <c r="C27" s="106" t="str">
        <f ca="1">IF(OR(Planning!$L30="",Planning!$N30=""),"Z"&amp;ROW($M30),Planning!$I30&amp;Planning!$F30)</f>
        <v>A40,569444444444444</v>
      </c>
      <c r="D27" s="123">
        <f ca="1"/>
        <v>1</v>
      </c>
      <c r="G27" s="693" t="s">
        <v>258</v>
      </c>
    </row>
    <row r="28" spans="2:29" ht="15.75" x14ac:dyDescent="0.2">
      <c r="B28" s="169">
        <v>26</v>
      </c>
      <c r="C28" s="106" t="str">
        <f ca="1">IF(OR(Planning!$L31="",Planning!$N31=""),"Z"&amp;ROW($M31),Planning!$I31&amp;Planning!$F31)</f>
        <v>B40,569444444444444</v>
      </c>
      <c r="D28" s="123">
        <f ca="1"/>
        <v>1</v>
      </c>
      <c r="G28" s="693"/>
    </row>
    <row r="29" spans="2:29" ht="15.75" x14ac:dyDescent="0.2">
      <c r="B29" s="169">
        <v>27</v>
      </c>
      <c r="C29" s="106" t="str">
        <f ca="1">IF(OR(Planning!$L32="",Planning!$N32=""),"Z"&amp;ROW($M32),Planning!$I32&amp;Planning!$F32)</f>
        <v>C40,569444444444444</v>
      </c>
      <c r="D29" s="123">
        <f ca="1"/>
        <v>1</v>
      </c>
      <c r="G29" s="693" t="s">
        <v>259</v>
      </c>
    </row>
    <row r="30" spans="2:29" ht="15.75" x14ac:dyDescent="0.2">
      <c r="B30" s="169">
        <v>28</v>
      </c>
      <c r="C30" s="106" t="str">
        <f ca="1">IF(OR(Planning!$L33="",Planning!$N33=""),"Z"&amp;ROW($M33),Planning!$I33&amp;Planning!$F33)</f>
        <v>A10,59375</v>
      </c>
      <c r="D30" s="123">
        <f ca="1"/>
        <v>1</v>
      </c>
      <c r="G30" s="693"/>
    </row>
    <row r="31" spans="2:29" ht="15.75" x14ac:dyDescent="0.2">
      <c r="B31" s="169">
        <v>29</v>
      </c>
      <c r="C31" s="106" t="str">
        <f ca="1">IF(OR(Planning!$L34="",Planning!$N34=""),"Z"&amp;ROW($M34),Planning!$I34&amp;Planning!$F34)</f>
        <v>B10,59375</v>
      </c>
      <c r="D31" s="123">
        <f ca="1"/>
        <v>1</v>
      </c>
    </row>
    <row r="32" spans="2:29" ht="15.75" x14ac:dyDescent="0.2">
      <c r="B32" s="169">
        <v>30</v>
      </c>
      <c r="C32" s="106" t="str">
        <f ca="1">IF(OR(Planning!$L35="",Planning!$N35=""),"Z"&amp;ROW($M35),Planning!$I35&amp;Planning!$F35)</f>
        <v>C10,59375</v>
      </c>
      <c r="D32" s="123">
        <f ca="1"/>
        <v>1</v>
      </c>
    </row>
    <row r="33" spans="1:7" ht="15.75" x14ac:dyDescent="0.2">
      <c r="B33" s="169">
        <v>31</v>
      </c>
      <c r="C33" s="106" t="str">
        <f ca="1">IF(OR(Planning!$L36="",Planning!$N36=""),"Z"&amp;ROW($M36),Planning!$I36&amp;Planning!$F36)</f>
        <v>Z36</v>
      </c>
      <c r="D33" s="123">
        <f ca="1"/>
        <v>1</v>
      </c>
      <c r="G33" s="693" t="s">
        <v>260</v>
      </c>
    </row>
    <row r="34" spans="1:7" ht="15.75" x14ac:dyDescent="0.2">
      <c r="B34" s="169">
        <v>32</v>
      </c>
      <c r="C34" s="106" t="str">
        <f ca="1">IF(OR(Planning!$L37="",Planning!$N37=""),"Z"&amp;ROW($M37),Planning!$I37&amp;Planning!$F37)</f>
        <v>Z37</v>
      </c>
      <c r="D34" s="123">
        <f ca="1"/>
        <v>1</v>
      </c>
      <c r="G34" s="693"/>
    </row>
    <row r="35" spans="1:7" ht="15.75" x14ac:dyDescent="0.2">
      <c r="B35" s="169">
        <v>33</v>
      </c>
      <c r="C35" s="106" t="str">
        <f ca="1">IF(OR(Planning!$L38="",Planning!$N38=""),"Z"&amp;ROW($M38),Planning!$I38&amp;Planning!$F38)</f>
        <v>Z38</v>
      </c>
      <c r="D35" s="123">
        <f ca="1"/>
        <v>1</v>
      </c>
      <c r="G35" s="693" t="s">
        <v>261</v>
      </c>
    </row>
    <row r="36" spans="1:7" ht="15.75" x14ac:dyDescent="0.2">
      <c r="B36" s="169">
        <v>34</v>
      </c>
      <c r="C36" s="106" t="str">
        <f ca="1">IF(OR(Planning!$L39="",Planning!$N39=""),"Z"&amp;ROW($M39),Planning!$I39&amp;Planning!$F39)</f>
        <v>Z39</v>
      </c>
      <c r="D36" s="123">
        <f ca="1"/>
        <v>1</v>
      </c>
      <c r="G36" s="693"/>
    </row>
    <row r="37" spans="1:7" ht="15.75" x14ac:dyDescent="0.2">
      <c r="B37" s="169">
        <v>35</v>
      </c>
      <c r="C37" s="106" t="str">
        <f ca="1">IF(OR(Planning!$L40="",Planning!$N40=""),"Z"&amp;ROW($M40),Planning!$I40&amp;Planning!$F40)</f>
        <v>Z40</v>
      </c>
      <c r="D37" s="123">
        <f ca="1"/>
        <v>1</v>
      </c>
      <c r="G37" s="693" t="s">
        <v>263</v>
      </c>
    </row>
    <row r="38" spans="1:7" ht="15.75" x14ac:dyDescent="0.2">
      <c r="B38" s="169">
        <v>36</v>
      </c>
      <c r="C38" s="106" t="str">
        <f ca="1">IF(OR(Planning!$L41="",Planning!$N41=""),"Z"&amp;ROW($M41),Planning!$I41&amp;Planning!$F41)</f>
        <v>Z41</v>
      </c>
      <c r="D38" s="123">
        <f ca="1"/>
        <v>1</v>
      </c>
      <c r="G38" s="693"/>
    </row>
    <row r="39" spans="1:7" ht="15.75" x14ac:dyDescent="0.2">
      <c r="B39" s="169">
        <v>37</v>
      </c>
      <c r="C39" s="106" t="str">
        <f ca="1">IF(OR(Planning!$L42="",Planning!$N42=""),"Z"&amp;ROW($M42),Planning!$I42&amp;Planning!$F42)</f>
        <v>Z42</v>
      </c>
      <c r="D39" s="123">
        <f ca="1"/>
        <v>1</v>
      </c>
      <c r="G39" s="693" t="s">
        <v>262</v>
      </c>
    </row>
    <row r="40" spans="1:7" ht="15.75" x14ac:dyDescent="0.2">
      <c r="B40" s="169">
        <v>38</v>
      </c>
      <c r="C40" s="106" t="str">
        <f ca="1">IF(OR(Planning!$L43="",Planning!$N43=""),"Z"&amp;ROW($M43),Planning!$I43&amp;Planning!$F43)</f>
        <v>Z43</v>
      </c>
      <c r="D40" s="123">
        <f ca="1"/>
        <v>1</v>
      </c>
      <c r="G40" s="693"/>
    </row>
    <row r="41" spans="1:7" ht="15.75" x14ac:dyDescent="0.2">
      <c r="B41" s="169">
        <v>39</v>
      </c>
      <c r="C41" s="106" t="str">
        <f ca="1">IF(OR(Planning!$L44="",Planning!$N44=""),"Z"&amp;ROW($M44),Planning!$I44&amp;Planning!$F44)</f>
        <v>Z44</v>
      </c>
      <c r="D41" s="123">
        <f ca="1"/>
        <v>1</v>
      </c>
      <c r="G41" s="693" t="s">
        <v>264</v>
      </c>
    </row>
    <row r="42" spans="1:7" ht="15.75" x14ac:dyDescent="0.2">
      <c r="B42" s="169">
        <v>40</v>
      </c>
      <c r="C42" s="106" t="str">
        <f ca="1">IF(OR(Planning!$L45="",Planning!$N45=""),"Z"&amp;ROW($M45),Planning!$I45&amp;Planning!$F45)</f>
        <v>Z45</v>
      </c>
      <c r="D42" s="123">
        <f ca="1"/>
        <v>1</v>
      </c>
      <c r="G42" s="693"/>
    </row>
    <row r="43" spans="1:7" ht="15.75" x14ac:dyDescent="0.2">
      <c r="B43" s="169">
        <v>41</v>
      </c>
      <c r="C43" s="106" t="str">
        <f ca="1">IF(OR(Planning!$L46="",Planning!$N46=""),"Z"&amp;ROW($M46),Planning!$I46&amp;Planning!$F46)</f>
        <v>Z46</v>
      </c>
      <c r="D43" s="123">
        <f ca="1"/>
        <v>1</v>
      </c>
    </row>
    <row r="44" spans="1:7" ht="15.75" x14ac:dyDescent="0.2">
      <c r="B44" s="169">
        <v>42</v>
      </c>
      <c r="C44" s="106" t="str">
        <f ca="1">IF(OR(Planning!$L47="",Planning!$N47=""),"Z"&amp;ROW($M47),Planning!$I47&amp;Planning!$F47)</f>
        <v>Z47</v>
      </c>
      <c r="D44" s="123">
        <f ca="1"/>
        <v>1</v>
      </c>
    </row>
    <row r="45" spans="1:7" ht="15.75" x14ac:dyDescent="0.2">
      <c r="B45" s="169">
        <v>43</v>
      </c>
      <c r="C45" s="106" t="str">
        <f ca="1">IF(OR(Planning!$L48="",Planning!$N48=""),"Z"&amp;ROW($M48),Planning!$I48&amp;Planning!$F48)</f>
        <v>Z48</v>
      </c>
      <c r="D45" s="123">
        <f ca="1"/>
        <v>1</v>
      </c>
      <c r="G45" s="693" t="s">
        <v>276</v>
      </c>
    </row>
    <row r="46" spans="1:7" ht="15.75" x14ac:dyDescent="0.2">
      <c r="B46" s="169">
        <v>44</v>
      </c>
      <c r="C46" s="106" t="str">
        <f ca="1">IF(OR(Planning!$L49="",Planning!$N49=""),"Z"&amp;ROW($M49),Planning!$I49&amp;Planning!$F49)</f>
        <v>Z49</v>
      </c>
      <c r="D46" s="123">
        <f ca="1"/>
        <v>1</v>
      </c>
      <c r="G46" s="693"/>
    </row>
    <row r="47" spans="1:7" ht="16.5" thickBot="1" x14ac:dyDescent="0.25">
      <c r="A47" s="570"/>
      <c r="B47" s="571">
        <v>45</v>
      </c>
      <c r="C47" s="572" t="str">
        <f ca="1">IF(OR(Planning!$L50="",Planning!$N50=""),"Z"&amp;ROW($M50),Planning!$I50&amp;Planning!$F50)</f>
        <v>Z50</v>
      </c>
      <c r="D47" s="123">
        <f ca="1"/>
        <v>1</v>
      </c>
      <c r="G47" s="693" t="s">
        <v>277</v>
      </c>
    </row>
    <row r="48" spans="1:7" ht="15.75" x14ac:dyDescent="0.2">
      <c r="B48" s="169">
        <v>46</v>
      </c>
      <c r="C48" s="509" t="str">
        <f ca="1">IF(OR(Planning!$L6="",Planning!$N6=""),"ZZ"&amp;ROW($M6)+45,Planning!$K6&amp;Planning!$F6)</f>
        <v>A20,375</v>
      </c>
      <c r="D48" s="123">
        <f ca="1"/>
        <v>1</v>
      </c>
      <c r="G48" s="693"/>
    </row>
    <row r="49" spans="2:7" ht="15.75" x14ac:dyDescent="0.2">
      <c r="B49" s="169">
        <v>47</v>
      </c>
      <c r="C49" s="509" t="str">
        <f ca="1">IF(OR(Planning!$L7="",Planning!$N7=""),"ZZ"&amp;ROW($M7)+45,Planning!$K7&amp;Planning!$F7)</f>
        <v>B20,375</v>
      </c>
      <c r="D49" s="123">
        <f ca="1"/>
        <v>1</v>
      </c>
      <c r="G49" s="693" t="s">
        <v>278</v>
      </c>
    </row>
    <row r="50" spans="2:7" ht="15.75" x14ac:dyDescent="0.2">
      <c r="B50" s="169">
        <v>48</v>
      </c>
      <c r="C50" s="509" t="str">
        <f ca="1">IF(OR(Planning!$L8="",Planning!$N8=""),"ZZ"&amp;ROW($M8)+45,Planning!$K8&amp;Planning!$F8)</f>
        <v>C20,375</v>
      </c>
      <c r="D50" s="123">
        <f ca="1"/>
        <v>1</v>
      </c>
      <c r="G50" s="693"/>
    </row>
    <row r="51" spans="2:7" ht="15.75" x14ac:dyDescent="0.2">
      <c r="B51" s="169">
        <v>49</v>
      </c>
      <c r="C51" s="509" t="str">
        <f ca="1">IF(OR(Planning!$L9="",Planning!$N9=""),"ZZ"&amp;ROW($M9)+45,Planning!$K9&amp;Planning!$F9)</f>
        <v>A40,399305555555556</v>
      </c>
      <c r="D51" s="123">
        <f ca="1"/>
        <v>1</v>
      </c>
      <c r="G51" s="693" t="s">
        <v>279</v>
      </c>
    </row>
    <row r="52" spans="2:7" ht="15.75" x14ac:dyDescent="0.2">
      <c r="B52" s="169">
        <v>50</v>
      </c>
      <c r="C52" s="509" t="str">
        <f ca="1">IF(OR(Planning!$L10="",Planning!$N10=""),"ZZ"&amp;ROW($M10)+45,Planning!$K10&amp;Planning!$F10)</f>
        <v>B40,399305555555556</v>
      </c>
      <c r="D52" s="123">
        <f ca="1"/>
        <v>1</v>
      </c>
      <c r="G52" s="693"/>
    </row>
    <row r="53" spans="2:7" ht="15.75" x14ac:dyDescent="0.2">
      <c r="B53" s="169">
        <v>51</v>
      </c>
      <c r="C53" s="509" t="str">
        <f ca="1">IF(OR(Planning!$L11="",Planning!$N11=""),"ZZ"&amp;ROW($M11)+45,Planning!$K11&amp;Planning!$F11)</f>
        <v>C40,399305555555556</v>
      </c>
      <c r="D53" s="123">
        <f ca="1"/>
        <v>1</v>
      </c>
      <c r="G53" s="693" t="s">
        <v>280</v>
      </c>
    </row>
    <row r="54" spans="2:7" ht="15.75" x14ac:dyDescent="0.2">
      <c r="B54" s="169">
        <v>52</v>
      </c>
      <c r="C54" s="509" t="str">
        <f ca="1">IF(OR(Planning!$L12="",Planning!$N12=""),"ZZ"&amp;ROW($M12)+45,Planning!$K12&amp;Planning!$F12)</f>
        <v>A10,423611111111111</v>
      </c>
      <c r="D54" s="123">
        <f ca="1"/>
        <v>1</v>
      </c>
      <c r="G54" s="693"/>
    </row>
    <row r="55" spans="2:7" ht="15.75" x14ac:dyDescent="0.2">
      <c r="B55" s="169">
        <v>53</v>
      </c>
      <c r="C55" s="509" t="str">
        <f ca="1">IF(OR(Planning!$L13="",Planning!$N13=""),"ZZ"&amp;ROW($M13)+45,Planning!$K13&amp;Planning!$F13)</f>
        <v>B10,423611111111111</v>
      </c>
      <c r="D55" s="123">
        <f ca="1"/>
        <v>1</v>
      </c>
    </row>
    <row r="56" spans="2:7" ht="15.75" x14ac:dyDescent="0.2">
      <c r="B56" s="169">
        <v>54</v>
      </c>
      <c r="C56" s="509" t="str">
        <f ca="1">IF(OR(Planning!$L14="",Planning!$N14=""),"ZZ"&amp;ROW($M14)+45,Planning!$K14&amp;Planning!$F14)</f>
        <v>C10,423611111111111</v>
      </c>
      <c r="D56" s="123">
        <f ca="1"/>
        <v>1</v>
      </c>
    </row>
    <row r="57" spans="2:7" ht="15.75" x14ac:dyDescent="0.2">
      <c r="B57" s="169">
        <v>55</v>
      </c>
      <c r="C57" s="509" t="str">
        <f ca="1">IF(OR(Planning!$L15="",Planning!$N15=""),"ZZ"&amp;ROW($M15)+45,Planning!$K15&amp;Planning!$F15)</f>
        <v>A30,447916666666667</v>
      </c>
      <c r="D57" s="123">
        <f ca="1"/>
        <v>1</v>
      </c>
    </row>
    <row r="58" spans="2:7" ht="15.75" x14ac:dyDescent="0.2">
      <c r="B58" s="169">
        <v>56</v>
      </c>
      <c r="C58" s="509" t="str">
        <f ca="1">IF(OR(Planning!$L16="",Planning!$N16=""),"ZZ"&amp;ROW($M16)+45,Planning!$K16&amp;Planning!$F16)</f>
        <v>B30,447916666666667</v>
      </c>
      <c r="D58" s="123">
        <f ca="1"/>
        <v>1</v>
      </c>
    </row>
    <row r="59" spans="2:7" ht="15.75" x14ac:dyDescent="0.2">
      <c r="B59" s="169">
        <v>57</v>
      </c>
      <c r="C59" s="509" t="str">
        <f ca="1">IF(OR(Planning!$L17="",Planning!$N17=""),"ZZ"&amp;ROW($M17)+45,Planning!$K17&amp;Planning!$F17)</f>
        <v>C30,447916666666667</v>
      </c>
      <c r="D59" s="123">
        <f ca="1"/>
        <v>1</v>
      </c>
    </row>
    <row r="60" spans="2:7" ht="15.75" x14ac:dyDescent="0.2">
      <c r="B60" s="169">
        <v>58</v>
      </c>
      <c r="C60" s="509" t="str">
        <f ca="1">IF(OR(Planning!$L18="",Planning!$N18=""),"ZZ"&amp;ROW($M18)+45,Planning!$K18&amp;Planning!$F18)</f>
        <v>A40,472222222222222</v>
      </c>
      <c r="D60" s="123">
        <f ca="1"/>
        <v>1</v>
      </c>
    </row>
    <row r="61" spans="2:7" ht="15.75" x14ac:dyDescent="0.2">
      <c r="B61" s="169">
        <v>59</v>
      </c>
      <c r="C61" s="509" t="str">
        <f ca="1">IF(OR(Planning!$L19="",Planning!$N19=""),"ZZ"&amp;ROW($M19)+45,Planning!$K19&amp;Planning!$F19)</f>
        <v>B40,472222222222222</v>
      </c>
      <c r="D61" s="123">
        <f ca="1"/>
        <v>1</v>
      </c>
    </row>
    <row r="62" spans="2:7" ht="15.75" x14ac:dyDescent="0.2">
      <c r="B62" s="169">
        <v>60</v>
      </c>
      <c r="C62" s="509" t="str">
        <f ca="1">IF(OR(Planning!$L20="",Planning!$N20=""),"ZZ"&amp;ROW($M20)+45,Planning!$K20&amp;Planning!$F20)</f>
        <v>C40,472222222222222</v>
      </c>
      <c r="D62" s="123">
        <f ca="1"/>
        <v>1</v>
      </c>
    </row>
    <row r="63" spans="2:7" ht="15.75" x14ac:dyDescent="0.2">
      <c r="B63" s="169">
        <v>61</v>
      </c>
      <c r="C63" s="509" t="str">
        <f ca="1">IF(OR(Planning!$L21="",Planning!$N21=""),"ZZ"&amp;ROW($M21)+45,Planning!$K21&amp;Planning!$F21)</f>
        <v>A50,496527777777778</v>
      </c>
      <c r="D63" s="123">
        <f ca="1"/>
        <v>1</v>
      </c>
    </row>
    <row r="64" spans="2:7" ht="15.75" x14ac:dyDescent="0.2">
      <c r="B64" s="169">
        <v>62</v>
      </c>
      <c r="C64" s="509" t="str">
        <f ca="1">IF(OR(Planning!$L22="",Planning!$N22=""),"ZZ"&amp;ROW($M22)+45,Planning!$K22&amp;Planning!$F22)</f>
        <v>B50,496527777777778</v>
      </c>
      <c r="D64" s="123">
        <f ca="1"/>
        <v>1</v>
      </c>
    </row>
    <row r="65" spans="2:4" ht="15.75" x14ac:dyDescent="0.2">
      <c r="B65" s="169">
        <v>63</v>
      </c>
      <c r="C65" s="509" t="str">
        <f ca="1">IF(OR(Planning!$L23="",Planning!$N23=""),"ZZ"&amp;ROW($M23)+45,Planning!$K23&amp;Planning!$F23)</f>
        <v>C50,496527777777778</v>
      </c>
      <c r="D65" s="123">
        <f ca="1"/>
        <v>1</v>
      </c>
    </row>
    <row r="66" spans="2:4" ht="15.75" x14ac:dyDescent="0.2">
      <c r="B66" s="169">
        <v>64</v>
      </c>
      <c r="C66" s="509" t="str">
        <f ca="1">IF(OR(Planning!$L24="",Planning!$N24=""),"ZZ"&amp;ROW($M24)+45,Planning!$K24&amp;Planning!$F24)</f>
        <v>A40,520833333333333</v>
      </c>
      <c r="D66" s="123">
        <f ca="1"/>
        <v>1</v>
      </c>
    </row>
    <row r="67" spans="2:4" ht="15.75" x14ac:dyDescent="0.2">
      <c r="B67" s="169">
        <v>65</v>
      </c>
      <c r="C67" s="509" t="str">
        <f ca="1">IF(OR(Planning!$L25="",Planning!$N25=""),"ZZ"&amp;ROW($M25)+45,Planning!$K25&amp;Planning!$F25)</f>
        <v>B40,520833333333333</v>
      </c>
      <c r="D67" s="123">
        <f ca="1"/>
        <v>1</v>
      </c>
    </row>
    <row r="68" spans="2:4" ht="15.75" x14ac:dyDescent="0.2">
      <c r="B68" s="169">
        <v>66</v>
      </c>
      <c r="C68" s="509" t="str">
        <f ca="1">IF(OR(Planning!$L26="",Planning!$N26=""),"ZZ"&amp;ROW($M26)+45,Planning!$K26&amp;Planning!$F26)</f>
        <v>C40,520833333333333</v>
      </c>
      <c r="D68" s="123">
        <f ca="1"/>
        <v>1</v>
      </c>
    </row>
    <row r="69" spans="2:4" ht="15.75" x14ac:dyDescent="0.2">
      <c r="B69" s="169">
        <v>67</v>
      </c>
      <c r="C69" s="509" t="str">
        <f ca="1">IF(OR(Planning!$L27="",Planning!$N27=""),"ZZ"&amp;ROW($M27)+45,Planning!$K27&amp;Planning!$F27)</f>
        <v>A10,545138888888889</v>
      </c>
      <c r="D69" s="123">
        <f ca="1"/>
        <v>1</v>
      </c>
    </row>
    <row r="70" spans="2:4" ht="15.75" x14ac:dyDescent="0.2">
      <c r="B70" s="169">
        <v>68</v>
      </c>
      <c r="C70" s="509" t="str">
        <f ca="1">IF(OR(Planning!$L28="",Planning!$N28=""),"ZZ"&amp;ROW($M28)+45,Planning!$K28&amp;Planning!$F28)</f>
        <v>B10,545138888888889</v>
      </c>
      <c r="D70" s="123">
        <f ca="1"/>
        <v>1</v>
      </c>
    </row>
    <row r="71" spans="2:4" ht="15.75" x14ac:dyDescent="0.2">
      <c r="B71" s="169">
        <v>69</v>
      </c>
      <c r="C71" s="509" t="str">
        <f ca="1">IF(OR(Planning!$L29="",Planning!$N29=""),"ZZ"&amp;ROW($M29)+45,Planning!$K29&amp;Planning!$F29)</f>
        <v>C10,545138888888889</v>
      </c>
      <c r="D71" s="123">
        <f ca="1"/>
        <v>1</v>
      </c>
    </row>
    <row r="72" spans="2:4" ht="15.75" x14ac:dyDescent="0.2">
      <c r="B72" s="169">
        <v>70</v>
      </c>
      <c r="C72" s="509" t="str">
        <f ca="1">IF(OR(Planning!$L30="",Planning!$N30=""),"ZZ"&amp;ROW($M30)+45,Planning!$K30&amp;Planning!$F30)</f>
        <v>A50,569444444444444</v>
      </c>
      <c r="D72" s="123">
        <f ca="1"/>
        <v>1</v>
      </c>
    </row>
    <row r="73" spans="2:4" ht="15.75" x14ac:dyDescent="0.2">
      <c r="B73" s="169">
        <v>71</v>
      </c>
      <c r="C73" s="509" t="str">
        <f ca="1">IF(OR(Planning!$L31="",Planning!$N31=""),"ZZ"&amp;ROW($M31)+45,Planning!$K31&amp;Planning!$F31)</f>
        <v>B50,569444444444444</v>
      </c>
      <c r="D73" s="123">
        <f ca="1"/>
        <v>1</v>
      </c>
    </row>
    <row r="74" spans="2:4" ht="15.75" x14ac:dyDescent="0.2">
      <c r="B74" s="169">
        <v>72</v>
      </c>
      <c r="C74" s="509" t="str">
        <f ca="1">IF(OR(Planning!$L32="",Planning!$N32=""),"ZZ"&amp;ROW($M32)+45,Planning!$K32&amp;Planning!$F32)</f>
        <v>C50,569444444444444</v>
      </c>
      <c r="D74" s="123">
        <f ca="1"/>
        <v>1</v>
      </c>
    </row>
    <row r="75" spans="2:4" ht="15.75" x14ac:dyDescent="0.2">
      <c r="B75" s="169">
        <v>73</v>
      </c>
      <c r="C75" s="509" t="str">
        <f ca="1">IF(OR(Planning!$L33="",Planning!$N33=""),"ZZ"&amp;ROW($M33)+45,Planning!$K33&amp;Planning!$F33)</f>
        <v>A20,59375</v>
      </c>
      <c r="D75" s="123">
        <f ca="1"/>
        <v>1</v>
      </c>
    </row>
    <row r="76" spans="2:4" ht="15.75" x14ac:dyDescent="0.2">
      <c r="B76" s="169">
        <v>74</v>
      </c>
      <c r="C76" s="509" t="str">
        <f ca="1">IF(OR(Planning!$L34="",Planning!$N34=""),"ZZ"&amp;ROW($M34)+45,Planning!$K34&amp;Planning!$F34)</f>
        <v>B20,59375</v>
      </c>
      <c r="D76" s="123">
        <f ca="1"/>
        <v>1</v>
      </c>
    </row>
    <row r="77" spans="2:4" ht="15.75" x14ac:dyDescent="0.2">
      <c r="B77" s="169">
        <v>75</v>
      </c>
      <c r="C77" s="509" t="str">
        <f ca="1">IF(OR(Planning!$L35="",Planning!$N35=""),"ZZ"&amp;ROW($M35)+45,Planning!$K35&amp;Planning!$F35)</f>
        <v>C20,59375</v>
      </c>
      <c r="D77" s="123">
        <f ca="1"/>
        <v>1</v>
      </c>
    </row>
    <row r="78" spans="2:4" ht="15.75" x14ac:dyDescent="0.2">
      <c r="B78" s="169">
        <v>76</v>
      </c>
      <c r="C78" s="509" t="str">
        <f ca="1">IF(OR(Planning!$L36="",Planning!$N36=""),"ZZ"&amp;ROW($M36)+45,Planning!$K36&amp;Planning!$F36)</f>
        <v>ZZ81</v>
      </c>
      <c r="D78" s="123">
        <f ca="1"/>
        <v>1</v>
      </c>
    </row>
    <row r="79" spans="2:4" ht="15.75" x14ac:dyDescent="0.2">
      <c r="B79" s="169">
        <v>77</v>
      </c>
      <c r="C79" s="509" t="str">
        <f ca="1">IF(OR(Planning!$L37="",Planning!$N37=""),"ZZ"&amp;ROW($M37)+45,Planning!$K37&amp;Planning!$F37)</f>
        <v>ZZ82</v>
      </c>
      <c r="D79" s="123">
        <f ca="1"/>
        <v>1</v>
      </c>
    </row>
    <row r="80" spans="2:4" ht="15.75" x14ac:dyDescent="0.2">
      <c r="B80" s="169">
        <v>78</v>
      </c>
      <c r="C80" s="509" t="str">
        <f ca="1">IF(OR(Planning!$L38="",Planning!$N38=""),"ZZ"&amp;ROW($M38)+45,Planning!$K38&amp;Planning!$F38)</f>
        <v>ZZ83</v>
      </c>
      <c r="D80" s="123">
        <f ca="1"/>
        <v>1</v>
      </c>
    </row>
    <row r="81" spans="2:4" ht="15.75" x14ac:dyDescent="0.2">
      <c r="B81" s="169">
        <v>79</v>
      </c>
      <c r="C81" s="509" t="str">
        <f ca="1">IF(OR(Planning!$L39="",Planning!$N39=""),"ZZ"&amp;ROW($M39)+45,Planning!$K39&amp;Planning!$F39)</f>
        <v>ZZ84</v>
      </c>
      <c r="D81" s="123">
        <f ca="1"/>
        <v>1</v>
      </c>
    </row>
    <row r="82" spans="2:4" ht="15.75" x14ac:dyDescent="0.2">
      <c r="B82" s="169">
        <v>80</v>
      </c>
      <c r="C82" s="509" t="str">
        <f ca="1">IF(OR(Planning!$L40="",Planning!$N40=""),"ZZ"&amp;ROW($M40)+45,Planning!$K40&amp;Planning!$F40)</f>
        <v>ZZ85</v>
      </c>
      <c r="D82" s="123">
        <f ca="1"/>
        <v>1</v>
      </c>
    </row>
    <row r="83" spans="2:4" ht="15.75" x14ac:dyDescent="0.2">
      <c r="B83" s="169">
        <v>81</v>
      </c>
      <c r="C83" s="509" t="str">
        <f ca="1">IF(OR(Planning!$L41="",Planning!$N41=""),"ZZ"&amp;ROW($M41)+45,Planning!$K41&amp;Planning!$F41)</f>
        <v>ZZ86</v>
      </c>
      <c r="D83" s="123">
        <f ca="1"/>
        <v>1</v>
      </c>
    </row>
    <row r="84" spans="2:4" ht="15.75" x14ac:dyDescent="0.2">
      <c r="B84" s="169">
        <v>82</v>
      </c>
      <c r="C84" s="509" t="str">
        <f ca="1">IF(OR(Planning!$L42="",Planning!$N42=""),"ZZ"&amp;ROW($M42)+45,Planning!$K42&amp;Planning!$F42)</f>
        <v>ZZ87</v>
      </c>
      <c r="D84" s="123">
        <f ca="1"/>
        <v>1</v>
      </c>
    </row>
    <row r="85" spans="2:4" ht="15.75" x14ac:dyDescent="0.2">
      <c r="B85" s="169">
        <v>83</v>
      </c>
      <c r="C85" s="509" t="str">
        <f ca="1">IF(OR(Planning!$L43="",Planning!$N43=""),"ZZ"&amp;ROW($M43)+45,Planning!$K43&amp;Planning!$F43)</f>
        <v>ZZ88</v>
      </c>
      <c r="D85" s="123">
        <f ca="1"/>
        <v>1</v>
      </c>
    </row>
    <row r="86" spans="2:4" ht="15.75" x14ac:dyDescent="0.2">
      <c r="B86" s="169">
        <v>84</v>
      </c>
      <c r="C86" s="509" t="str">
        <f ca="1">IF(OR(Planning!$L44="",Planning!$N44=""),"ZZ"&amp;ROW($M44)+45,Planning!$K44&amp;Planning!$F44)</f>
        <v>ZZ89</v>
      </c>
      <c r="D86" s="123">
        <f ca="1"/>
        <v>1</v>
      </c>
    </row>
    <row r="87" spans="2:4" ht="15.75" x14ac:dyDescent="0.2">
      <c r="B87" s="169">
        <v>85</v>
      </c>
      <c r="C87" s="509" t="str">
        <f ca="1">IF(OR(Planning!$L45="",Planning!$N45=""),"ZZ"&amp;ROW($M45)+45,Planning!$K45&amp;Planning!$F45)</f>
        <v>ZZ90</v>
      </c>
      <c r="D87" s="123">
        <f ca="1"/>
        <v>1</v>
      </c>
    </row>
    <row r="88" spans="2:4" ht="15.75" x14ac:dyDescent="0.2">
      <c r="B88" s="169">
        <v>86</v>
      </c>
      <c r="C88" s="509" t="str">
        <f ca="1">IF(OR(Planning!$L46="",Planning!$N46=""),"ZZ"&amp;ROW($M46)+45,Planning!$K46&amp;Planning!$F46)</f>
        <v>ZZ91</v>
      </c>
      <c r="D88" s="123">
        <f ca="1"/>
        <v>1</v>
      </c>
    </row>
    <row r="89" spans="2:4" ht="15.75" x14ac:dyDescent="0.2">
      <c r="B89" s="169">
        <v>87</v>
      </c>
      <c r="C89" s="509" t="str">
        <f ca="1">IF(OR(Planning!$L47="",Planning!$N47=""),"ZZ"&amp;ROW($M47)+45,Planning!$K47&amp;Planning!$F47)</f>
        <v>ZZ92</v>
      </c>
      <c r="D89" s="123">
        <f ca="1"/>
        <v>1</v>
      </c>
    </row>
    <row r="90" spans="2:4" ht="15.75" x14ac:dyDescent="0.2">
      <c r="B90" s="169">
        <v>88</v>
      </c>
      <c r="C90" s="509" t="str">
        <f ca="1">IF(OR(Planning!$L48="",Planning!$N48=""),"ZZ"&amp;ROW($M48)+45,Planning!$K48&amp;Planning!$F48)</f>
        <v>ZZ93</v>
      </c>
      <c r="D90" s="123">
        <f ca="1"/>
        <v>1</v>
      </c>
    </row>
    <row r="91" spans="2:4" ht="15.75" x14ac:dyDescent="0.2">
      <c r="B91" s="169">
        <v>89</v>
      </c>
      <c r="C91" s="509" t="str">
        <f ca="1">IF(OR(Planning!$L49="",Planning!$N49=""),"ZZ"&amp;ROW($M49)+45,Planning!$K49&amp;Planning!$F49)</f>
        <v>ZZ94</v>
      </c>
      <c r="D91" s="123">
        <f ca="1"/>
        <v>1</v>
      </c>
    </row>
    <row r="92" spans="2:4" ht="15.75" x14ac:dyDescent="0.2">
      <c r="B92" s="169">
        <v>90</v>
      </c>
      <c r="C92" s="509" t="str">
        <f ca="1">IF(OR(Planning!$L50="",Planning!$N50=""),"ZZ"&amp;ROW($M50)+45,Planning!$K50&amp;Planning!$F50)</f>
        <v>ZZ95</v>
      </c>
      <c r="D92" s="123">
        <f ca="1"/>
        <v>1</v>
      </c>
    </row>
    <row r="93" spans="2:4" x14ac:dyDescent="0.2">
      <c r="C93" s="509"/>
    </row>
    <row r="94" spans="2:4" x14ac:dyDescent="0.2">
      <c r="C94" s="509"/>
    </row>
    <row r="95" spans="2:4" x14ac:dyDescent="0.2">
      <c r="C95" s="509"/>
    </row>
    <row r="96" spans="2:4" x14ac:dyDescent="0.2">
      <c r="C96" s="509"/>
    </row>
    <row r="97" spans="3:3" x14ac:dyDescent="0.2">
      <c r="C97" s="509"/>
    </row>
  </sheetData>
  <mergeCells count="15">
    <mergeCell ref="G33:G34"/>
    <mergeCell ref="G21:G22"/>
    <mergeCell ref="G23:G24"/>
    <mergeCell ref="G25:G26"/>
    <mergeCell ref="G27:G28"/>
    <mergeCell ref="G29:G30"/>
    <mergeCell ref="G49:G50"/>
    <mergeCell ref="G51:G52"/>
    <mergeCell ref="G53:G54"/>
    <mergeCell ref="G35:G36"/>
    <mergeCell ref="G37:G38"/>
    <mergeCell ref="G39:G40"/>
    <mergeCell ref="G41:G42"/>
    <mergeCell ref="G45:G46"/>
    <mergeCell ref="G47:G48"/>
  </mergeCells>
  <conditionalFormatting sqref="G2">
    <cfRule type="expression" dxfId="24" priority="9">
      <formula>G2="FEHLER"</formula>
    </cfRule>
  </conditionalFormatting>
  <conditionalFormatting sqref="C3:C92">
    <cfRule type="duplicateValues" dxfId="23" priority="6"/>
  </conditionalFormatting>
  <conditionalFormatting sqref="E3">
    <cfRule type="cellIs" dxfId="22" priority="3" operator="greaterThan">
      <formula>0</formula>
    </cfRule>
  </conditionalFormatting>
  <conditionalFormatting sqref="E4">
    <cfRule type="cellIs" dxfId="21" priority="2" operator="greaterThan">
      <formula>0</formula>
    </cfRule>
  </conditionalFormatting>
  <conditionalFormatting sqref="E7">
    <cfRule type="expression" dxfId="20" priority="1">
      <formula>E7="FEHLER"</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5E77-3846-4434-911E-D447F9D8ECC9}">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3</v>
      </c>
      <c r="D4" s="13">
        <f ca="1">E4+ROW()/1000+(F4="")*10</f>
        <v>3.004</v>
      </c>
      <c r="E4" s="269">
        <f ca="1">IF($AI$15,RANK(AH17,AH$17:AH$25,1),RANK(X17,X$17:X$25,1))</f>
        <v>3</v>
      </c>
      <c r="F4" s="1" t="str">
        <f ca="1">$Q64</f>
        <v>1. FC Riedwald</v>
      </c>
      <c r="G4" s="1">
        <f t="shared" ref="G4:G12" ca="1" si="1">SUMIFS($X$64:$X$135,$V$64:$V$135,$F4)+SUMIFS($Y$64:$Y$135,$W$64:$W$135,$F4)</f>
        <v>10</v>
      </c>
      <c r="H4" s="1">
        <f t="shared" ref="H4:H12" ca="1" si="2">SUMIFS($Y$64:$Y$135,$V$64:$V$135,$F4)+SUMIFS($X$64:$X$135,$W$64:$W$135,$F4)</f>
        <v>13</v>
      </c>
      <c r="I4" s="13">
        <f t="shared" ref="I4:I12" ca="1" si="3">G4-H4</f>
        <v>-3</v>
      </c>
      <c r="J4" s="1">
        <f ca="1">SUMIF($V$64:$V$135,F4,$AE$64:$AE$135)+SUMIF($W$64:$W$135,F4,$AF$64:$AF$135)</f>
        <v>4</v>
      </c>
      <c r="K4" s="1">
        <f t="shared" ref="K4:K12" ca="1" si="4">SUMPRODUCT(($V$64:$V$135=F4)*($X$64:$X$135&lt;&gt;""))+SUMPRODUCT(($W$64:$W$135=F4)*($Y$64:$Y$135&lt;&gt;""))</f>
        <v>4</v>
      </c>
      <c r="L4" s="1">
        <f t="shared" ref="L4:L12" ca="1" si="5">SUMPRODUCT(($V$64:$V$135=F4)*($X$64:$X$135&gt;$Y$64:$Y$135))+SUMPRODUCT(($W$64:$W$135=F4)*($X$64:$X$135&lt;$Y$64:$Y$135))</f>
        <v>1</v>
      </c>
      <c r="M4" s="1">
        <f t="shared" ref="M4:M12" ca="1" si="6">SUMPRODUCT(($V$64:$W$135=F4)*($X$64:$X$135=$Y$64:$Y$135)*($X$64:$X$135&lt;&gt;"")*($Y$64:$Y$135&lt;&gt;""))</f>
        <v>1</v>
      </c>
      <c r="N4" s="1">
        <f t="shared" ref="N4:N12" ca="1" si="7">SUMPRODUCT(($V$64:$V$135=F4)*($X$64:$X$135&lt;$Y$64:$Y$135))+SUMPRODUCT(($W$64:$W$135=F4)*($X$64:$X$135&gt;$Y$64:$Y$135))</f>
        <v>2</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Mainz 05</v>
      </c>
      <c r="G5" s="1">
        <f t="shared" ca="1" si="1"/>
        <v>5</v>
      </c>
      <c r="H5" s="1">
        <f t="shared" ca="1" si="2"/>
        <v>8</v>
      </c>
      <c r="I5" s="13">
        <f t="shared" ca="1" si="3"/>
        <v>-3</v>
      </c>
      <c r="J5" s="1">
        <f t="shared" ref="J5:J12" ca="1" si="15">SUMIF($V$64:$V$135,F5,$AE$64:$AE$135)+SUMIF($W$64:$W$135,F5,$AF$64:$AF$135)</f>
        <v>6</v>
      </c>
      <c r="K5" s="1">
        <f t="shared" ca="1" si="4"/>
        <v>4</v>
      </c>
      <c r="L5" s="1">
        <f t="shared" ca="1" si="5"/>
        <v>2</v>
      </c>
      <c r="M5" s="1">
        <f t="shared" ca="1" si="6"/>
        <v>0</v>
      </c>
      <c r="N5" s="1">
        <f t="shared" ca="1" si="7"/>
        <v>2</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1. FC Nürnberg</v>
      </c>
      <c r="G6" s="1">
        <f t="shared" ca="1" si="1"/>
        <v>9</v>
      </c>
      <c r="H6" s="1">
        <f t="shared" ca="1" si="2"/>
        <v>9</v>
      </c>
      <c r="I6" s="13">
        <f t="shared" ca="1" si="3"/>
        <v>0</v>
      </c>
      <c r="J6" s="1">
        <f t="shared" ca="1" si="15"/>
        <v>6</v>
      </c>
      <c r="K6" s="1">
        <f t="shared" ca="1" si="4"/>
        <v>4</v>
      </c>
      <c r="L6" s="1">
        <f t="shared" ca="1" si="5"/>
        <v>2</v>
      </c>
      <c r="M6" s="1">
        <f t="shared" ca="1" si="6"/>
        <v>0</v>
      </c>
      <c r="N6" s="1">
        <f t="shared" ca="1" si="7"/>
        <v>2</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14.01</v>
      </c>
      <c r="E10" s="269">
        <f t="shared" ca="1" si="13"/>
        <v>4</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14.010999999999999</v>
      </c>
      <c r="E11" s="269">
        <f t="shared" ca="1" si="13"/>
        <v>4</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14.012</v>
      </c>
      <c r="E12" s="269">
        <f t="shared" ca="1" si="13"/>
        <v>4</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1. FC Riedwald</v>
      </c>
      <c r="D17" s="1">
        <f t="shared" ref="D17:G25" ca="1" si="33">K4</f>
        <v>4</v>
      </c>
      <c r="E17" s="1">
        <f t="shared" ca="1" si="33"/>
        <v>1</v>
      </c>
      <c r="F17" s="1">
        <f t="shared" ca="1" si="33"/>
        <v>1</v>
      </c>
      <c r="G17" s="1">
        <f t="shared" ca="1" si="33"/>
        <v>2</v>
      </c>
      <c r="H17" s="1">
        <f t="shared" ref="H17:K25" ca="1" si="34">G4</f>
        <v>10</v>
      </c>
      <c r="I17" s="1">
        <f t="shared" ca="1" si="34"/>
        <v>13</v>
      </c>
      <c r="J17" s="13">
        <f t="shared" ca="1" si="34"/>
        <v>-3</v>
      </c>
      <c r="K17" s="1">
        <f t="shared" ca="1" si="34"/>
        <v>4</v>
      </c>
      <c r="L17" s="30">
        <f t="shared" ref="L17:L25" ca="1" si="35">K17*$F$64+(J17+$H$65)*$F$65+H17*$F$66</f>
        <v>4497010</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ca="1">AA17*$F$64+(AB17+$H$65)*$F$65+AC17*$F$66</f>
        <v>500000</v>
      </c>
      <c r="X17" s="21">
        <f ca="1">RANK($L17,$L$17:$L$25)+RANK($W17,$W$17:$W$25)/100+(9-$Y17)/10000</f>
        <v>3.0108999999999999</v>
      </c>
      <c r="Y17" s="13">
        <f>IF('Preliminary Round'!$AI$14="",0,'Preliminary Round'!$AI$14)</f>
        <v>0</v>
      </c>
      <c r="Z17" s="1">
        <f ca="1">RANK($W17,$W$17:$W$25)+(9-$Y17)/10</f>
        <v>1.9</v>
      </c>
      <c r="AA17" s="1">
        <f ca="1">SUM(E30:BP30)</f>
        <v>0</v>
      </c>
      <c r="AB17" s="1">
        <f ca="1">SUM(E41:BP41)</f>
        <v>0</v>
      </c>
      <c r="AC17" s="1">
        <f ca="1">SUM(E52:BP52)</f>
        <v>0</v>
      </c>
      <c r="AD17" s="263">
        <f ca="1">RANK($K17,$K$17:$K$25)</f>
        <v>3</v>
      </c>
      <c r="AE17" s="30">
        <f t="shared" ref="AE17:AE22" ca="1" si="44">(J17+$H$65)*$F$65+H17*$F$66</f>
        <v>497010</v>
      </c>
      <c r="AF17" s="1">
        <f ca="1">RANK($AE17,$AE$17:$AE$25)</f>
        <v>5</v>
      </c>
      <c r="AG17" s="1">
        <f ca="1">RANK($W17,$W$17:$W$25)</f>
        <v>1</v>
      </c>
      <c r="AH17" s="265">
        <f ca="1">AD17+AG17/100+AF17/10000+(10-Y17)/1000000</f>
        <v>3.01051</v>
      </c>
      <c r="AI17" s="1"/>
    </row>
    <row r="18" spans="2:80" s="2" customFormat="1" x14ac:dyDescent="0.2">
      <c r="C18" s="2" t="str">
        <f t="shared" ref="C18:C25" ca="1" si="45">$Q65</f>
        <v>Mainz 05</v>
      </c>
      <c r="D18" s="1">
        <f t="shared" ca="1" si="33"/>
        <v>4</v>
      </c>
      <c r="E18" s="1">
        <f t="shared" ca="1" si="33"/>
        <v>2</v>
      </c>
      <c r="F18" s="1">
        <f t="shared" ca="1" si="33"/>
        <v>0</v>
      </c>
      <c r="G18" s="1">
        <f t="shared" ca="1" si="33"/>
        <v>2</v>
      </c>
      <c r="H18" s="1">
        <f t="shared" ca="1" si="34"/>
        <v>5</v>
      </c>
      <c r="I18" s="1">
        <f t="shared" ca="1" si="34"/>
        <v>8</v>
      </c>
      <c r="J18" s="13">
        <f t="shared" ca="1" si="34"/>
        <v>-3</v>
      </c>
      <c r="K18" s="1">
        <f t="shared" ca="1" si="34"/>
        <v>6</v>
      </c>
      <c r="L18" s="30">
        <f t="shared" ca="1" si="35"/>
        <v>6497005</v>
      </c>
      <c r="M18" s="14">
        <f t="shared" ref="M18:M25" ca="1" si="46">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ca="1">AA18*$F$64+(AB18+$H$65)*$F$65+AC18*$F$66</f>
        <v>500000</v>
      </c>
      <c r="X18" s="22">
        <f t="shared" ref="X18:X25" ca="1" si="47">RANK($L18,$L$17:$L$25)+RANK($W18,$W$17:$W$25)/100+(9-$Y18)/10000</f>
        <v>2.0108999999999999</v>
      </c>
      <c r="Y18" s="13">
        <f>IF('Preliminary Round'!$AI$24="",0,'Preliminary Round'!$AI$24)</f>
        <v>0</v>
      </c>
      <c r="Z18" s="1">
        <f t="shared" ref="Z18:Z25" ca="1" si="48">RANK($W18,$W$17:$W$25)+(9-$Y18)/10</f>
        <v>1.9</v>
      </c>
      <c r="AA18" s="1">
        <f t="shared" ref="AA18:AA25" ca="1" si="49">SUM(E31:BP31)</f>
        <v>0</v>
      </c>
      <c r="AB18" s="1">
        <f t="shared" ref="AB18:AB25" ca="1" si="50">SUM(E42:BP42)</f>
        <v>0</v>
      </c>
      <c r="AC18" s="1">
        <f t="shared" ref="AC18:AC25" ca="1" si="51">SUM(E53:BP53)</f>
        <v>0</v>
      </c>
      <c r="AD18" s="263">
        <f t="shared" ref="AD18:AD25" ca="1" si="52">RANK($K18,$K$17:$K$25)</f>
        <v>1</v>
      </c>
      <c r="AE18" s="30">
        <f t="shared" ca="1" si="44"/>
        <v>497005</v>
      </c>
      <c r="AF18" s="1">
        <f t="shared" ref="AF18:AF25" ca="1" si="53">RANK($AE18,$AE$17:$AE$25)</f>
        <v>6</v>
      </c>
      <c r="AG18" s="1">
        <f t="shared" ref="AG18:AG25" ca="1" si="54">RANK($W18,$W$17:$W$25)</f>
        <v>1</v>
      </c>
      <c r="AH18" s="266">
        <f t="shared" ref="AH18:AH25" ca="1" si="55">AD18+AG18/100+AF18/10000+(10-Y18)/1000000</f>
        <v>1.01061</v>
      </c>
      <c r="AI18" s="1"/>
    </row>
    <row r="19" spans="2:80" s="2" customFormat="1" x14ac:dyDescent="0.2">
      <c r="C19" s="2" t="str">
        <f t="shared" ca="1" si="45"/>
        <v>1. FC Nürnberg</v>
      </c>
      <c r="D19" s="1">
        <f t="shared" ca="1" si="33"/>
        <v>4</v>
      </c>
      <c r="E19" s="1">
        <f t="shared" ca="1" si="33"/>
        <v>2</v>
      </c>
      <c r="F19" s="1">
        <f t="shared" ca="1" si="33"/>
        <v>0</v>
      </c>
      <c r="G19" s="1">
        <f t="shared" ca="1" si="33"/>
        <v>2</v>
      </c>
      <c r="H19" s="1">
        <f t="shared" ca="1" si="34"/>
        <v>9</v>
      </c>
      <c r="I19" s="1">
        <f t="shared" ca="1" si="34"/>
        <v>9</v>
      </c>
      <c r="J19" s="13">
        <f t="shared" ca="1" si="34"/>
        <v>0</v>
      </c>
      <c r="K19" s="1">
        <f t="shared" ca="1" si="34"/>
        <v>6</v>
      </c>
      <c r="L19" s="30">
        <f t="shared" ca="1" si="35"/>
        <v>6500009</v>
      </c>
      <c r="M19" s="14">
        <f t="shared" ca="1" si="46"/>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ca="1">AA19*$F$64+(AB19+$H$65)*$F$65+AC19*$F$66</f>
        <v>500000</v>
      </c>
      <c r="X19" s="22">
        <f t="shared" ca="1" si="47"/>
        <v>1.0108999999999999</v>
      </c>
      <c r="Y19" s="13">
        <f>IF('Preliminary Round'!$AI$34="",0,'Preliminary Round'!$AI$34)</f>
        <v>0</v>
      </c>
      <c r="Z19" s="1">
        <f t="shared" ca="1" si="48"/>
        <v>1.9</v>
      </c>
      <c r="AA19" s="1">
        <f t="shared" ca="1" si="49"/>
        <v>0</v>
      </c>
      <c r="AB19" s="1">
        <f t="shared" ca="1" si="50"/>
        <v>0</v>
      </c>
      <c r="AC19" s="1">
        <f t="shared" ca="1" si="51"/>
        <v>0</v>
      </c>
      <c r="AD19" s="263">
        <f t="shared" ca="1" si="52"/>
        <v>1</v>
      </c>
      <c r="AE19" s="30">
        <f t="shared" ca="1" si="44"/>
        <v>500009</v>
      </c>
      <c r="AF19" s="1">
        <f t="shared" ca="1" si="53"/>
        <v>1</v>
      </c>
      <c r="AG19" s="1">
        <f t="shared" ca="1" si="54"/>
        <v>1</v>
      </c>
      <c r="AH19" s="266">
        <f t="shared" ca="1" si="55"/>
        <v>1.0101100000000001</v>
      </c>
      <c r="AI19" s="1"/>
    </row>
    <row r="20" spans="2:80" s="2" customFormat="1" x14ac:dyDescent="0.2">
      <c r="C20" s="2" t="str">
        <f t="shared" si="45"/>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6"/>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v>0</v>
      </c>
      <c r="X20" s="22">
        <f t="shared" ca="1" si="47"/>
        <v>4.0408999999999997</v>
      </c>
      <c r="Y20" s="13">
        <v>0</v>
      </c>
      <c r="Z20" s="1">
        <f t="shared" ca="1" si="48"/>
        <v>4.9000000000000004</v>
      </c>
      <c r="AA20" s="1">
        <f t="shared" ca="1" si="49"/>
        <v>0</v>
      </c>
      <c r="AB20" s="1">
        <f t="shared" ca="1" si="50"/>
        <v>0</v>
      </c>
      <c r="AC20" s="1">
        <f t="shared" ca="1" si="51"/>
        <v>0</v>
      </c>
      <c r="AD20" s="263">
        <f t="shared" ca="1" si="52"/>
        <v>4</v>
      </c>
      <c r="AE20" s="30">
        <f t="shared" ca="1" si="44"/>
        <v>500000</v>
      </c>
      <c r="AF20" s="1">
        <f t="shared" ca="1" si="53"/>
        <v>2</v>
      </c>
      <c r="AG20" s="1">
        <f t="shared" ca="1" si="54"/>
        <v>4</v>
      </c>
      <c r="AH20" s="266">
        <f t="shared" ca="1" si="55"/>
        <v>4.0402100000000001</v>
      </c>
      <c r="AI20" s="1"/>
    </row>
    <row r="21" spans="2:80" s="2" customFormat="1" x14ac:dyDescent="0.2">
      <c r="C21" s="2" t="str">
        <f t="shared" si="45"/>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6"/>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v>0</v>
      </c>
      <c r="X21" s="22">
        <f t="shared" ca="1" si="47"/>
        <v>4.0408999999999997</v>
      </c>
      <c r="Y21" s="13">
        <v>0</v>
      </c>
      <c r="Z21" s="1">
        <f t="shared" ca="1" si="48"/>
        <v>4.9000000000000004</v>
      </c>
      <c r="AA21" s="1">
        <f t="shared" ca="1" si="49"/>
        <v>0</v>
      </c>
      <c r="AB21" s="1">
        <f t="shared" ca="1" si="50"/>
        <v>0</v>
      </c>
      <c r="AC21" s="1">
        <f t="shared" ca="1" si="51"/>
        <v>0</v>
      </c>
      <c r="AD21" s="263">
        <f t="shared" ca="1" si="52"/>
        <v>4</v>
      </c>
      <c r="AE21" s="30">
        <f t="shared" ca="1" si="44"/>
        <v>500000</v>
      </c>
      <c r="AF21" s="1">
        <f t="shared" ca="1" si="53"/>
        <v>2</v>
      </c>
      <c r="AG21" s="1">
        <f t="shared" ca="1" si="54"/>
        <v>4</v>
      </c>
      <c r="AH21" s="266">
        <f t="shared" ca="1" si="55"/>
        <v>4.0402100000000001</v>
      </c>
      <c r="AI21" s="1"/>
    </row>
    <row r="22" spans="2:80" s="2" customFormat="1" x14ac:dyDescent="0.2">
      <c r="C22" s="2" t="str">
        <f t="shared" si="45"/>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6"/>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v>0</v>
      </c>
      <c r="X22" s="22">
        <f t="shared" ca="1" si="47"/>
        <v>4.0408999999999997</v>
      </c>
      <c r="Y22" s="13">
        <v>0</v>
      </c>
      <c r="Z22" s="1">
        <f t="shared" ca="1" si="48"/>
        <v>4.9000000000000004</v>
      </c>
      <c r="AA22" s="1">
        <f t="shared" ca="1" si="49"/>
        <v>0</v>
      </c>
      <c r="AB22" s="1">
        <f t="shared" ca="1" si="50"/>
        <v>0</v>
      </c>
      <c r="AC22" s="1">
        <f t="shared" ca="1" si="51"/>
        <v>0</v>
      </c>
      <c r="AD22" s="263">
        <f t="shared" ca="1" si="52"/>
        <v>4</v>
      </c>
      <c r="AE22" s="30">
        <f t="shared" ca="1" si="44"/>
        <v>500000</v>
      </c>
      <c r="AF22" s="1">
        <f t="shared" ca="1" si="53"/>
        <v>2</v>
      </c>
      <c r="AG22" s="1">
        <f t="shared" ca="1" si="54"/>
        <v>4</v>
      </c>
      <c r="AH22" s="266">
        <f t="shared" ca="1" si="55"/>
        <v>4.0402100000000001</v>
      </c>
      <c r="AI22" s="1"/>
    </row>
    <row r="23" spans="2:80" s="2" customFormat="1" x14ac:dyDescent="0.2">
      <c r="C23" s="2" t="str">
        <f t="shared" si="45"/>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6"/>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7"/>
        <v>4.0408999999999997</v>
      </c>
      <c r="Y23" s="13">
        <v>0</v>
      </c>
      <c r="Z23" s="1">
        <f t="shared" ca="1" si="48"/>
        <v>4.9000000000000004</v>
      </c>
      <c r="AA23" s="1">
        <f t="shared" ca="1" si="49"/>
        <v>0</v>
      </c>
      <c r="AB23" s="1">
        <f t="shared" ca="1" si="50"/>
        <v>0</v>
      </c>
      <c r="AC23" s="1">
        <f t="shared" ca="1" si="51"/>
        <v>0</v>
      </c>
      <c r="AD23" s="263">
        <f t="shared" ca="1" si="52"/>
        <v>4</v>
      </c>
      <c r="AE23" s="30">
        <v>0</v>
      </c>
      <c r="AF23" s="1">
        <f t="shared" ca="1" si="53"/>
        <v>7</v>
      </c>
      <c r="AG23" s="1">
        <f t="shared" ca="1" si="54"/>
        <v>4</v>
      </c>
      <c r="AH23" s="266">
        <f t="shared" ca="1" si="55"/>
        <v>4.0407099999999998</v>
      </c>
      <c r="AI23" s="1"/>
    </row>
    <row r="24" spans="2:80" s="2" customFormat="1" x14ac:dyDescent="0.2">
      <c r="C24" s="2" t="str">
        <f t="shared" si="45"/>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6"/>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7"/>
        <v>4.0408999999999997</v>
      </c>
      <c r="Y24" s="13">
        <v>0</v>
      </c>
      <c r="Z24" s="1">
        <f t="shared" ca="1" si="48"/>
        <v>4.9000000000000004</v>
      </c>
      <c r="AA24" s="1">
        <f t="shared" ca="1" si="49"/>
        <v>0</v>
      </c>
      <c r="AB24" s="1">
        <f t="shared" ca="1" si="50"/>
        <v>0</v>
      </c>
      <c r="AC24" s="1">
        <f t="shared" ca="1" si="51"/>
        <v>0</v>
      </c>
      <c r="AD24" s="263">
        <f t="shared" ca="1" si="52"/>
        <v>4</v>
      </c>
      <c r="AE24" s="30">
        <v>0</v>
      </c>
      <c r="AF24" s="1">
        <f t="shared" ca="1" si="53"/>
        <v>7</v>
      </c>
      <c r="AG24" s="1">
        <f t="shared" ca="1" si="54"/>
        <v>4</v>
      </c>
      <c r="AH24" s="266">
        <f t="shared" ca="1" si="55"/>
        <v>4.0407099999999998</v>
      </c>
      <c r="AI24" s="1"/>
    </row>
    <row r="25" spans="2:80" s="2" customFormat="1" ht="12.75" thickBot="1" x14ac:dyDescent="0.25">
      <c r="C25" s="2" t="str">
        <f t="shared" si="45"/>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6"/>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7"/>
        <v>4.0408999999999997</v>
      </c>
      <c r="Y25" s="13">
        <v>0</v>
      </c>
      <c r="Z25" s="1">
        <f t="shared" ca="1" si="48"/>
        <v>4.9000000000000004</v>
      </c>
      <c r="AA25" s="1">
        <f t="shared" ca="1" si="49"/>
        <v>0</v>
      </c>
      <c r="AB25" s="1">
        <f t="shared" ca="1" si="50"/>
        <v>0</v>
      </c>
      <c r="AC25" s="1">
        <f t="shared" ca="1" si="51"/>
        <v>0</v>
      </c>
      <c r="AD25" s="263">
        <f t="shared" ca="1" si="52"/>
        <v>4</v>
      </c>
      <c r="AE25" s="30">
        <v>0</v>
      </c>
      <c r="AF25" s="1">
        <f t="shared" ca="1" si="53"/>
        <v>7</v>
      </c>
      <c r="AG25" s="1">
        <f t="shared" ca="1" si="54"/>
        <v>4</v>
      </c>
      <c r="AH25" s="267">
        <f t="shared" ca="1" si="55"/>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1. FC Riedwald</v>
      </c>
      <c r="BT29" s="2" t="str">
        <f ca="1">$F$5</f>
        <v>Mainz 05</v>
      </c>
      <c r="BU29" s="2" t="str">
        <f ca="1">$F$6</f>
        <v>1. FC Nürnberg</v>
      </c>
      <c r="BV29" s="2" t="str">
        <f>$F$7</f>
        <v/>
      </c>
      <c r="BW29" s="2" t="str">
        <f>$F$8</f>
        <v/>
      </c>
      <c r="BX29" s="2" t="str">
        <f>$F$9</f>
        <v/>
      </c>
      <c r="BY29" s="2" t="str">
        <f>$F$10</f>
        <v/>
      </c>
      <c r="BZ29" s="2" t="str">
        <f>$F$11</f>
        <v/>
      </c>
      <c r="CA29" s="2" t="str">
        <f>$F$12</f>
        <v/>
      </c>
      <c r="CB29" s="53"/>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6">F4</f>
        <v>1. FC Riedwald</v>
      </c>
      <c r="BS30" s="7"/>
      <c r="BT30" s="8">
        <f t="shared" ref="BT30:CA32" ca="1" si="57">SUMIFS($X$64:$X$135,$V$64:$V$135,$BR30,$W$64:$W$135,BT$29)+SUMIFS($Y$64:$Y$135,$W$64:$W$135,$BR30,$V$64:$V$135,BT$29)</f>
        <v>0</v>
      </c>
      <c r="BU30" s="8">
        <f t="shared" ca="1" si="57"/>
        <v>0</v>
      </c>
      <c r="BV30" s="8">
        <f t="shared" ca="1" si="57"/>
        <v>0</v>
      </c>
      <c r="BW30" s="8">
        <f t="shared" ca="1" si="57"/>
        <v>0</v>
      </c>
      <c r="BX30" s="8">
        <f t="shared" ca="1" si="57"/>
        <v>0</v>
      </c>
      <c r="BY30" s="8">
        <f t="shared" ca="1" si="57"/>
        <v>0</v>
      </c>
      <c r="BZ30" s="8">
        <f t="shared" ca="1" si="57"/>
        <v>0</v>
      </c>
      <c r="CA30" s="8">
        <f t="shared" ca="1" si="57"/>
        <v>0</v>
      </c>
      <c r="CB30" s="4"/>
    </row>
    <row r="31" spans="2:80" s="2" customFormat="1" x14ac:dyDescent="0.2">
      <c r="C31" s="2" t="str">
        <f t="shared" ref="C31:C38" ca="1" si="58">$Q65</f>
        <v>Mainz 05</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6"/>
        <v>Mainz 05</v>
      </c>
      <c r="BS31" s="9">
        <f t="shared" ref="BS31:BU38" ca="1" si="59">SUMIFS($X$64:$X$135,$V$64:$V$135,$BR31,$W$64:$W$135,BS$29)+SUMIFS($Y$64:$Y$135,$W$64:$W$135,$BR31,$V$64:$V$135,BS$29)</f>
        <v>0</v>
      </c>
      <c r="BT31" s="7"/>
      <c r="BU31" s="8">
        <f t="shared" ca="1" si="57"/>
        <v>0</v>
      </c>
      <c r="BV31" s="8">
        <f t="shared" ca="1" si="57"/>
        <v>0</v>
      </c>
      <c r="BW31" s="8">
        <f t="shared" ca="1" si="57"/>
        <v>0</v>
      </c>
      <c r="BX31" s="8">
        <f t="shared" ca="1" si="57"/>
        <v>0</v>
      </c>
      <c r="BY31" s="8">
        <f t="shared" ca="1" si="57"/>
        <v>0</v>
      </c>
      <c r="BZ31" s="8">
        <f t="shared" ca="1" si="57"/>
        <v>0</v>
      </c>
      <c r="CA31" s="8">
        <f t="shared" ca="1" si="57"/>
        <v>0</v>
      </c>
      <c r="CB31" s="4"/>
    </row>
    <row r="32" spans="2:80" s="2" customFormat="1" x14ac:dyDescent="0.2">
      <c r="C32" s="2" t="str">
        <f t="shared" ca="1" si="58"/>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6"/>
        <v>1. FC Nürnberg</v>
      </c>
      <c r="BS32" s="9">
        <f t="shared" ca="1" si="59"/>
        <v>0</v>
      </c>
      <c r="BT32" s="9">
        <f t="shared" ca="1" si="59"/>
        <v>0</v>
      </c>
      <c r="BU32" s="7"/>
      <c r="BV32" s="8">
        <f t="shared" ca="1" si="57"/>
        <v>0</v>
      </c>
      <c r="BW32" s="8">
        <f t="shared" ca="1" si="57"/>
        <v>0</v>
      </c>
      <c r="BX32" s="8">
        <f t="shared" ca="1" si="57"/>
        <v>0</v>
      </c>
      <c r="BY32" s="8">
        <f t="shared" ca="1" si="57"/>
        <v>0</v>
      </c>
      <c r="BZ32" s="8">
        <f t="shared" ca="1" si="57"/>
        <v>0</v>
      </c>
      <c r="CA32" s="8">
        <f t="shared" ca="1" si="57"/>
        <v>0</v>
      </c>
      <c r="CB32" s="4"/>
    </row>
    <row r="33" spans="2:80" s="2" customFormat="1" x14ac:dyDescent="0.2">
      <c r="C33" s="2" t="str">
        <f t="shared" si="5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
      </c>
      <c r="BS33" s="9">
        <f t="shared" ca="1" si="59"/>
        <v>0</v>
      </c>
      <c r="BT33" s="9">
        <f t="shared" ca="1" si="59"/>
        <v>0</v>
      </c>
      <c r="BU33" s="9">
        <f t="shared" ca="1" si="5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
      </c>
      <c r="BS34" s="9">
        <f t="shared" ca="1" si="59"/>
        <v>0</v>
      </c>
      <c r="BT34" s="9">
        <f t="shared" ca="1" si="59"/>
        <v>0</v>
      </c>
      <c r="BU34" s="9">
        <f t="shared" ca="1" si="5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1. FC Riedwald</v>
      </c>
      <c r="BT40" s="2" t="str">
        <f ca="1">$F$5</f>
        <v>Mainz 05</v>
      </c>
      <c r="BU40" s="2" t="str">
        <f ca="1">$F$6</f>
        <v>1. FC Nürnberg</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0">F4</f>
        <v>1. FC Riedwald</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0"/>
        <v>Mainz 05</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0"/>
        <v>1. FC Nürnberg</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1. FC Riedwald</v>
      </c>
      <c r="BT51" s="2" t="str">
        <f ca="1">$F$5</f>
        <v>Mainz 05</v>
      </c>
      <c r="BU51" s="2" t="str">
        <f ca="1">$F$6</f>
        <v>1. FC Nürnberg</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2">F4</f>
        <v>1. FC Riedwald</v>
      </c>
      <c r="BS52" s="7"/>
      <c r="BT52" s="8">
        <f t="shared" ref="BT52:CA58" ca="1" si="63">SUMIFS($AE$64:$AE$135,$V$64:$V$135,$BR52,$W$64:$W$135,BT$51)+SUMIFS($AF$64:$AF$135,$W$64:$W$135,$BR52,$V$64:$V$135,BT$51)</f>
        <v>0</v>
      </c>
      <c r="BU52" s="8">
        <f t="shared" ca="1" si="63"/>
        <v>0</v>
      </c>
      <c r="BV52" s="8">
        <f t="shared" ca="1" si="63"/>
        <v>0</v>
      </c>
      <c r="BW52" s="8">
        <f t="shared" ca="1" si="63"/>
        <v>0</v>
      </c>
      <c r="BX52" s="8">
        <f t="shared" ca="1" si="63"/>
        <v>0</v>
      </c>
      <c r="BY52" s="8">
        <f t="shared" ca="1" si="63"/>
        <v>0</v>
      </c>
      <c r="BZ52" s="8">
        <f t="shared" ca="1" si="63"/>
        <v>0</v>
      </c>
      <c r="CA52" s="8">
        <f t="shared" ca="1" si="6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2"/>
        <v>Mainz 05</v>
      </c>
      <c r="BS53" s="9">
        <f t="shared" ref="BS53:BU60" ca="1" si="6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2"/>
        <v>1. FC Nürnberg</v>
      </c>
      <c r="BS54" s="9">
        <f t="shared" ca="1" si="64"/>
        <v>0</v>
      </c>
      <c r="BT54" s="9">
        <f t="shared" ca="1" si="6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2"/>
        <v/>
      </c>
      <c r="BS55" s="9">
        <f t="shared" ca="1" si="64"/>
        <v>0</v>
      </c>
      <c r="BT55" s="9">
        <f t="shared" ca="1" si="64"/>
        <v>0</v>
      </c>
      <c r="BU55" s="9">
        <f t="shared" ca="1" si="6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2"/>
        <v/>
      </c>
      <c r="BS56" s="9">
        <f t="shared" ca="1" si="64"/>
        <v>0</v>
      </c>
      <c r="BT56" s="9">
        <f t="shared" ca="1" si="64"/>
        <v>0</v>
      </c>
      <c r="BU56" s="9">
        <f t="shared" ca="1" si="6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82"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IF('Preliminary Round'!$N$14="","",'Preliminary Round'!$N$14)</f>
        <v>1. FC Riedwald</v>
      </c>
      <c r="U64" s="67" t="s">
        <v>7</v>
      </c>
      <c r="V64" s="40" t="str">
        <f ca="1">Planning!$L6</f>
        <v>VFB Essenheim</v>
      </c>
      <c r="W64" s="33" t="str">
        <f ca="1">Planning!$N6</f>
        <v>FC Barcelona</v>
      </c>
      <c r="X64" s="33">
        <f ca="1">IF(AND('Preliminary Round'!$I12&lt;&gt;"",'Preliminary Round'!$K12&lt;&gt;"",'Preliminary Round'!$F12&lt;&gt;'Preliminary Round'!$H12,$V64&lt;&gt;"",$W64&lt;&gt;""),'Preliminary Round'!$I12,"")</f>
        <v>2</v>
      </c>
      <c r="Y64" s="34">
        <f ca="1">IF(AND('Preliminary Round'!$I12&lt;&gt;"",'Preliminary Round'!$K12&lt;&gt;"",'Preliminary Round'!$F12&lt;&gt;'Preliminary Round'!$H12,$V64&lt;&gt;"",$W64&lt;&gt;""),'Preliminary Round'!$K12,"")</f>
        <v>6</v>
      </c>
      <c r="Z64" s="32" t="str">
        <f ca="1">V64&amp;W64</f>
        <v>VFB EssenheimFC Barcelona</v>
      </c>
      <c r="AA64" s="33">
        <f ca="1">IF(AND(V64&lt;&gt;"",W64&lt;&gt;"",V64&lt;&gt;W64,X64&lt;&gt;"",Y64&lt;&gt;""),1,0)</f>
        <v>1</v>
      </c>
      <c r="AB64" s="143" t="str">
        <f ca="1">IF(AA64&gt;0,X64&amp;Language!$E$84&amp;Y64,"")</f>
        <v>2-6</v>
      </c>
      <c r="AD64" s="144"/>
      <c r="AE64" s="149">
        <f ca="1">IF($AA64=0,"",IF($X64&gt;$Y64,Settings!$C$4,IF($X64=$Y64,1,0)))</f>
        <v>0</v>
      </c>
      <c r="AF64" s="144">
        <f ca="1">IF($AA64=0,"",IF($X64&lt;$Y64,Settings!$C$4,IF($X64=$Y64,1,0)))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IF('Preliminary Round'!$N$24="","",'Preliminary Round'!$N$24)</f>
        <v>Mainz 05</v>
      </c>
      <c r="U65" s="68" t="s">
        <v>8</v>
      </c>
      <c r="V65" s="41" t="str">
        <f ca="1">Planning!$L7</f>
        <v>FC Grönlingen</v>
      </c>
      <c r="W65" s="13" t="str">
        <f ca="1">Planning!$N7</f>
        <v>Inter Mailand</v>
      </c>
      <c r="X65" s="13">
        <f ca="1">IF(AND('Preliminary Round'!$I13&lt;&gt;"",'Preliminary Round'!$K13&lt;&gt;"",'Preliminary Round'!$F13&lt;&gt;'Preliminary Round'!$H13,$V65&lt;&gt;"",$W65&lt;&gt;""),'Preliminary Round'!$I13,"")</f>
        <v>1</v>
      </c>
      <c r="Y65" s="36">
        <f ca="1">IF(AND('Preliminary Round'!$I13&lt;&gt;"",'Preliminary Round'!$K13&lt;&gt;"",'Preliminary Round'!$F13&lt;&gt;'Preliminary Round'!$H13,$V65&lt;&gt;"",$W65&lt;&gt;""),'Preliminary Round'!$K13,"")</f>
        <v>4</v>
      </c>
      <c r="Z65" s="35" t="str">
        <f t="shared" ref="Z65:Z73" ca="1" si="65">V65&amp;W65</f>
        <v>FC GrönlingenInter Mailand</v>
      </c>
      <c r="AA65" s="13">
        <f t="shared" ref="AA65:AA128" ca="1" si="66">IF(AND(V65&lt;&gt;"",W65&lt;&gt;"",V65&lt;&gt;W65,X65&lt;&gt;"",Y65&lt;&gt;""),1,0)</f>
        <v>1</v>
      </c>
      <c r="AB65" s="13" t="str">
        <f ca="1">IF(AA65&gt;0,X65&amp;Language!$E$84&amp;Y65,"")</f>
        <v>1-4</v>
      </c>
      <c r="AD65" s="145"/>
      <c r="AE65" s="150">
        <f ca="1">IF($AA65=0,"",IF($X65&gt;$Y65,Settings!$C$4,IF($X65=$Y65,1,0)))</f>
        <v>0</v>
      </c>
      <c r="AF65" s="145">
        <f ca="1">IF($AA65=0,"",IF($X65&lt;$Y65,Settings!$C$4,IF($X65=$Y65,1,0)))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 ca="1">IF('Preliminary Round'!$N$34="","",'Preliminary Round'!$N$34)</f>
        <v>1. FC Nürnberg</v>
      </c>
      <c r="U66" s="68" t="s">
        <v>9</v>
      </c>
      <c r="V66" s="41" t="str">
        <f ca="1">Planning!$L8</f>
        <v>1. FC Nürnberg</v>
      </c>
      <c r="W66" s="13" t="str">
        <f ca="1">Planning!$N8</f>
        <v>Real Madrid</v>
      </c>
      <c r="X66" s="13">
        <f ca="1">IF(AND('Preliminary Round'!$I14&lt;&gt;"",'Preliminary Round'!$K14&lt;&gt;"",'Preliminary Round'!$F14&lt;&gt;'Preliminary Round'!$H14,$V66&lt;&gt;"",$W66&lt;&gt;""),'Preliminary Round'!$I14,"")</f>
        <v>1</v>
      </c>
      <c r="Y66" s="36">
        <f ca="1">IF(AND('Preliminary Round'!$I14&lt;&gt;"",'Preliminary Round'!$K14&lt;&gt;"",'Preliminary Round'!$F14&lt;&gt;'Preliminary Round'!$H14,$V66&lt;&gt;"",$W66&lt;&gt;""),'Preliminary Round'!$K14,"")</f>
        <v>4</v>
      </c>
      <c r="Z66" s="35" t="str">
        <f t="shared" ca="1" si="65"/>
        <v>1. FC NürnbergReal Madrid</v>
      </c>
      <c r="AA66" s="13">
        <f t="shared" ca="1" si="66"/>
        <v>1</v>
      </c>
      <c r="AB66" s="13" t="str">
        <f ca="1">IF(AA66&gt;0,X66&amp;Language!$E$84&amp;Y66,"")</f>
        <v>1-4</v>
      </c>
      <c r="AD66" s="145"/>
      <c r="AE66" s="150">
        <f ca="1">IF($AA66=0,"",IF($X66&gt;$Y66,Settings!$C$4,IF($X66=$Y66,1,0)))</f>
        <v>0</v>
      </c>
      <c r="AF66" s="145">
        <f ca="1">IF($AA66=0,"",IF($X66&lt;$Y66,Settings!$C$4,IF($X66=$Y66,1,0)))</f>
        <v>3</v>
      </c>
      <c r="AH66" s="4"/>
      <c r="AI66" s="13"/>
      <c r="AJ66" s="4"/>
      <c r="AK66" s="13"/>
      <c r="AL66" s="13"/>
      <c r="AM66" s="13"/>
      <c r="AN66" s="13"/>
      <c r="AO66" s="13"/>
      <c r="AP66" s="13"/>
      <c r="AQ66" s="13"/>
    </row>
    <row r="67" spans="2:43" s="2" customFormat="1" x14ac:dyDescent="0.2">
      <c r="P67" s="47"/>
      <c r="Q67" s="62" t="str">
        <f>""</f>
        <v/>
      </c>
      <c r="U67" s="68" t="s">
        <v>10</v>
      </c>
      <c r="V67" s="41" t="str">
        <f ca="1">Planning!$L9</f>
        <v>Eintracht Frankfurt</v>
      </c>
      <c r="W67" s="13" t="str">
        <f ca="1">Planning!$N9</f>
        <v>Maibach 1822 eV</v>
      </c>
      <c r="X67" s="13">
        <f ca="1">IF(AND('Preliminary Round'!$I15&lt;&gt;"",'Preliminary Round'!$K15&lt;&gt;"",'Preliminary Round'!$F15&lt;&gt;'Preliminary Round'!$H15,$V67&lt;&gt;"",$W67&lt;&gt;""),'Preliminary Round'!$I15,"")</f>
        <v>5</v>
      </c>
      <c r="Y67" s="36">
        <f ca="1">IF(AND('Preliminary Round'!$I15&lt;&gt;"",'Preliminary Round'!$K15&lt;&gt;"",'Preliminary Round'!$F15&lt;&gt;'Preliminary Round'!$H15,$V67&lt;&gt;"",$W67&lt;&gt;""),'Preliminary Round'!$K15,"")</f>
        <v>2</v>
      </c>
      <c r="Z67" s="35" t="str">
        <f t="shared" ca="1" si="65"/>
        <v>Eintracht FrankfurtMaibach 1822 eV</v>
      </c>
      <c r="AA67" s="13">
        <f t="shared" ca="1" si="66"/>
        <v>1</v>
      </c>
      <c r="AB67" s="13" t="str">
        <f ca="1">IF(AA67&gt;0,X67&amp;Language!$E$84&amp;Y67,"")</f>
        <v>5-2</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c r="Q68" s="62" t="str">
        <f>""</f>
        <v/>
      </c>
      <c r="U68" s="68" t="s">
        <v>11</v>
      </c>
      <c r="V68" s="41" t="str">
        <f ca="1">Planning!$L10</f>
        <v>SSV Wildbach</v>
      </c>
      <c r="W68" s="13" t="str">
        <f ca="1">Planning!$N10</f>
        <v>Manchester City</v>
      </c>
      <c r="X68" s="13">
        <f ca="1">IF(AND('Preliminary Round'!$I16&lt;&gt;"",'Preliminary Round'!$K16&lt;&gt;"",'Preliminary Round'!$F16&lt;&gt;'Preliminary Round'!$H16,$V68&lt;&gt;"",$W68&lt;&gt;""),'Preliminary Round'!$I16,"")</f>
        <v>2</v>
      </c>
      <c r="Y68" s="36">
        <f ca="1">IF(AND('Preliminary Round'!$I16&lt;&gt;"",'Preliminary Round'!$K16&lt;&gt;"",'Preliminary Round'!$F16&lt;&gt;'Preliminary Round'!$H16,$V68&lt;&gt;"",$W68&lt;&gt;""),'Preliminary Round'!$K16,"")</f>
        <v>6</v>
      </c>
      <c r="Z68" s="35" t="str">
        <f t="shared" ca="1" si="65"/>
        <v>SSV WildbachManchester City</v>
      </c>
      <c r="AA68" s="13">
        <f t="shared" ca="1" si="66"/>
        <v>1</v>
      </c>
      <c r="AB68" s="13" t="str">
        <f ca="1">IF(AA68&gt;0,X68&amp;Language!$E$84&amp;Y68,"")</f>
        <v>2-6</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c r="Q69" s="62" t="str">
        <f>""</f>
        <v/>
      </c>
      <c r="U69" s="68" t="s">
        <v>12</v>
      </c>
      <c r="V69" s="41" t="str">
        <f ca="1">Planning!$L11</f>
        <v>Borussia Dortmund</v>
      </c>
      <c r="W69" s="13" t="str">
        <f ca="1">Planning!$N11</f>
        <v>FSV Rauen</v>
      </c>
      <c r="X69" s="13">
        <f ca="1">IF(AND('Preliminary Round'!$I17&lt;&gt;"",'Preliminary Round'!$K17&lt;&gt;"",'Preliminary Round'!$F17&lt;&gt;'Preliminary Round'!$H17,$V69&lt;&gt;"",$W69&lt;&gt;""),'Preliminary Round'!$I17,"")</f>
        <v>3</v>
      </c>
      <c r="Y69" s="36">
        <f ca="1">IF(AND('Preliminary Round'!$I17&lt;&gt;"",'Preliminary Round'!$K17&lt;&gt;"",'Preliminary Round'!$F17&lt;&gt;'Preliminary Round'!$H17,$V69&lt;&gt;"",$W69&lt;&gt;""),'Preliminary Round'!$K17,"")</f>
        <v>0</v>
      </c>
      <c r="Z69" s="35" t="str">
        <f t="shared" ca="1" si="65"/>
        <v>Borussia DortmundFSV Rauen</v>
      </c>
      <c r="AA69" s="13">
        <f t="shared" ca="1" si="66"/>
        <v>1</v>
      </c>
      <c r="AB69" s="13" t="str">
        <f ca="1">IF(AA69&gt;0,X69&amp;Language!$E$84&amp;Y69,"")</f>
        <v>3-0</v>
      </c>
      <c r="AD69" s="145"/>
      <c r="AE69" s="150">
        <f ca="1">IF($AA69=0,"",IF($X69&gt;$Y69,Settings!$C$4,IF($X69=$Y69,1,0)))</f>
        <v>3</v>
      </c>
      <c r="AF69" s="145">
        <f ca="1">IF($AA69=0,"",IF($X69&lt;$Y69,Settings!$C$4,IF($X69=$Y69,1,0)))</f>
        <v>0</v>
      </c>
      <c r="AH69" s="4"/>
      <c r="AI69" s="13"/>
      <c r="AJ69" s="13"/>
      <c r="AK69" s="13"/>
      <c r="AL69" s="13"/>
      <c r="AM69" s="4"/>
      <c r="AN69" s="13"/>
      <c r="AO69" s="13"/>
      <c r="AP69" s="13"/>
      <c r="AQ69" s="13"/>
    </row>
    <row r="70" spans="2:43" s="2" customFormat="1" x14ac:dyDescent="0.2">
      <c r="P70" s="47"/>
      <c r="Q70" s="62" t="str">
        <f>""</f>
        <v/>
      </c>
      <c r="U70" s="68" t="s">
        <v>17</v>
      </c>
      <c r="V70" s="41" t="str">
        <f ca="1">Planning!$L12</f>
        <v>VFB Essenheim</v>
      </c>
      <c r="W70" s="13" t="str">
        <f ca="1">Planning!$N12</f>
        <v>1. FC Riedwald</v>
      </c>
      <c r="X70" s="13">
        <f ca="1">IF(AND('Preliminary Round'!$I18&lt;&gt;"",'Preliminary Round'!$K18&lt;&gt;"",'Preliminary Round'!$F18&lt;&gt;'Preliminary Round'!$H18,$V70&lt;&gt;"",$W70&lt;&gt;""),'Preliminary Round'!$I18,"")</f>
        <v>4</v>
      </c>
      <c r="Y70" s="36">
        <f ca="1">IF(AND('Preliminary Round'!$I18&lt;&gt;"",'Preliminary Round'!$K18&lt;&gt;"",'Preliminary Round'!$F18&lt;&gt;'Preliminary Round'!$H18,$V70&lt;&gt;"",$W70&lt;&gt;""),'Preliminary Round'!$K18,"")</f>
        <v>4</v>
      </c>
      <c r="Z70" s="35" t="str">
        <f t="shared" ca="1" si="65"/>
        <v>VFB Essenheim1. FC Riedwald</v>
      </c>
      <c r="AA70" s="13">
        <f t="shared" ca="1" si="66"/>
        <v>1</v>
      </c>
      <c r="AB70" s="13" t="str">
        <f ca="1">IF(AA70&gt;0,X70&amp;Language!$E$84&amp;Y70,"")</f>
        <v>4-4</v>
      </c>
      <c r="AD70" s="145"/>
      <c r="AE70" s="150">
        <f ca="1">IF($AA70=0,"",IF($X70&gt;$Y70,Settings!$C$4,IF($X70=$Y70,1,0)))</f>
        <v>1</v>
      </c>
      <c r="AF70" s="145">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Planning!$L13</f>
        <v>FC Grönlingen</v>
      </c>
      <c r="W71" s="13" t="str">
        <f ca="1">Planning!$N13</f>
        <v>Mainz 05</v>
      </c>
      <c r="X71" s="13">
        <f ca="1">IF(AND('Preliminary Round'!$I19&lt;&gt;"",'Preliminary Round'!$K19&lt;&gt;"",'Preliminary Round'!$F19&lt;&gt;'Preliminary Round'!$H19,$V71&lt;&gt;"",$W71&lt;&gt;""),'Preliminary Round'!$I19,"")</f>
        <v>1</v>
      </c>
      <c r="Y71" s="36">
        <f ca="1">IF(AND('Preliminary Round'!$I19&lt;&gt;"",'Preliminary Round'!$K19&lt;&gt;"",'Preliminary Round'!$F19&lt;&gt;'Preliminary Round'!$H19,$V71&lt;&gt;"",$W71&lt;&gt;""),'Preliminary Round'!$K19,"")</f>
        <v>2</v>
      </c>
      <c r="Z71" s="35" t="str">
        <f t="shared" ca="1" si="65"/>
        <v>FC GrönlingenMainz 05</v>
      </c>
      <c r="AA71" s="13">
        <f t="shared" ca="1" si="66"/>
        <v>1</v>
      </c>
      <c r="AB71" s="13" t="str">
        <f ca="1">IF(AA71&gt;0,X71&amp;Language!$E$84&amp;Y71,"")</f>
        <v>1-2</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Planning!$L14</f>
        <v>1. FC Nürnberg</v>
      </c>
      <c r="W72" s="13" t="str">
        <f ca="1">Planning!$N14</f>
        <v>Kickers Rodendorf</v>
      </c>
      <c r="X72" s="13">
        <f ca="1">IF(AND('Preliminary Round'!$I20&lt;&gt;"",'Preliminary Round'!$K20&lt;&gt;"",'Preliminary Round'!$F20&lt;&gt;'Preliminary Round'!$H20,$V72&lt;&gt;"",$W72&lt;&gt;""),'Preliminary Round'!$I20,"")</f>
        <v>2</v>
      </c>
      <c r="Y72" s="36">
        <f ca="1">IF(AND('Preliminary Round'!$I20&lt;&gt;"",'Preliminary Round'!$K20&lt;&gt;"",'Preliminary Round'!$F20&lt;&gt;'Preliminary Round'!$H20,$V72&lt;&gt;"",$W72&lt;&gt;""),'Preliminary Round'!$K20,"")</f>
        <v>0</v>
      </c>
      <c r="Z72" s="35" t="str">
        <f t="shared" ca="1" si="65"/>
        <v>1. FC NürnbergKickers Rodendorf</v>
      </c>
      <c r="AA72" s="13">
        <f t="shared" ca="1" si="66"/>
        <v>1</v>
      </c>
      <c r="AB72" s="13" t="str">
        <f ca="1">IF(AA72&gt;0,X72&amp;Language!$E$84&amp;Y72,"")</f>
        <v>2-0</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Planning!$L15</f>
        <v>FC Barcelona</v>
      </c>
      <c r="W73" s="13" t="str">
        <f ca="1">Planning!$N15</f>
        <v>Eintracht Frankfurt</v>
      </c>
      <c r="X73" s="13">
        <f ca="1">IF(AND('Preliminary Round'!$I21&lt;&gt;"",'Preliminary Round'!$K21&lt;&gt;"",'Preliminary Round'!$F21&lt;&gt;'Preliminary Round'!$H21,$V73&lt;&gt;"",$W73&lt;&gt;""),'Preliminary Round'!$I21,"")</f>
        <v>1</v>
      </c>
      <c r="Y73" s="36">
        <f ca="1">IF(AND('Preliminary Round'!$I21&lt;&gt;"",'Preliminary Round'!$K21&lt;&gt;"",'Preliminary Round'!$F21&lt;&gt;'Preliminary Round'!$H21,$V73&lt;&gt;"",$W73&lt;&gt;""),'Preliminary Round'!$K21,"")</f>
        <v>0</v>
      </c>
      <c r="Z73" s="35" t="str">
        <f t="shared" ca="1" si="65"/>
        <v>FC BarcelonaEintracht Frankfurt</v>
      </c>
      <c r="AA73" s="13">
        <f t="shared" ca="1" si="66"/>
        <v>1</v>
      </c>
      <c r="AB73" s="13" t="str">
        <f ca="1">IF(AA73&gt;0,X73&amp;Language!$E$84&amp;Y73,"")</f>
        <v>1-0</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Planning!$L16</f>
        <v>Inter Mailand</v>
      </c>
      <c r="W74" s="13" t="str">
        <f ca="1">Planning!$N16</f>
        <v>SSV Wildbach</v>
      </c>
      <c r="X74" s="13">
        <f ca="1">IF(AND('Preliminary Round'!$I22&lt;&gt;"",'Preliminary Round'!$K22&lt;&gt;"",'Preliminary Round'!$F22&lt;&gt;'Preliminary Round'!$H22,$V74&lt;&gt;"",$W74&lt;&gt;""),'Preliminary Round'!$I22,"")</f>
        <v>5</v>
      </c>
      <c r="Y74" s="36">
        <f ca="1">IF(AND('Preliminary Round'!$I22&lt;&gt;"",'Preliminary Round'!$K22&lt;&gt;"",'Preliminary Round'!$F22&lt;&gt;'Preliminary Round'!$H22,$V74&lt;&gt;"",$W74&lt;&gt;""),'Preliminary Round'!$K22,"")</f>
        <v>0</v>
      </c>
      <c r="Z74" s="35" t="str">
        <f ca="1">V74&amp;W74</f>
        <v>Inter MailandSSV Wildbach</v>
      </c>
      <c r="AA74" s="13">
        <f t="shared" ca="1" si="66"/>
        <v>1</v>
      </c>
      <c r="AB74" s="13" t="str">
        <f ca="1">IF(AA74&gt;0,X74&amp;Language!$E$84&amp;Y74,"")</f>
        <v>5-0</v>
      </c>
      <c r="AD74" s="145"/>
      <c r="AE74" s="150">
        <f ca="1">IF($AA74=0,"",IF($X74&gt;$Y74,Settings!$C$4,IF($X74=$Y74,1,0)))</f>
        <v>3</v>
      </c>
      <c r="AF74" s="145">
        <f ca="1">IF($AA74=0,"",IF($X74&lt;$Y74,Settings!$C$4,IF($X74=$Y74,1,0)))</f>
        <v>0</v>
      </c>
    </row>
    <row r="75" spans="2:43" s="2" customFormat="1" x14ac:dyDescent="0.2">
      <c r="B75" s="4"/>
      <c r="C75" s="4"/>
      <c r="D75" s="4"/>
      <c r="E75" s="4"/>
      <c r="F75" s="13"/>
      <c r="G75" s="13"/>
      <c r="H75" s="13"/>
      <c r="I75" s="13"/>
      <c r="J75" s="13"/>
      <c r="K75" s="13"/>
      <c r="L75" s="13"/>
      <c r="M75" s="13"/>
      <c r="U75" s="68" t="s">
        <v>27</v>
      </c>
      <c r="V75" s="41" t="str">
        <f ca="1">Planning!$L17</f>
        <v>Real Madrid</v>
      </c>
      <c r="W75" s="13" t="str">
        <f ca="1">Planning!$N17</f>
        <v>Borussia Dortmund</v>
      </c>
      <c r="X75" s="13">
        <f ca="1">IF(AND('Preliminary Round'!$I23&lt;&gt;"",'Preliminary Round'!$K23&lt;&gt;"",'Preliminary Round'!$F23&lt;&gt;'Preliminary Round'!$H23,$V75&lt;&gt;"",$W75&lt;&gt;""),'Preliminary Round'!$I23,"")</f>
        <v>3</v>
      </c>
      <c r="Y75" s="36">
        <f ca="1">IF(AND('Preliminary Round'!$I23&lt;&gt;"",'Preliminary Round'!$K23&lt;&gt;"",'Preliminary Round'!$F23&lt;&gt;'Preliminary Round'!$H23,$V75&lt;&gt;"",$W75&lt;&gt;""),'Preliminary Round'!$K23,"")</f>
        <v>2</v>
      </c>
      <c r="Z75" s="35" t="str">
        <f t="shared" ref="Z75:Z108" ca="1" si="67">V75&amp;W75</f>
        <v>Real MadridBorussia Dortmund</v>
      </c>
      <c r="AA75" s="13">
        <f t="shared" ca="1" si="66"/>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Planning!$L18</f>
        <v>1. FC Riedwald</v>
      </c>
      <c r="W76" s="13" t="str">
        <f ca="1">Planning!$N18</f>
        <v>Maibach 1822 eV</v>
      </c>
      <c r="X76" s="13">
        <f ca="1">IF(AND('Preliminary Round'!$I24&lt;&gt;"",'Preliminary Round'!$K24&lt;&gt;"",'Preliminary Round'!$F24&lt;&gt;'Preliminary Round'!$H24,$V76&lt;&gt;"",$W76&lt;&gt;""),'Preliminary Round'!$I24,"")</f>
        <v>4</v>
      </c>
      <c r="Y76" s="36">
        <f ca="1">IF(AND('Preliminary Round'!$I24&lt;&gt;"",'Preliminary Round'!$K24&lt;&gt;"",'Preliminary Round'!$F24&lt;&gt;'Preliminary Round'!$H24,$V76&lt;&gt;"",$W76&lt;&gt;""),'Preliminary Round'!$K24,"")</f>
        <v>2</v>
      </c>
      <c r="Z76" s="35" t="str">
        <f t="shared" ca="1" si="67"/>
        <v>1. FC RiedwaldMaibach 1822 eV</v>
      </c>
      <c r="AA76" s="13">
        <f t="shared" ca="1" si="66"/>
        <v>1</v>
      </c>
      <c r="AB76" s="13" t="str">
        <f ca="1">IF(AA76&gt;0,X76&amp;Language!$E$84&amp;Y76,"")</f>
        <v>4-2</v>
      </c>
      <c r="AD76" s="145"/>
      <c r="AE76" s="150">
        <f ca="1">IF($AA76=0,"",IF($X76&gt;$Y76,Settings!$C$4,IF($X76=$Y76,1,0)))</f>
        <v>3</v>
      </c>
      <c r="AF76" s="145">
        <f ca="1">IF($AA76=0,"",IF($X76&lt;$Y76,Settings!$C$4,IF($X76=$Y76,1,0)))</f>
        <v>0</v>
      </c>
    </row>
    <row r="77" spans="2:43" s="2" customFormat="1" x14ac:dyDescent="0.2">
      <c r="B77" s="4"/>
      <c r="C77" s="4"/>
      <c r="D77" s="4"/>
      <c r="E77" s="4"/>
      <c r="F77" s="13"/>
      <c r="G77" s="13"/>
      <c r="H77" s="13"/>
      <c r="I77" s="13"/>
      <c r="J77" s="13"/>
      <c r="K77" s="13"/>
      <c r="L77" s="13"/>
      <c r="M77" s="13"/>
      <c r="U77" s="68" t="s">
        <v>29</v>
      </c>
      <c r="V77" s="41" t="str">
        <f ca="1">Planning!$L19</f>
        <v>Mainz 05</v>
      </c>
      <c r="W77" s="13" t="str">
        <f ca="1">Planning!$N19</f>
        <v>Manchester City</v>
      </c>
      <c r="X77" s="13">
        <f ca="1">IF(AND('Preliminary Round'!$I25&lt;&gt;"",'Preliminary Round'!$K25&lt;&gt;"",'Preliminary Round'!$F25&lt;&gt;'Preliminary Round'!$H25,$V77&lt;&gt;"",$W77&lt;&gt;""),'Preliminary Round'!$I25,"")</f>
        <v>0</v>
      </c>
      <c r="Y77" s="36">
        <f ca="1">IF(AND('Preliminary Round'!$I25&lt;&gt;"",'Preliminary Round'!$K25&lt;&gt;"",'Preliminary Round'!$F25&lt;&gt;'Preliminary Round'!$H25,$V77&lt;&gt;"",$W77&lt;&gt;""),'Preliminary Round'!$K25,"")</f>
        <v>3</v>
      </c>
      <c r="Z77" s="35" t="str">
        <f t="shared" ca="1" si="67"/>
        <v>Mainz 05Manchester City</v>
      </c>
      <c r="AA77" s="13">
        <f t="shared" ca="1" si="66"/>
        <v>1</v>
      </c>
      <c r="AB77" s="13" t="str">
        <f ca="1">IF(AA77&gt;0,X77&amp;Language!$E$84&amp;Y77,"")</f>
        <v>0-3</v>
      </c>
      <c r="AD77" s="145"/>
      <c r="AE77" s="150">
        <f ca="1">IF($AA77=0,"",IF($X77&gt;$Y77,Settings!$C$4,IF($X77=$Y77,1,0)))</f>
        <v>0</v>
      </c>
      <c r="AF77" s="145">
        <f ca="1">IF($AA77=0,"",IF($X77&lt;$Y77,Settings!$C$4,IF($X77=$Y77,1,0)))</f>
        <v>3</v>
      </c>
    </row>
    <row r="78" spans="2:43" s="2" customFormat="1" x14ac:dyDescent="0.2">
      <c r="B78" s="4"/>
      <c r="C78" s="4"/>
      <c r="D78" s="4"/>
      <c r="E78" s="4"/>
      <c r="F78" s="13"/>
      <c r="G78" s="13"/>
      <c r="H78" s="13"/>
      <c r="I78" s="13"/>
      <c r="J78" s="13"/>
      <c r="K78" s="13"/>
      <c r="L78" s="13"/>
      <c r="M78" s="13"/>
      <c r="U78" s="68" t="s">
        <v>30</v>
      </c>
      <c r="V78" s="41" t="str">
        <f ca="1">Planning!$L20</f>
        <v>Kickers Rodendorf</v>
      </c>
      <c r="W78" s="13" t="str">
        <f ca="1">Planning!$N20</f>
        <v>FSV Rauen</v>
      </c>
      <c r="X78" s="13">
        <f ca="1">IF(AND('Preliminary Round'!$I26&lt;&gt;"",'Preliminary Round'!$K26&lt;&gt;"",'Preliminary Round'!$F26&lt;&gt;'Preliminary Round'!$H26,$V78&lt;&gt;"",$W78&lt;&gt;""),'Preliminary Round'!$I26,"")</f>
        <v>1</v>
      </c>
      <c r="Y78" s="36">
        <f ca="1">IF(AND('Preliminary Round'!$I26&lt;&gt;"",'Preliminary Round'!$K26&lt;&gt;"",'Preliminary Round'!$F26&lt;&gt;'Preliminary Round'!$H26,$V78&lt;&gt;"",$W78&lt;&gt;""),'Preliminary Round'!$K26,"")</f>
        <v>1</v>
      </c>
      <c r="Z78" s="35" t="str">
        <f t="shared" ca="1" si="67"/>
        <v>Kickers RodendorfFSV Rauen</v>
      </c>
      <c r="AA78" s="13">
        <f t="shared" ca="1" si="66"/>
        <v>1</v>
      </c>
      <c r="AB78" s="13" t="str">
        <f ca="1">IF(AA78&gt;0,X78&amp;Language!$E$84&amp;Y78,"")</f>
        <v>1-1</v>
      </c>
      <c r="AD78" s="145"/>
      <c r="AE78" s="150">
        <f ca="1">IF($AA78=0,"",IF($X78&gt;$Y78,Settings!$C$4,IF($X78=$Y78,1,0)))</f>
        <v>1</v>
      </c>
      <c r="AF78" s="145">
        <f ca="1">IF($AA78=0,"",IF($X78&lt;$Y78,Settings!$C$4,IF($X78=$Y78,1,0)))</f>
        <v>1</v>
      </c>
    </row>
    <row r="79" spans="2:43" s="2" customFormat="1" x14ac:dyDescent="0.2">
      <c r="B79" s="4"/>
      <c r="C79" s="4"/>
      <c r="D79" s="4"/>
      <c r="E79" s="4"/>
      <c r="F79" s="13"/>
      <c r="G79" s="13"/>
      <c r="H79" s="13"/>
      <c r="I79" s="13"/>
      <c r="J79" s="13"/>
      <c r="K79" s="13"/>
      <c r="L79" s="13"/>
      <c r="M79" s="13"/>
      <c r="U79" s="68" t="s">
        <v>31</v>
      </c>
      <c r="V79" s="41" t="str">
        <f ca="1">Planning!$L21</f>
        <v>Eintracht Frankfurt</v>
      </c>
      <c r="W79" s="13" t="str">
        <f ca="1">Planning!$N21</f>
        <v>VFB Essenheim</v>
      </c>
      <c r="X79" s="13">
        <f ca="1">IF(AND('Preliminary Round'!$I27&lt;&gt;"",'Preliminary Round'!$K27&lt;&gt;"",'Preliminary Round'!$F27&lt;&gt;'Preliminary Round'!$H27,$V79&lt;&gt;"",$W79&lt;&gt;""),'Preliminary Round'!$I27,"")</f>
        <v>2</v>
      </c>
      <c r="Y79" s="36">
        <f ca="1">IF(AND('Preliminary Round'!$I27&lt;&gt;"",'Preliminary Round'!$K27&lt;&gt;"",'Preliminary Round'!$F27&lt;&gt;'Preliminary Round'!$H27,$V79&lt;&gt;"",$W79&lt;&gt;""),'Preliminary Round'!$K27,"")</f>
        <v>0</v>
      </c>
      <c r="Z79" s="35" t="str">
        <f t="shared" ca="1" si="67"/>
        <v>Eintracht FrankfurtVFB Essenheim</v>
      </c>
      <c r="AA79" s="13">
        <f t="shared" ca="1" si="66"/>
        <v>1</v>
      </c>
      <c r="AB79" s="13" t="str">
        <f ca="1">IF(AA79&gt;0,X79&amp;Language!$E$84&amp;Y79,"")</f>
        <v>2-0</v>
      </c>
      <c r="AD79" s="145"/>
      <c r="AE79" s="150">
        <f ca="1">IF($AA79=0,"",IF($X79&gt;$Y79,Settings!$C$4,IF($X79=$Y79,1,0)))</f>
        <v>3</v>
      </c>
      <c r="AF79" s="145">
        <f ca="1">IF($AA79=0,"",IF($X79&lt;$Y79,Settings!$C$4,IF($X79=$Y79,1,0)))</f>
        <v>0</v>
      </c>
    </row>
    <row r="80" spans="2:43" s="2" customFormat="1" x14ac:dyDescent="0.2">
      <c r="B80" s="4"/>
      <c r="C80" s="4"/>
      <c r="D80" s="4"/>
      <c r="E80" s="4"/>
      <c r="F80" s="13"/>
      <c r="G80" s="13"/>
      <c r="H80" s="13"/>
      <c r="I80" s="13"/>
      <c r="J80" s="13"/>
      <c r="K80" s="13"/>
      <c r="L80" s="13"/>
      <c r="M80" s="13"/>
      <c r="U80" s="68" t="s">
        <v>32</v>
      </c>
      <c r="V80" s="41" t="str">
        <f ca="1">Planning!$L22</f>
        <v>SSV Wildbach</v>
      </c>
      <c r="W80" s="13" t="str">
        <f ca="1">Planning!$N22</f>
        <v>FC Grönlingen</v>
      </c>
      <c r="X80" s="13">
        <f ca="1">IF(AND('Preliminary Round'!$I28&lt;&gt;"",'Preliminary Round'!$K28&lt;&gt;"",'Preliminary Round'!$F28&lt;&gt;'Preliminary Round'!$H28,$V80&lt;&gt;"",$W80&lt;&gt;""),'Preliminary Round'!$I28,"")</f>
        <v>3</v>
      </c>
      <c r="Y80" s="36">
        <f ca="1">IF(AND('Preliminary Round'!$I28&lt;&gt;"",'Preliminary Round'!$K28&lt;&gt;"",'Preliminary Round'!$F28&lt;&gt;'Preliminary Round'!$H28,$V80&lt;&gt;"",$W80&lt;&gt;""),'Preliminary Round'!$K28,"")</f>
        <v>3</v>
      </c>
      <c r="Z80" s="35" t="str">
        <f t="shared" ca="1" si="67"/>
        <v>SSV WildbachFC Grönlingen</v>
      </c>
      <c r="AA80" s="13">
        <f t="shared" ca="1" si="66"/>
        <v>1</v>
      </c>
      <c r="AB80" s="13" t="str">
        <f ca="1">IF(AA80&gt;0,X80&amp;Language!$E$84&amp;Y80,"")</f>
        <v>3-3</v>
      </c>
      <c r="AD80" s="145"/>
      <c r="AE80" s="150">
        <f ca="1">IF($AA80=0,"",IF($X80&gt;$Y80,Settings!$C$4,IF($X80=$Y80,1,0)))</f>
        <v>1</v>
      </c>
      <c r="AF80" s="145">
        <f ca="1">IF($AA80=0,"",IF($X80&lt;$Y80,Settings!$C$4,IF($X80=$Y80,1,0)))</f>
        <v>1</v>
      </c>
    </row>
    <row r="81" spans="2:32" s="2" customFormat="1" x14ac:dyDescent="0.2">
      <c r="B81" s="4"/>
      <c r="C81" s="4"/>
      <c r="D81" s="4"/>
      <c r="E81" s="4"/>
      <c r="F81" s="13"/>
      <c r="G81" s="13"/>
      <c r="H81" s="13"/>
      <c r="I81" s="13"/>
      <c r="J81" s="13"/>
      <c r="K81" s="13"/>
      <c r="L81" s="13"/>
      <c r="M81" s="13"/>
      <c r="U81" s="68" t="s">
        <v>33</v>
      </c>
      <c r="V81" s="41" t="str">
        <f ca="1">Planning!$L23</f>
        <v>Borussia Dortmund</v>
      </c>
      <c r="W81" s="13" t="str">
        <f ca="1">Planning!$N23</f>
        <v>1. FC Nürnberg</v>
      </c>
      <c r="X81" s="13">
        <f ca="1">IF(AND('Preliminary Round'!$I29&lt;&gt;"",'Preliminary Round'!$K29&lt;&gt;"",'Preliminary Round'!$F29&lt;&gt;'Preliminary Round'!$H29,$V81&lt;&gt;"",$W81&lt;&gt;""),'Preliminary Round'!$I29,"")</f>
        <v>4</v>
      </c>
      <c r="Y81" s="36">
        <f ca="1">IF(AND('Preliminary Round'!$I29&lt;&gt;"",'Preliminary Round'!$K29&lt;&gt;"",'Preliminary Round'!$F29&lt;&gt;'Preliminary Round'!$H29,$V81&lt;&gt;"",$W81&lt;&gt;""),'Preliminary Round'!$K29,"")</f>
        <v>3</v>
      </c>
      <c r="Z81" s="35" t="str">
        <f t="shared" ca="1" si="67"/>
        <v>Borussia Dortmund1. FC Nürnberg</v>
      </c>
      <c r="AA81" s="13">
        <f t="shared" ca="1" si="66"/>
        <v>1</v>
      </c>
      <c r="AB81" s="13" t="str">
        <f ca="1">IF(AA81&gt;0,X81&amp;Language!$E$84&amp;Y81,"")</f>
        <v>4-3</v>
      </c>
      <c r="AD81" s="145"/>
      <c r="AE81" s="150">
        <f ca="1">IF($AA81=0,"",IF($X81&gt;$Y81,Settings!$C$4,IF($X81=$Y81,1,0)))</f>
        <v>3</v>
      </c>
      <c r="AF81" s="145">
        <f ca="1">IF($AA81=0,"",IF($X81&lt;$Y81,Settings!$C$4,IF($X81=$Y81,1,0)))</f>
        <v>0</v>
      </c>
    </row>
    <row r="82" spans="2:32" s="2" customFormat="1" x14ac:dyDescent="0.2">
      <c r="B82" s="4"/>
      <c r="C82" s="4"/>
      <c r="D82" s="4"/>
      <c r="E82" s="4"/>
      <c r="F82" s="13"/>
      <c r="G82" s="13"/>
      <c r="H82" s="13"/>
      <c r="I82" s="13"/>
      <c r="J82" s="13"/>
      <c r="K82" s="13"/>
      <c r="L82" s="13"/>
      <c r="M82" s="13"/>
      <c r="U82" s="68" t="s">
        <v>34</v>
      </c>
      <c r="V82" s="41" t="str">
        <f ca="1">Planning!$L24</f>
        <v>FC Barcelona</v>
      </c>
      <c r="W82" s="13" t="str">
        <f ca="1">Planning!$N24</f>
        <v>Maibach 1822 eV</v>
      </c>
      <c r="X82" s="13">
        <f ca="1">IF(AND('Preliminary Round'!$I30&lt;&gt;"",'Preliminary Round'!$K30&lt;&gt;"",'Preliminary Round'!$F30&lt;&gt;'Preliminary Round'!$H30,$V82&lt;&gt;"",$W82&lt;&gt;""),'Preliminary Round'!$I30,"")</f>
        <v>5</v>
      </c>
      <c r="Y82" s="36">
        <f ca="1">IF(AND('Preliminary Round'!$I30&lt;&gt;"",'Preliminary Round'!$K30&lt;&gt;"",'Preliminary Round'!$F30&lt;&gt;'Preliminary Round'!$H30,$V82&lt;&gt;"",$W82&lt;&gt;""),'Preliminary Round'!$K30,"")</f>
        <v>1</v>
      </c>
      <c r="Z82" s="35" t="str">
        <f t="shared" ca="1" si="67"/>
        <v>FC BarcelonaMaibach 1822 eV</v>
      </c>
      <c r="AA82" s="13">
        <f t="shared" ca="1" si="66"/>
        <v>1</v>
      </c>
      <c r="AB82" s="13" t="str">
        <f ca="1">IF(AA82&gt;0,X82&amp;Language!$E$84&amp;Y82,"")</f>
        <v>5-1</v>
      </c>
      <c r="AD82" s="145"/>
      <c r="AE82" s="150">
        <f ca="1">IF($AA82=0,"",IF($X82&gt;$Y82,Settings!$C$4,IF($X82=$Y82,1,0)))</f>
        <v>3</v>
      </c>
      <c r="AF82" s="145">
        <f ca="1">IF($AA82=0,"",IF($X82&lt;$Y82,Settings!$C$4,IF($X82=$Y82,1,0)))</f>
        <v>0</v>
      </c>
    </row>
    <row r="83" spans="2:32" s="2" customFormat="1" x14ac:dyDescent="0.2">
      <c r="B83" s="4"/>
      <c r="C83" s="4"/>
      <c r="D83" s="4"/>
      <c r="E83" s="4"/>
      <c r="F83" s="13"/>
      <c r="G83" s="13"/>
      <c r="H83" s="13"/>
      <c r="I83" s="13"/>
      <c r="J83" s="13"/>
      <c r="K83" s="13"/>
      <c r="L83" s="13"/>
      <c r="M83" s="13"/>
      <c r="U83" s="68" t="s">
        <v>35</v>
      </c>
      <c r="V83" s="41" t="str">
        <f ca="1">Planning!$L25</f>
        <v>Inter Mailand</v>
      </c>
      <c r="W83" s="13" t="str">
        <f ca="1">Planning!$N25</f>
        <v>Manchester City</v>
      </c>
      <c r="X83" s="13">
        <f ca="1">IF(AND('Preliminary Round'!$I31&lt;&gt;"",'Preliminary Round'!$K31&lt;&gt;"",'Preliminary Round'!$F31&lt;&gt;'Preliminary Round'!$H31,$V83&lt;&gt;"",$W83&lt;&gt;""),'Preliminary Round'!$I31,"")</f>
        <v>0</v>
      </c>
      <c r="Y83" s="36">
        <f ca="1">IF(AND('Preliminary Round'!$I31&lt;&gt;"",'Preliminary Round'!$K31&lt;&gt;"",'Preliminary Round'!$F31&lt;&gt;'Preliminary Round'!$H31,$V83&lt;&gt;"",$W83&lt;&gt;""),'Preliminary Round'!$K31,"")</f>
        <v>1</v>
      </c>
      <c r="Z83" s="35" t="str">
        <f t="shared" ca="1" si="67"/>
        <v>Inter MailandManchester City</v>
      </c>
      <c r="AA83" s="13">
        <f t="shared" ca="1" si="66"/>
        <v>1</v>
      </c>
      <c r="AB83" s="13" t="str">
        <f ca="1">IF(AA83&gt;0,X83&amp;Language!$E$84&amp;Y83,"")</f>
        <v>0-1</v>
      </c>
      <c r="AD83" s="145"/>
      <c r="AE83" s="150">
        <f ca="1">IF($AA83=0,"",IF($X83&gt;$Y83,Settings!$C$4,IF($X83=$Y83,1,0)))</f>
        <v>0</v>
      </c>
      <c r="AF83" s="145">
        <f ca="1">IF($AA83=0,"",IF($X83&lt;$Y83,Settings!$C$4,IF($X83=$Y83,1,0)))</f>
        <v>3</v>
      </c>
    </row>
    <row r="84" spans="2:32" s="2" customFormat="1" x14ac:dyDescent="0.2">
      <c r="B84" s="4"/>
      <c r="C84" s="4"/>
      <c r="D84" s="4"/>
      <c r="E84" s="4"/>
      <c r="F84" s="13"/>
      <c r="G84" s="13"/>
      <c r="H84" s="13"/>
      <c r="I84" s="13"/>
      <c r="J84" s="13"/>
      <c r="K84" s="13"/>
      <c r="L84" s="13"/>
      <c r="M84" s="13"/>
      <c r="U84" s="68" t="s">
        <v>36</v>
      </c>
      <c r="V84" s="41" t="str">
        <f ca="1">Planning!$L26</f>
        <v>Real Madrid</v>
      </c>
      <c r="W84" s="13" t="str">
        <f ca="1">Planning!$N26</f>
        <v>FSV Rauen</v>
      </c>
      <c r="X84" s="13">
        <f ca="1">IF(AND('Preliminary Round'!$I32&lt;&gt;"",'Preliminary Round'!$K32&lt;&gt;"",'Preliminary Round'!$F32&lt;&gt;'Preliminary Round'!$H32,$V84&lt;&gt;"",$W84&lt;&gt;""),'Preliminary Round'!$I32,"")</f>
        <v>4</v>
      </c>
      <c r="Y84" s="36">
        <f ca="1">IF(AND('Preliminary Round'!$I32&lt;&gt;"",'Preliminary Round'!$K32&lt;&gt;"",'Preliminary Round'!$F32&lt;&gt;'Preliminary Round'!$H32,$V84&lt;&gt;"",$W84&lt;&gt;""),'Preliminary Round'!$K32,"")</f>
        <v>1</v>
      </c>
      <c r="Z84" s="35" t="str">
        <f t="shared" ca="1" si="67"/>
        <v>Real MadridFSV Rauen</v>
      </c>
      <c r="AA84" s="13">
        <f t="shared" ca="1" si="66"/>
        <v>1</v>
      </c>
      <c r="AB84" s="13" t="str">
        <f ca="1">IF(AA84&gt;0,X84&amp;Language!$E$84&amp;Y84,"")</f>
        <v>4-1</v>
      </c>
      <c r="AD84" s="145"/>
      <c r="AE84" s="150">
        <f ca="1">IF($AA84=0,"",IF($X84&gt;$Y84,Settings!$C$4,IF($X84=$Y84,1,0)))</f>
        <v>3</v>
      </c>
      <c r="AF84" s="145">
        <f ca="1">IF($AA84=0,"",IF($X84&lt;$Y84,Settings!$C$4,IF($X84=$Y84,1,0)))</f>
        <v>0</v>
      </c>
    </row>
    <row r="85" spans="2:32" s="2" customFormat="1" x14ac:dyDescent="0.2">
      <c r="B85" s="4"/>
      <c r="C85" s="4"/>
      <c r="D85" s="4"/>
      <c r="E85" s="4"/>
      <c r="F85" s="13"/>
      <c r="G85" s="13"/>
      <c r="H85" s="13"/>
      <c r="I85" s="13"/>
      <c r="J85" s="13"/>
      <c r="K85" s="13"/>
      <c r="L85" s="13"/>
      <c r="M85" s="13"/>
      <c r="U85" s="68" t="s">
        <v>37</v>
      </c>
      <c r="V85" s="41" t="str">
        <f ca="1">Planning!$L27</f>
        <v>Eintracht Frankfurt</v>
      </c>
      <c r="W85" s="13" t="str">
        <f ca="1">Planning!$N27</f>
        <v>1. FC Riedwald</v>
      </c>
      <c r="X85" s="13">
        <f ca="1">IF(AND('Preliminary Round'!$I33&lt;&gt;"",'Preliminary Round'!$K33&lt;&gt;"",'Preliminary Round'!$F33&lt;&gt;'Preliminary Round'!$H33,$V85&lt;&gt;"",$W85&lt;&gt;""),'Preliminary Round'!$I33,"")</f>
        <v>5</v>
      </c>
      <c r="Y85" s="36">
        <f ca="1">IF(AND('Preliminary Round'!$I33&lt;&gt;"",'Preliminary Round'!$K33&lt;&gt;"",'Preliminary Round'!$F33&lt;&gt;'Preliminary Round'!$H33,$V85&lt;&gt;"",$W85&lt;&gt;""),'Preliminary Round'!$K33,"")</f>
        <v>2</v>
      </c>
      <c r="Z85" s="35" t="str">
        <f t="shared" ca="1" si="67"/>
        <v>Eintracht Frankfurt1. FC Riedwald</v>
      </c>
      <c r="AA85" s="13">
        <f t="shared" ca="1" si="66"/>
        <v>1</v>
      </c>
      <c r="AB85" s="13" t="str">
        <f ca="1">IF(AA85&gt;0,X85&amp;Language!$E$84&amp;Y85,"")</f>
        <v>5-2</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Planning!$L28</f>
        <v>SSV Wildbach</v>
      </c>
      <c r="W86" s="13" t="str">
        <f ca="1">Planning!$N28</f>
        <v>Mainz 05</v>
      </c>
      <c r="X86" s="13">
        <f ca="1">IF(AND('Preliminary Round'!$I34&lt;&gt;"",'Preliminary Round'!$K34&lt;&gt;"",'Preliminary Round'!$F34&lt;&gt;'Preliminary Round'!$H34,$V86&lt;&gt;"",$W86&lt;&gt;""),'Preliminary Round'!$I34,"")</f>
        <v>0</v>
      </c>
      <c r="Y86" s="36">
        <f ca="1">IF(AND('Preliminary Round'!$I34&lt;&gt;"",'Preliminary Round'!$K34&lt;&gt;"",'Preliminary Round'!$F34&lt;&gt;'Preliminary Round'!$H34,$V86&lt;&gt;"",$W86&lt;&gt;""),'Preliminary Round'!$K34,"")</f>
        <v>2</v>
      </c>
      <c r="Z86" s="35" t="str">
        <f t="shared" ca="1" si="67"/>
        <v>SSV WildbachMainz 05</v>
      </c>
      <c r="AA86" s="13">
        <f t="shared" ca="1" si="66"/>
        <v>1</v>
      </c>
      <c r="AB86" s="13" t="str">
        <f ca="1">IF(AA86&gt;0,X86&amp;Language!$E$84&amp;Y86,"")</f>
        <v>0-2</v>
      </c>
      <c r="AD86" s="145"/>
      <c r="AE86" s="150">
        <f ca="1">IF($AA86=0,"",IF($X86&gt;$Y86,Settings!$C$4,IF($X86=$Y86,1,0)))</f>
        <v>0</v>
      </c>
      <c r="AF86" s="145">
        <f ca="1">IF($AA86=0,"",IF($X86&lt;$Y86,Settings!$C$4,IF($X86=$Y86,1,0)))</f>
        <v>3</v>
      </c>
    </row>
    <row r="87" spans="2:32" s="2" customFormat="1" x14ac:dyDescent="0.2">
      <c r="B87" s="4"/>
      <c r="C87" s="4"/>
      <c r="D87" s="4"/>
      <c r="E87" s="4"/>
      <c r="F87" s="13"/>
      <c r="G87" s="13"/>
      <c r="H87" s="13"/>
      <c r="I87" s="13"/>
      <c r="J87" s="13"/>
      <c r="K87" s="13"/>
      <c r="L87" s="13"/>
      <c r="M87" s="13"/>
      <c r="U87" s="68" t="s">
        <v>39</v>
      </c>
      <c r="V87" s="41" t="str">
        <f ca="1">Planning!$L29</f>
        <v>Borussia Dortmund</v>
      </c>
      <c r="W87" s="13" t="str">
        <f ca="1">Planning!$N29</f>
        <v>Kickers Rodendorf</v>
      </c>
      <c r="X87" s="13">
        <f ca="1">IF(AND('Preliminary Round'!$I35&lt;&gt;"",'Preliminary Round'!$K35&lt;&gt;"",'Preliminary Round'!$F35&lt;&gt;'Preliminary Round'!$H35,$V87&lt;&gt;"",$W87&lt;&gt;""),'Preliminary Round'!$I35,"")</f>
        <v>6</v>
      </c>
      <c r="Y87" s="36">
        <f ca="1">IF(AND('Preliminary Round'!$I35&lt;&gt;"",'Preliminary Round'!$K35&lt;&gt;"",'Preliminary Round'!$F35&lt;&gt;'Preliminary Round'!$H35,$V87&lt;&gt;"",$W87&lt;&gt;""),'Preliminary Round'!$K35,"")</f>
        <v>1</v>
      </c>
      <c r="Z87" s="35" t="str">
        <f t="shared" ca="1" si="67"/>
        <v>Borussia DortmundKickers Rodendorf</v>
      </c>
      <c r="AA87" s="13">
        <f t="shared" ca="1" si="66"/>
        <v>1</v>
      </c>
      <c r="AB87" s="13" t="str">
        <f ca="1">IF(AA87&gt;0,X87&amp;Language!$E$84&amp;Y87,"")</f>
        <v>6-1</v>
      </c>
      <c r="AD87" s="145"/>
      <c r="AE87" s="150">
        <f ca="1">IF($AA87=0,"",IF($X87&gt;$Y87,Settings!$C$4,IF($X87=$Y87,1,0)))</f>
        <v>3</v>
      </c>
      <c r="AF87" s="145">
        <f ca="1">IF($AA87=0,"",IF($X87&lt;$Y87,Settings!$C$4,IF($X87=$Y87,1,0)))</f>
        <v>0</v>
      </c>
    </row>
    <row r="88" spans="2:32" s="2" customFormat="1" x14ac:dyDescent="0.2">
      <c r="B88" s="4"/>
      <c r="C88" s="4"/>
      <c r="D88" s="4"/>
      <c r="E88" s="4"/>
      <c r="F88" s="13"/>
      <c r="G88" s="13"/>
      <c r="H88" s="13"/>
      <c r="I88" s="13"/>
      <c r="J88" s="13"/>
      <c r="K88" s="13"/>
      <c r="L88" s="13"/>
      <c r="M88" s="13"/>
      <c r="U88" s="68" t="s">
        <v>40</v>
      </c>
      <c r="V88" s="41" t="str">
        <f ca="1">Planning!$L30</f>
        <v>Maibach 1822 eV</v>
      </c>
      <c r="W88" s="13" t="str">
        <f ca="1">Planning!$N30</f>
        <v>VFB Essenheim</v>
      </c>
      <c r="X88" s="13">
        <f ca="1">IF(AND('Preliminary Round'!$I36&lt;&gt;"",'Preliminary Round'!$K36&lt;&gt;"",'Preliminary Round'!$F36&lt;&gt;'Preliminary Round'!$H36,$V88&lt;&gt;"",$W88&lt;&gt;""),'Preliminary Round'!$I36,"")</f>
        <v>4</v>
      </c>
      <c r="Y88" s="36">
        <f ca="1">IF(AND('Preliminary Round'!$I36&lt;&gt;"",'Preliminary Round'!$K36&lt;&gt;"",'Preliminary Round'!$F36&lt;&gt;'Preliminary Round'!$H36,$V88&lt;&gt;"",$W88&lt;&gt;""),'Preliminary Round'!$K36,"")</f>
        <v>2</v>
      </c>
      <c r="Z88" s="35" t="str">
        <f t="shared" ca="1" si="67"/>
        <v>Maibach 1822 eVVFB Essenheim</v>
      </c>
      <c r="AA88" s="13">
        <f t="shared" ca="1" si="66"/>
        <v>1</v>
      </c>
      <c r="AB88" s="13" t="str">
        <f ca="1">IF(AA88&gt;0,X88&amp;Language!$E$84&amp;Y88,"")</f>
        <v>4-2</v>
      </c>
      <c r="AD88" s="145"/>
      <c r="AE88" s="150">
        <f ca="1">IF($AA88=0,"",IF($X88&gt;$Y88,Settings!$C$4,IF($X88=$Y88,1,0)))</f>
        <v>3</v>
      </c>
      <c r="AF88" s="145">
        <f ca="1">IF($AA88=0,"",IF($X88&lt;$Y88,Settings!$C$4,IF($X88=$Y88,1,0)))</f>
        <v>0</v>
      </c>
    </row>
    <row r="89" spans="2:32" s="2" customFormat="1" x14ac:dyDescent="0.2">
      <c r="B89" s="4"/>
      <c r="C89" s="4"/>
      <c r="D89" s="4"/>
      <c r="E89" s="4"/>
      <c r="F89" s="13"/>
      <c r="G89" s="13"/>
      <c r="H89" s="13"/>
      <c r="I89" s="13"/>
      <c r="J89" s="13"/>
      <c r="K89" s="13"/>
      <c r="L89" s="13"/>
      <c r="M89" s="13"/>
      <c r="U89" s="68" t="s">
        <v>41</v>
      </c>
      <c r="V89" s="41" t="str">
        <f ca="1">Planning!$L31</f>
        <v>Manchester City</v>
      </c>
      <c r="W89" s="13" t="str">
        <f ca="1">Planning!$N31</f>
        <v>FC Grönlingen</v>
      </c>
      <c r="X89" s="13">
        <f ca="1">IF(AND('Preliminary Round'!$I37&lt;&gt;"",'Preliminary Round'!$K37&lt;&gt;"",'Preliminary Round'!$F37&lt;&gt;'Preliminary Round'!$H37,$V89&lt;&gt;"",$W89&lt;&gt;""),'Preliminary Round'!$I37,"")</f>
        <v>5</v>
      </c>
      <c r="Y89" s="36">
        <f ca="1">IF(AND('Preliminary Round'!$I37&lt;&gt;"",'Preliminary Round'!$K37&lt;&gt;"",'Preliminary Round'!$F37&lt;&gt;'Preliminary Round'!$H37,$V89&lt;&gt;"",$W89&lt;&gt;""),'Preliminary Round'!$K37,"")</f>
        <v>0</v>
      </c>
      <c r="Z89" s="35" t="str">
        <f t="shared" ca="1" si="67"/>
        <v>Manchester CityFC Grönlingen</v>
      </c>
      <c r="AA89" s="13">
        <f t="shared" ca="1" si="66"/>
        <v>1</v>
      </c>
      <c r="AB89" s="13" t="str">
        <f ca="1">IF(AA89&gt;0,X89&amp;Language!$E$84&amp;Y89,"")</f>
        <v>5-0</v>
      </c>
      <c r="AD89" s="145"/>
      <c r="AE89" s="150">
        <f ca="1">IF($AA89=0,"",IF($X89&gt;$Y89,Settings!$C$4,IF($X89=$Y89,1,0)))</f>
        <v>3</v>
      </c>
      <c r="AF89" s="145">
        <f ca="1">IF($AA89=0,"",IF($X89&lt;$Y89,Settings!$C$4,IF($X89=$Y89,1,0)))</f>
        <v>0</v>
      </c>
    </row>
    <row r="90" spans="2:32" s="2" customFormat="1" x14ac:dyDescent="0.2">
      <c r="B90" s="4"/>
      <c r="C90" s="4"/>
      <c r="D90" s="4"/>
      <c r="E90" s="4"/>
      <c r="F90" s="13"/>
      <c r="G90" s="13"/>
      <c r="H90" s="13"/>
      <c r="I90" s="13"/>
      <c r="J90" s="13"/>
      <c r="K90" s="13"/>
      <c r="L90" s="13"/>
      <c r="M90" s="13"/>
      <c r="U90" s="68" t="s">
        <v>42</v>
      </c>
      <c r="V90" s="41" t="str">
        <f ca="1">Planning!$L32</f>
        <v>FSV Rauen</v>
      </c>
      <c r="W90" s="13" t="str">
        <f ca="1">Planning!$N32</f>
        <v>1. FC Nürnberg</v>
      </c>
      <c r="X90" s="13">
        <f ca="1">IF(AND('Preliminary Round'!$I38&lt;&gt;"",'Preliminary Round'!$K38&lt;&gt;"",'Preliminary Round'!$F38&lt;&gt;'Preliminary Round'!$H38,$V90&lt;&gt;"",$W90&lt;&gt;""),'Preliminary Round'!$I38,"")</f>
        <v>1</v>
      </c>
      <c r="Y90" s="36">
        <f ca="1">IF(AND('Preliminary Round'!$I38&lt;&gt;"",'Preliminary Round'!$K38&lt;&gt;"",'Preliminary Round'!$F38&lt;&gt;'Preliminary Round'!$H38,$V90&lt;&gt;"",$W90&lt;&gt;""),'Preliminary Round'!$K38,"")</f>
        <v>3</v>
      </c>
      <c r="Z90" s="35" t="str">
        <f t="shared" ca="1" si="67"/>
        <v>FSV Rauen1. FC Nürnberg</v>
      </c>
      <c r="AA90" s="13">
        <f t="shared" ca="1" si="66"/>
        <v>1</v>
      </c>
      <c r="AB90" s="13" t="str">
        <f ca="1">IF(AA90&gt;0,X90&amp;Language!$E$84&amp;Y90,"")</f>
        <v>1-3</v>
      </c>
      <c r="AD90" s="145"/>
      <c r="AE90" s="150">
        <f ca="1">IF($AA90=0,"",IF($X90&gt;$Y90,Settings!$C$4,IF($X90=$Y90,1,0)))</f>
        <v>0</v>
      </c>
      <c r="AF90" s="145">
        <f ca="1">IF($AA90=0,"",IF($X90&lt;$Y90,Settings!$C$4,IF($X90=$Y90,1,0)))</f>
        <v>3</v>
      </c>
    </row>
    <row r="91" spans="2:32" s="2" customFormat="1" x14ac:dyDescent="0.2">
      <c r="B91" s="4"/>
      <c r="C91" s="4"/>
      <c r="D91" s="4"/>
      <c r="E91" s="4"/>
      <c r="F91" s="13"/>
      <c r="G91" s="13"/>
      <c r="H91" s="13"/>
      <c r="I91" s="13"/>
      <c r="J91" s="13"/>
      <c r="K91" s="13"/>
      <c r="L91" s="13"/>
      <c r="M91" s="13"/>
      <c r="U91" s="68" t="s">
        <v>43</v>
      </c>
      <c r="V91" s="41" t="str">
        <f ca="1">Planning!$L33</f>
        <v>1. FC Riedwald</v>
      </c>
      <c r="W91" s="13" t="str">
        <f ca="1">Planning!$N33</f>
        <v>FC Barcelona</v>
      </c>
      <c r="X91" s="13">
        <f ca="1">IF(AND('Preliminary Round'!$I39&lt;&gt;"",'Preliminary Round'!$K39&lt;&gt;"",'Preliminary Round'!$F39&lt;&gt;'Preliminary Round'!$H39,$V91&lt;&gt;"",$W91&lt;&gt;""),'Preliminary Round'!$I39,"")</f>
        <v>0</v>
      </c>
      <c r="Y91" s="36">
        <f ca="1">IF(AND('Preliminary Round'!$I39&lt;&gt;"",'Preliminary Round'!$K39&lt;&gt;"",'Preliminary Round'!$F39&lt;&gt;'Preliminary Round'!$H39,$V91&lt;&gt;"",$W91&lt;&gt;""),'Preliminary Round'!$K39,"")</f>
        <v>2</v>
      </c>
      <c r="Z91" s="35" t="str">
        <f t="shared" ca="1" si="67"/>
        <v>1. FC RiedwaldFC Barcelona</v>
      </c>
      <c r="AA91" s="13">
        <f t="shared" ca="1" si="66"/>
        <v>1</v>
      </c>
      <c r="AB91" s="13" t="str">
        <f ca="1">IF(AA91&gt;0,X91&amp;Language!$E$84&amp;Y91,"")</f>
        <v>0-2</v>
      </c>
      <c r="AD91" s="145"/>
      <c r="AE91" s="150">
        <f ca="1">IF($AA91=0,"",IF($X91&gt;$Y91,Settings!$C$4,IF($X91=$Y91,1,0)))</f>
        <v>0</v>
      </c>
      <c r="AF91" s="145">
        <f ca="1">IF($AA91=0,"",IF($X91&lt;$Y91,Settings!$C$4,IF($X91=$Y91,1,0)))</f>
        <v>3</v>
      </c>
    </row>
    <row r="92" spans="2:32" s="2" customFormat="1" x14ac:dyDescent="0.2">
      <c r="B92" s="4"/>
      <c r="C92" s="4"/>
      <c r="D92" s="4"/>
      <c r="E92" s="4"/>
      <c r="F92" s="13"/>
      <c r="G92" s="13"/>
      <c r="H92" s="13"/>
      <c r="I92" s="13"/>
      <c r="J92" s="13"/>
      <c r="K92" s="13"/>
      <c r="L92" s="13"/>
      <c r="M92" s="13"/>
      <c r="U92" s="68" t="s">
        <v>44</v>
      </c>
      <c r="V92" s="41" t="str">
        <f ca="1">Planning!$L34</f>
        <v>Mainz 05</v>
      </c>
      <c r="W92" s="13" t="str">
        <f ca="1">Planning!$N34</f>
        <v>Inter Mailand</v>
      </c>
      <c r="X92" s="13">
        <f ca="1">IF(AND('Preliminary Round'!$I40&lt;&gt;"",'Preliminary Round'!$K40&lt;&gt;"",'Preliminary Round'!$F40&lt;&gt;'Preliminary Round'!$H40,$V92&lt;&gt;"",$W92&lt;&gt;""),'Preliminary Round'!$I40,"")</f>
        <v>1</v>
      </c>
      <c r="Y92" s="36">
        <f ca="1">IF(AND('Preliminary Round'!$I40&lt;&gt;"",'Preliminary Round'!$K40&lt;&gt;"",'Preliminary Round'!$F40&lt;&gt;'Preliminary Round'!$H40,$V92&lt;&gt;"",$W92&lt;&gt;""),'Preliminary Round'!$K40,"")</f>
        <v>4</v>
      </c>
      <c r="Z92" s="35" t="str">
        <f t="shared" ca="1" si="67"/>
        <v>Mainz 05Inter Mailand</v>
      </c>
      <c r="AA92" s="13">
        <f t="shared" ca="1" si="66"/>
        <v>1</v>
      </c>
      <c r="AB92" s="13" t="str">
        <f ca="1">IF(AA92&gt;0,X92&amp;Language!$E$84&amp;Y92,"")</f>
        <v>1-4</v>
      </c>
      <c r="AD92" s="145"/>
      <c r="AE92" s="150">
        <f ca="1">IF($AA92=0,"",IF($X92&gt;$Y92,Settings!$C$4,IF($X92=$Y92,1,0)))</f>
        <v>0</v>
      </c>
      <c r="AF92" s="145">
        <f ca="1">IF($AA92=0,"",IF($X92&lt;$Y92,Settings!$C$4,IF($X92=$Y92,1,0)))</f>
        <v>3</v>
      </c>
    </row>
    <row r="93" spans="2:32" s="2" customFormat="1" x14ac:dyDescent="0.2">
      <c r="B93" s="4"/>
      <c r="C93" s="4"/>
      <c r="D93" s="4"/>
      <c r="E93" s="4"/>
      <c r="F93" s="13"/>
      <c r="G93" s="13"/>
      <c r="H93" s="13"/>
      <c r="I93" s="13"/>
      <c r="J93" s="13"/>
      <c r="K93" s="13"/>
      <c r="L93" s="13"/>
      <c r="M93" s="13"/>
      <c r="U93" s="68" t="s">
        <v>45</v>
      </c>
      <c r="V93" s="41" t="str">
        <f ca="1">Planning!$L35</f>
        <v>Kickers Rodendorf</v>
      </c>
      <c r="W93" s="13" t="str">
        <f ca="1">Planning!$N35</f>
        <v>Real Madrid</v>
      </c>
      <c r="X93" s="13">
        <f ca="1">IF(AND('Preliminary Round'!$I41&lt;&gt;"",'Preliminary Round'!$K41&lt;&gt;"",'Preliminary Round'!$F41&lt;&gt;'Preliminary Round'!$H41,$V93&lt;&gt;"",$W93&lt;&gt;""),'Preliminary Round'!$I41,"")</f>
        <v>0</v>
      </c>
      <c r="Y93" s="36">
        <f ca="1">IF(AND('Preliminary Round'!$I41&lt;&gt;"",'Preliminary Round'!$K41&lt;&gt;"",'Preliminary Round'!$F41&lt;&gt;'Preliminary Round'!$H41,$V93&lt;&gt;"",$W93&lt;&gt;""),'Preliminary Round'!$K41,"")</f>
        <v>6</v>
      </c>
      <c r="Z93" s="35" t="str">
        <f t="shared" ca="1" si="67"/>
        <v>Kickers RodendorfReal Madrid</v>
      </c>
      <c r="AA93" s="13">
        <f t="shared" ca="1" si="66"/>
        <v>1</v>
      </c>
      <c r="AB93" s="13" t="str">
        <f ca="1">IF(AA93&gt;0,X93&amp;Language!$E$84&amp;Y93,"")</f>
        <v>0-6</v>
      </c>
      <c r="AD93" s="145"/>
      <c r="AE93" s="150">
        <f ca="1">IF($AA93=0,"",IF($X93&gt;$Y93,Settings!$C$4,IF($X93=$Y93,1,0)))</f>
        <v>0</v>
      </c>
      <c r="AF93" s="145">
        <f ca="1">IF($AA93=0,"",IF($X93&lt;$Y93,Settings!$C$4,IF($X93=$Y93,1,0)))</f>
        <v>3</v>
      </c>
    </row>
    <row r="94" spans="2:32" s="2" customFormat="1" x14ac:dyDescent="0.2">
      <c r="B94" s="4"/>
      <c r="C94" s="4"/>
      <c r="D94" s="4"/>
      <c r="E94" s="4"/>
      <c r="F94" s="13"/>
      <c r="G94" s="13"/>
      <c r="H94" s="13"/>
      <c r="I94" s="13"/>
      <c r="J94" s="13"/>
      <c r="K94" s="13"/>
      <c r="L94" s="13"/>
      <c r="M94" s="13"/>
      <c r="U94" s="68" t="s">
        <v>46</v>
      </c>
      <c r="V94" s="41" t="str">
        <f ca="1">Planning!$L36</f>
        <v/>
      </c>
      <c r="W94" s="13" t="str">
        <f ca="1">Planning!$N36</f>
        <v/>
      </c>
      <c r="X94" s="13" t="str">
        <f ca="1">IF(AND('Preliminary Round'!$I42&lt;&gt;"",'Preliminary Round'!$K42&lt;&gt;"",'Preliminary Round'!$F42&lt;&gt;'Preliminary Round'!$H42,$V94&lt;&gt;"",$W94&lt;&gt;""),'Preliminary Round'!$I42,"")</f>
        <v/>
      </c>
      <c r="Y94" s="36" t="str">
        <f ca="1">IF(AND('Preliminary Round'!$I42&lt;&gt;"",'Preliminary Round'!$K42&lt;&gt;"",'Preliminary Round'!$F42&lt;&gt;'Preliminary Round'!$H42,$V94&lt;&gt;"",$W94&lt;&gt;""),'Preliminary Round'!$K42,"")</f>
        <v/>
      </c>
      <c r="Z94" s="35" t="str">
        <f t="shared" ca="1" si="67"/>
        <v/>
      </c>
      <c r="AA94" s="13">
        <f t="shared" ca="1" si="66"/>
        <v>0</v>
      </c>
      <c r="AB94" s="13" t="str">
        <f ca="1">IF(AA94&gt;0,X94&amp;Language!$E$84&amp;Y94,"")</f>
        <v/>
      </c>
      <c r="AD94" s="145"/>
      <c r="AE94" s="150" t="str">
        <f ca="1">IF($AA94=0,"",IF($X94&gt;$Y94,Settings!$C$4,IF($X94=$Y94,1,0)))</f>
        <v/>
      </c>
      <c r="AF94" s="145" t="str">
        <f ca="1">IF($AA94=0,"",IF($X94&lt;$Y94,Settings!$C$4,IF($X94=$Y94,1,0)))</f>
        <v/>
      </c>
    </row>
    <row r="95" spans="2:32" s="2" customFormat="1" x14ac:dyDescent="0.2">
      <c r="B95" s="4"/>
      <c r="C95" s="4"/>
      <c r="D95" s="4"/>
      <c r="E95" s="4"/>
      <c r="F95" s="13"/>
      <c r="G95" s="13"/>
      <c r="H95" s="13"/>
      <c r="I95" s="13"/>
      <c r="J95" s="13"/>
      <c r="K95" s="13"/>
      <c r="L95" s="13"/>
      <c r="M95" s="13"/>
      <c r="U95" s="68" t="s">
        <v>47</v>
      </c>
      <c r="V95" s="41" t="str">
        <f ca="1">Planning!$L37</f>
        <v/>
      </c>
      <c r="W95" s="13" t="str">
        <f ca="1">Planning!$N37</f>
        <v/>
      </c>
      <c r="X95" s="13" t="str">
        <f ca="1">IF(AND('Preliminary Round'!$I43&lt;&gt;"",'Preliminary Round'!$K43&lt;&gt;"",'Preliminary Round'!$F43&lt;&gt;'Preliminary Round'!$H43,$V95&lt;&gt;"",$W95&lt;&gt;""),'Preliminary Round'!$I43,"")</f>
        <v/>
      </c>
      <c r="Y95" s="36" t="str">
        <f ca="1">IF(AND('Preliminary Round'!$I43&lt;&gt;"",'Preliminary Round'!$K43&lt;&gt;"",'Preliminary Round'!$F43&lt;&gt;'Preliminary Round'!$H43,$V95&lt;&gt;"",$W95&lt;&gt;""),'Preliminary Round'!$K43,"")</f>
        <v/>
      </c>
      <c r="Z95" s="35" t="str">
        <f t="shared" ca="1" si="67"/>
        <v/>
      </c>
      <c r="AA95" s="13">
        <f t="shared" ca="1" si="66"/>
        <v>0</v>
      </c>
      <c r="AB95" s="13" t="str">
        <f ca="1">IF(AA95&gt;0,X95&amp;Language!$E$84&amp;Y95,"")</f>
        <v/>
      </c>
      <c r="AD95" s="145"/>
      <c r="AE95" s="150" t="str">
        <f ca="1">IF($AA95=0,"",IF($X95&gt;$Y95,Settings!$C$4,IF($X95=$Y95,1,0)))</f>
        <v/>
      </c>
      <c r="AF95" s="145" t="str">
        <f ca="1">IF($AA95=0,"",IF($X95&lt;$Y95,Settings!$C$4,IF($X95=$Y95,1,0)))</f>
        <v/>
      </c>
    </row>
    <row r="96" spans="2:32" s="2" customFormat="1" x14ac:dyDescent="0.2">
      <c r="B96" s="4"/>
      <c r="C96" s="4"/>
      <c r="D96" s="4"/>
      <c r="E96" s="4"/>
      <c r="F96" s="13"/>
      <c r="G96" s="13"/>
      <c r="H96" s="13"/>
      <c r="I96" s="13"/>
      <c r="J96" s="13"/>
      <c r="K96" s="13"/>
      <c r="L96" s="13"/>
      <c r="M96" s="13"/>
      <c r="U96" s="68" t="s">
        <v>48</v>
      </c>
      <c r="V96" s="41" t="str">
        <f ca="1">Planning!$L38</f>
        <v/>
      </c>
      <c r="W96" s="13" t="str">
        <f ca="1">Planning!$N38</f>
        <v/>
      </c>
      <c r="X96" s="13" t="str">
        <f ca="1">IF(AND('Preliminary Round'!$I44&lt;&gt;"",'Preliminary Round'!$K44&lt;&gt;"",'Preliminary Round'!$F44&lt;&gt;'Preliminary Round'!$H44,$V96&lt;&gt;"",$W96&lt;&gt;""),'Preliminary Round'!$I44,"")</f>
        <v/>
      </c>
      <c r="Y96" s="36" t="str">
        <f ca="1">IF(AND('Preliminary Round'!$I44&lt;&gt;"",'Preliminary Round'!$K44&lt;&gt;"",'Preliminary Round'!$F44&lt;&gt;'Preliminary Round'!$H44,$V96&lt;&gt;"",$W96&lt;&gt;""),'Preliminary Round'!$K44,"")</f>
        <v/>
      </c>
      <c r="Z96" s="35" t="str">
        <f t="shared" ca="1" si="67"/>
        <v/>
      </c>
      <c r="AA96" s="13">
        <f t="shared" ca="1" si="66"/>
        <v>0</v>
      </c>
      <c r="AB96" s="13" t="str">
        <f ca="1">IF(AA96&gt;0,X96&amp;Language!$E$84&amp;Y96,"")</f>
        <v/>
      </c>
      <c r="AD96" s="145"/>
      <c r="AE96" s="150" t="str">
        <f ca="1">IF($AA96=0,"",IF($X96&gt;$Y96,Settings!$C$4,IF($X96=$Y96,1,0)))</f>
        <v/>
      </c>
      <c r="AF96" s="145" t="str">
        <f ca="1">IF($AA96=0,"",IF($X96&lt;$Y96,Settings!$C$4,IF($X96=$Y96,1,0)))</f>
        <v/>
      </c>
    </row>
    <row r="97" spans="2:32" s="2" customFormat="1" x14ac:dyDescent="0.2">
      <c r="B97" s="4"/>
      <c r="C97" s="4"/>
      <c r="D97" s="4"/>
      <c r="E97" s="4"/>
      <c r="F97" s="13"/>
      <c r="G97" s="13"/>
      <c r="H97" s="13"/>
      <c r="I97" s="13"/>
      <c r="J97" s="13"/>
      <c r="K97" s="13"/>
      <c r="L97" s="13"/>
      <c r="M97" s="13"/>
      <c r="U97" s="68" t="s">
        <v>49</v>
      </c>
      <c r="V97" s="41" t="str">
        <f ca="1">Planning!$L39</f>
        <v/>
      </c>
      <c r="W97" s="13" t="str">
        <f ca="1">Planning!$N39</f>
        <v/>
      </c>
      <c r="X97" s="13" t="str">
        <f ca="1">IF(AND('Preliminary Round'!$I45&lt;&gt;"",'Preliminary Round'!$K45&lt;&gt;"",'Preliminary Round'!$F45&lt;&gt;'Preliminary Round'!$H45,$V97&lt;&gt;"",$W97&lt;&gt;""),'Preliminary Round'!$I45,"")</f>
        <v/>
      </c>
      <c r="Y97" s="36" t="str">
        <f ca="1">IF(AND('Preliminary Round'!$I45&lt;&gt;"",'Preliminary Round'!$K45&lt;&gt;"",'Preliminary Round'!$F45&lt;&gt;'Preliminary Round'!$H45,$V97&lt;&gt;"",$W97&lt;&gt;""),'Preliminary Round'!$K45,"")</f>
        <v/>
      </c>
      <c r="Z97" s="35" t="str">
        <f t="shared" ca="1" si="67"/>
        <v/>
      </c>
      <c r="AA97" s="13">
        <f t="shared" ca="1" si="66"/>
        <v>0</v>
      </c>
      <c r="AB97" s="13" t="str">
        <f ca="1">IF(AA97&gt;0,X97&amp;Language!$E$84&amp;Y97,"")</f>
        <v/>
      </c>
      <c r="AD97" s="145"/>
      <c r="AE97" s="150" t="str">
        <f ca="1">IF($AA97=0,"",IF($X97&gt;$Y97,Settings!$C$4,IF($X97=$Y97,1,0)))</f>
        <v/>
      </c>
      <c r="AF97" s="145" t="str">
        <f ca="1">IF($AA97=0,"",IF($X97&lt;$Y97,Settings!$C$4,IF($X97=$Y97,1,0)))</f>
        <v/>
      </c>
    </row>
    <row r="98" spans="2:32" s="2" customFormat="1" x14ac:dyDescent="0.2">
      <c r="B98" s="4"/>
      <c r="C98" s="4"/>
      <c r="D98" s="4"/>
      <c r="E98" s="4"/>
      <c r="F98" s="13"/>
      <c r="G98" s="13"/>
      <c r="H98" s="13"/>
      <c r="I98" s="13"/>
      <c r="J98" s="13"/>
      <c r="K98" s="13"/>
      <c r="L98" s="13"/>
      <c r="M98" s="13"/>
      <c r="U98" s="68" t="s">
        <v>50</v>
      </c>
      <c r="V98" s="41" t="str">
        <f ca="1">Planning!$L40</f>
        <v/>
      </c>
      <c r="W98" s="13" t="str">
        <f ca="1">Planning!$N40</f>
        <v/>
      </c>
      <c r="X98" s="13" t="str">
        <f ca="1">IF(AND('Preliminary Round'!$I46&lt;&gt;"",'Preliminary Round'!$K46&lt;&gt;"",'Preliminary Round'!$F46&lt;&gt;'Preliminary Round'!$H46,$V98&lt;&gt;"",$W98&lt;&gt;""),'Preliminary Round'!$I46,"")</f>
        <v/>
      </c>
      <c r="Y98" s="36" t="str">
        <f ca="1">IF(AND('Preliminary Round'!$I46&lt;&gt;"",'Preliminary Round'!$K46&lt;&gt;"",'Preliminary Round'!$F46&lt;&gt;'Preliminary Round'!$H46,$V98&lt;&gt;"",$W98&lt;&gt;""),'Preliminary Round'!$K46,"")</f>
        <v/>
      </c>
      <c r="Z98" s="35" t="str">
        <f t="shared" ca="1" si="67"/>
        <v/>
      </c>
      <c r="AA98" s="13">
        <f t="shared" ca="1" si="66"/>
        <v>0</v>
      </c>
      <c r="AB98" s="13" t="str">
        <f ca="1">IF(AA98&gt;0,X98&amp;Language!$E$84&amp;Y98,"")</f>
        <v/>
      </c>
      <c r="AD98" s="145"/>
      <c r="AE98" s="150" t="str">
        <f ca="1">IF($AA98=0,"",IF($X98&gt;$Y98,Settings!$C$4,IF($X98=$Y98,1,0)))</f>
        <v/>
      </c>
      <c r="AF98" s="145" t="str">
        <f ca="1">IF($AA98=0,"",IF($X98&lt;$Y98,Settings!$C$4,IF($X98=$Y98,1,0)))</f>
        <v/>
      </c>
    </row>
    <row r="99" spans="2:32" s="2" customFormat="1" x14ac:dyDescent="0.2">
      <c r="B99" s="4"/>
      <c r="C99" s="4"/>
      <c r="D99" s="4"/>
      <c r="E99" s="4"/>
      <c r="F99" s="13"/>
      <c r="G99" s="13"/>
      <c r="H99" s="13"/>
      <c r="I99" s="13"/>
      <c r="J99" s="13"/>
      <c r="K99" s="13"/>
      <c r="L99" s="13"/>
      <c r="M99" s="13"/>
      <c r="U99" s="68" t="s">
        <v>51</v>
      </c>
      <c r="V99" s="41" t="str">
        <f ca="1">Planning!$L41</f>
        <v/>
      </c>
      <c r="W99" s="13" t="str">
        <f ca="1">Planning!$N41</f>
        <v/>
      </c>
      <c r="X99" s="13" t="str">
        <f ca="1">IF(AND('Preliminary Round'!$I47&lt;&gt;"",'Preliminary Round'!$K47&lt;&gt;"",'Preliminary Round'!$F47&lt;&gt;'Preliminary Round'!$H47,$V99&lt;&gt;"",$W99&lt;&gt;""),'Preliminary Round'!$I47,"")</f>
        <v/>
      </c>
      <c r="Y99" s="36" t="str">
        <f ca="1">IF(AND('Preliminary Round'!$I47&lt;&gt;"",'Preliminary Round'!$K47&lt;&gt;"",'Preliminary Round'!$F47&lt;&gt;'Preliminary Round'!$H47,$V99&lt;&gt;"",$W99&lt;&gt;""),'Preliminary Round'!$K47,"")</f>
        <v/>
      </c>
      <c r="Z99" s="35" t="str">
        <f t="shared" ca="1" si="67"/>
        <v/>
      </c>
      <c r="AA99" s="13">
        <f t="shared" ca="1" si="66"/>
        <v>0</v>
      </c>
      <c r="AB99" s="13" t="str">
        <f ca="1">IF(AA99&gt;0,X99&amp;Language!$E$84&amp;Y99,"")</f>
        <v/>
      </c>
      <c r="AD99" s="145"/>
      <c r="AE99" s="150" t="str">
        <f ca="1">IF($AA99=0,"",IF($X99&gt;$Y99,Settings!$C$4,IF($X99=$Y99,1,0)))</f>
        <v/>
      </c>
      <c r="AF99" s="145" t="str">
        <f ca="1">IF($AA99=0,"",IF($X99&lt;$Y99,Settings!$C$4,IF($X99=$Y99,1,0)))</f>
        <v/>
      </c>
    </row>
    <row r="100" spans="2:32" s="2" customFormat="1" x14ac:dyDescent="0.2">
      <c r="B100" s="4"/>
      <c r="C100" s="4"/>
      <c r="D100" s="4"/>
      <c r="E100" s="4"/>
      <c r="F100" s="13"/>
      <c r="G100" s="13"/>
      <c r="H100" s="13"/>
      <c r="I100" s="13"/>
      <c r="J100" s="13"/>
      <c r="K100" s="13"/>
      <c r="L100" s="13"/>
      <c r="M100" s="13"/>
      <c r="U100" s="68" t="s">
        <v>60</v>
      </c>
      <c r="V100" s="41" t="str">
        <f ca="1">Planning!$L42</f>
        <v/>
      </c>
      <c r="W100" s="13" t="str">
        <f ca="1">Planning!$N42</f>
        <v/>
      </c>
      <c r="X100" s="13" t="str">
        <f ca="1">IF(AND('Preliminary Round'!$I48&lt;&gt;"",'Preliminary Round'!$K48&lt;&gt;"",'Preliminary Round'!$F48&lt;&gt;'Preliminary Round'!$H48,$V100&lt;&gt;"",$W100&lt;&gt;""),'Preliminary Round'!$I48,"")</f>
        <v/>
      </c>
      <c r="Y100" s="36" t="str">
        <f ca="1">IF(AND('Preliminary Round'!$I48&lt;&gt;"",'Preliminary Round'!$K48&lt;&gt;"",'Preliminary Round'!$F48&lt;&gt;'Preliminary Round'!$H48,$V100&lt;&gt;"",$W100&lt;&gt;""),'Preliminary Round'!$K48,"")</f>
        <v/>
      </c>
      <c r="Z100" s="35" t="str">
        <f t="shared" ca="1" si="67"/>
        <v/>
      </c>
      <c r="AA100" s="13">
        <f t="shared" ca="1" si="66"/>
        <v>0</v>
      </c>
      <c r="AB100" s="13" t="str">
        <f ca="1">IF(AA100&gt;0,X100&amp;Language!$E$84&amp;Y100,"")</f>
        <v/>
      </c>
      <c r="AD100" s="145"/>
      <c r="AE100" s="150" t="str">
        <f ca="1">IF($AA100=0,"",IF($X100&gt;$Y100,Settings!$C$4,IF($X100=$Y100,1,0)))</f>
        <v/>
      </c>
      <c r="AF100" s="145" t="str">
        <f ca="1">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 ca="1">Planning!$L43</f>
        <v/>
      </c>
      <c r="W101" s="13" t="str">
        <f ca="1">Planning!$N43</f>
        <v/>
      </c>
      <c r="X101" s="13" t="str">
        <f ca="1">IF(AND('Preliminary Round'!$I49&lt;&gt;"",'Preliminary Round'!$K49&lt;&gt;"",'Preliminary Round'!$F49&lt;&gt;'Preliminary Round'!$H49,$V101&lt;&gt;"",$W101&lt;&gt;""),'Preliminary Round'!$I49,"")</f>
        <v/>
      </c>
      <c r="Y101" s="36" t="str">
        <f ca="1">IF(AND('Preliminary Round'!$I49&lt;&gt;"",'Preliminary Round'!$K49&lt;&gt;"",'Preliminary Round'!$F49&lt;&gt;'Preliminary Round'!$H49,$V101&lt;&gt;"",$W101&lt;&gt;""),'Preliminary Round'!$K49,"")</f>
        <v/>
      </c>
      <c r="Z101" s="35" t="str">
        <f t="shared" ca="1" si="67"/>
        <v/>
      </c>
      <c r="AA101" s="13">
        <f t="shared" ca="1" si="66"/>
        <v>0</v>
      </c>
      <c r="AB101" s="13" t="str">
        <f ca="1">IF(AA101&gt;0,X101&amp;Language!$E$84&amp;Y101,"")</f>
        <v/>
      </c>
      <c r="AD101" s="145"/>
      <c r="AE101" s="150" t="str">
        <f ca="1">IF($AA101=0,"",IF($X101&gt;$Y101,Settings!$C$4,IF($X101=$Y101,1,0)))</f>
        <v/>
      </c>
      <c r="AF101" s="145" t="str">
        <f ca="1">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 ca="1">Planning!$L44</f>
        <v/>
      </c>
      <c r="W102" s="13" t="str">
        <f ca="1">Planning!$N44</f>
        <v/>
      </c>
      <c r="X102" s="13" t="str">
        <f ca="1">IF(AND('Preliminary Round'!$I50&lt;&gt;"",'Preliminary Round'!$K50&lt;&gt;"",'Preliminary Round'!$F50&lt;&gt;'Preliminary Round'!$H50,$V102&lt;&gt;"",$W102&lt;&gt;""),'Preliminary Round'!$I50,"")</f>
        <v/>
      </c>
      <c r="Y102" s="36" t="str">
        <f ca="1">IF(AND('Preliminary Round'!$I50&lt;&gt;"",'Preliminary Round'!$K50&lt;&gt;"",'Preliminary Round'!$F50&lt;&gt;'Preliminary Round'!$H50,$V102&lt;&gt;"",$W102&lt;&gt;""),'Preliminary Round'!$K50,"")</f>
        <v/>
      </c>
      <c r="Z102" s="35" t="str">
        <f t="shared" ca="1" si="67"/>
        <v/>
      </c>
      <c r="AA102" s="13">
        <f t="shared" ca="1" si="66"/>
        <v>0</v>
      </c>
      <c r="AB102" s="13" t="str">
        <f ca="1">IF(AA102&gt;0,X102&amp;Language!$E$84&amp;Y102,"")</f>
        <v/>
      </c>
      <c r="AD102" s="145"/>
      <c r="AE102" s="150" t="str">
        <f ca="1">IF($AA102=0,"",IF($X102&gt;$Y102,Settings!$C$4,IF($X102=$Y102,1,0)))</f>
        <v/>
      </c>
      <c r="AF102" s="145" t="str">
        <f ca="1">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 ca="1">Planning!$L45</f>
        <v/>
      </c>
      <c r="W103" s="13" t="str">
        <f ca="1">Planning!$N45</f>
        <v/>
      </c>
      <c r="X103" s="13" t="str">
        <f ca="1">IF(AND('Preliminary Round'!$I51&lt;&gt;"",'Preliminary Round'!$K51&lt;&gt;"",'Preliminary Round'!$F51&lt;&gt;'Preliminary Round'!$H51,$V103&lt;&gt;"",$W103&lt;&gt;""),'Preliminary Round'!$I51,"")</f>
        <v/>
      </c>
      <c r="Y103" s="36" t="str">
        <f ca="1">IF(AND('Preliminary Round'!$I51&lt;&gt;"",'Preliminary Round'!$K51&lt;&gt;"",'Preliminary Round'!$F51&lt;&gt;'Preliminary Round'!$H51,$V103&lt;&gt;"",$W103&lt;&gt;""),'Preliminary Round'!$K51,"")</f>
        <v/>
      </c>
      <c r="Z103" s="35" t="str">
        <f t="shared" ca="1" si="67"/>
        <v/>
      </c>
      <c r="AA103" s="13">
        <f t="shared" ca="1" si="66"/>
        <v>0</v>
      </c>
      <c r="AB103" s="13" t="str">
        <f ca="1">IF(AA103&gt;0,X103&amp;Language!$E$84&amp;Y103,"")</f>
        <v/>
      </c>
      <c r="AD103" s="145"/>
      <c r="AE103" s="150" t="str">
        <f ca="1">IF($AA103=0,"",IF($X103&gt;$Y103,Settings!$C$4,IF($X103=$Y103,1,0)))</f>
        <v/>
      </c>
      <c r="AF103" s="145" t="str">
        <f ca="1">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 ca="1">Planning!$L46</f>
        <v/>
      </c>
      <c r="W104" s="13" t="str">
        <f ca="1">Planning!$N46</f>
        <v/>
      </c>
      <c r="X104" s="13" t="str">
        <f ca="1">IF(AND('Preliminary Round'!$I52&lt;&gt;"",'Preliminary Round'!$K52&lt;&gt;"",'Preliminary Round'!$F52&lt;&gt;'Preliminary Round'!$H52,$V104&lt;&gt;"",$W104&lt;&gt;""),'Preliminary Round'!$I52,"")</f>
        <v/>
      </c>
      <c r="Y104" s="36" t="str">
        <f ca="1">IF(AND('Preliminary Round'!$I52&lt;&gt;"",'Preliminary Round'!$K52&lt;&gt;"",'Preliminary Round'!$F52&lt;&gt;'Preliminary Round'!$H52,$V104&lt;&gt;"",$W104&lt;&gt;""),'Preliminary Round'!$K52,"")</f>
        <v/>
      </c>
      <c r="Z104" s="35" t="str">
        <f t="shared" ca="1" si="67"/>
        <v/>
      </c>
      <c r="AA104" s="13">
        <f t="shared" ca="1" si="66"/>
        <v>0</v>
      </c>
      <c r="AB104" s="13" t="str">
        <f ca="1">IF(AA104&gt;0,X104&amp;Language!$E$84&amp;Y104,"")</f>
        <v/>
      </c>
      <c r="AD104" s="145"/>
      <c r="AE104" s="150" t="str">
        <f ca="1">IF($AA104=0,"",IF($X104&gt;$Y104,Settings!$C$4,IF($X104=$Y104,1,0)))</f>
        <v/>
      </c>
      <c r="AF104" s="145" t="str">
        <f ca="1">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 ca="1">Planning!$L47</f>
        <v/>
      </c>
      <c r="W105" s="13" t="str">
        <f ca="1">Planning!$N47</f>
        <v/>
      </c>
      <c r="X105" s="13" t="str">
        <f ca="1">IF(AND('Preliminary Round'!$I53&lt;&gt;"",'Preliminary Round'!$K53&lt;&gt;"",'Preliminary Round'!$F53&lt;&gt;'Preliminary Round'!$H53,$V105&lt;&gt;"",$W105&lt;&gt;""),'Preliminary Round'!$I53,"")</f>
        <v/>
      </c>
      <c r="Y105" s="36" t="str">
        <f ca="1">IF(AND('Preliminary Round'!$I53&lt;&gt;"",'Preliminary Round'!$K53&lt;&gt;"",'Preliminary Round'!$F53&lt;&gt;'Preliminary Round'!$H53,$V105&lt;&gt;"",$W105&lt;&gt;""),'Preliminary Round'!$K53,"")</f>
        <v/>
      </c>
      <c r="Z105" s="35" t="str">
        <f t="shared" ca="1" si="67"/>
        <v/>
      </c>
      <c r="AA105" s="13">
        <f t="shared" ca="1" si="66"/>
        <v>0</v>
      </c>
      <c r="AB105" s="13" t="str">
        <f ca="1">IF(AA105&gt;0,X105&amp;Language!$E$84&amp;Y105,"")</f>
        <v/>
      </c>
      <c r="AD105" s="145"/>
      <c r="AE105" s="150" t="str">
        <f ca="1">IF($AA105=0,"",IF($X105&gt;$Y105,Settings!$C$4,IF($X105=$Y105,1,0)))</f>
        <v/>
      </c>
      <c r="AF105" s="145" t="str">
        <f ca="1">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 ca="1">Planning!$L48</f>
        <v/>
      </c>
      <c r="W106" s="13" t="str">
        <f ca="1">Planning!$N48</f>
        <v/>
      </c>
      <c r="X106" s="13" t="str">
        <f ca="1">IF(AND('Preliminary Round'!$I54&lt;&gt;"",'Preliminary Round'!$K54&lt;&gt;"",'Preliminary Round'!$F54&lt;&gt;'Preliminary Round'!$H54,$V106&lt;&gt;"",$W106&lt;&gt;""),'Preliminary Round'!$I54,"")</f>
        <v/>
      </c>
      <c r="Y106" s="36" t="str">
        <f ca="1">IF(AND('Preliminary Round'!$I54&lt;&gt;"",'Preliminary Round'!$K54&lt;&gt;"",'Preliminary Round'!$F54&lt;&gt;'Preliminary Round'!$H54,$V106&lt;&gt;"",$W106&lt;&gt;""),'Preliminary Round'!$K54,"")</f>
        <v/>
      </c>
      <c r="Z106" s="35" t="str">
        <f t="shared" ca="1" si="67"/>
        <v/>
      </c>
      <c r="AA106" s="13">
        <f t="shared" ca="1" si="66"/>
        <v>0</v>
      </c>
      <c r="AB106" s="13" t="str">
        <f ca="1">IF(AA106&gt;0,X106&amp;Language!$E$84&amp;Y106,"")</f>
        <v/>
      </c>
      <c r="AD106" s="145"/>
      <c r="AE106" s="150" t="str">
        <f ca="1">IF($AA106=0,"",IF($X106&gt;$Y106,Settings!$C$4,IF($X106=$Y106,1,0)))</f>
        <v/>
      </c>
      <c r="AF106" s="145" t="str">
        <f ca="1">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 ca="1">Planning!$L49</f>
        <v/>
      </c>
      <c r="W107" s="13" t="str">
        <f ca="1">Planning!$N49</f>
        <v/>
      </c>
      <c r="X107" s="13" t="str">
        <f ca="1">IF(AND('Preliminary Round'!$I55&lt;&gt;"",'Preliminary Round'!$K55&lt;&gt;"",'Preliminary Round'!$F55&lt;&gt;'Preliminary Round'!$H55,$V107&lt;&gt;"",$W107&lt;&gt;""),'Preliminary Round'!$I55,"")</f>
        <v/>
      </c>
      <c r="Y107" s="36" t="str">
        <f ca="1">IF(AND('Preliminary Round'!$I55&lt;&gt;"",'Preliminary Round'!$K55&lt;&gt;"",'Preliminary Round'!$F55&lt;&gt;'Preliminary Round'!$H55,$V107&lt;&gt;"",$W107&lt;&gt;""),'Preliminary Round'!$K55,"")</f>
        <v/>
      </c>
      <c r="Z107" s="35" t="str">
        <f t="shared" ca="1" si="67"/>
        <v/>
      </c>
      <c r="AA107" s="13">
        <f t="shared" ca="1" si="66"/>
        <v>0</v>
      </c>
      <c r="AB107" s="13" t="str">
        <f ca="1">IF(AA107&gt;0,X107&amp;Language!$E$84&amp;Y107,"")</f>
        <v/>
      </c>
      <c r="AD107" s="145"/>
      <c r="AE107" s="150" t="str">
        <f ca="1">IF($AA107=0,"",IF($X107&gt;$Y107,Settings!$C$4,IF($X107=$Y107,1,0)))</f>
        <v/>
      </c>
      <c r="AF107" s="145"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Planning!$L50</f>
        <v/>
      </c>
      <c r="W108" s="13" t="str">
        <f ca="1">Planning!$N50</f>
        <v/>
      </c>
      <c r="X108" s="13" t="str">
        <f ca="1">IF(AND('Preliminary Round'!$I56&lt;&gt;"",'Preliminary Round'!$K56&lt;&gt;"",'Preliminary Round'!$F56&lt;&gt;'Preliminary Round'!$H56,$V108&lt;&gt;"",$W108&lt;&gt;""),'Preliminary Round'!$I56,"")</f>
        <v/>
      </c>
      <c r="Y108" s="36" t="str">
        <f ca="1">IF(AND('Preliminary Round'!$I56&lt;&gt;"",'Preliminary Round'!$K56&lt;&gt;"",'Preliminary Round'!$F56&lt;&gt;'Preliminary Round'!$H56,$V108&lt;&gt;"",$W108&lt;&gt;""),'Preliminary Round'!$K56,"")</f>
        <v/>
      </c>
      <c r="Z108" s="35" t="str">
        <f t="shared" ca="1" si="67"/>
        <v/>
      </c>
      <c r="AA108" s="13">
        <f t="shared" ca="1" si="66"/>
        <v>0</v>
      </c>
      <c r="AB108" s="13" t="str">
        <f ca="1">IF(AA108&gt;0,X108&amp;Language!$E$84&amp;Y108,"")</f>
        <v/>
      </c>
      <c r="AD108" s="145"/>
      <c r="AE108" s="150" t="str">
        <f ca="1">IF($AA108=0,"",IF($X108&gt;$Y108,Settings!$C$4,IF($X108=$Y108,1,0)))</f>
        <v/>
      </c>
      <c r="AF108" s="145"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579" t="s">
        <v>69</v>
      </c>
      <c r="V109" s="580" t="str">
        <f>""</f>
        <v/>
      </c>
      <c r="W109" s="581" t="str">
        <f>""</f>
        <v/>
      </c>
      <c r="X109" s="581" t="str">
        <f>""</f>
        <v/>
      </c>
      <c r="Y109" s="582" t="str">
        <f>""</f>
        <v/>
      </c>
      <c r="Z109" s="583" t="str">
        <f>""</f>
        <v/>
      </c>
      <c r="AA109" s="581">
        <f t="shared" si="66"/>
        <v>0</v>
      </c>
      <c r="AB109" s="581" t="str">
        <f>""</f>
        <v/>
      </c>
      <c r="AC109" s="584"/>
      <c r="AD109" s="585"/>
      <c r="AE109" s="586" t="str">
        <f>IF($AA109=0,"",IF($X109&gt;$Y109,Settings!$C$4,IF($X109=$Y109,1,0)))</f>
        <v/>
      </c>
      <c r="AF109" s="58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6"/>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6"/>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6"/>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6"/>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6"/>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6"/>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6"/>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6"/>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6"/>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6"/>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6"/>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6"/>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6"/>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6"/>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6"/>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6"/>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6"/>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6"/>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6"/>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8">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8"/>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8"/>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8"/>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8"/>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8"/>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8"/>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IF(AA136&gt;0,Y64&amp;Language!$E$84&amp;X64,"")</f>
        <v>6-2</v>
      </c>
      <c r="AD136" s="145"/>
    </row>
    <row r="137" spans="2:32" x14ac:dyDescent="0.2">
      <c r="Y137" s="68" t="s">
        <v>8</v>
      </c>
      <c r="Z137" s="35" t="str">
        <f ca="1">W65&amp;V65</f>
        <v>Inter MailandFC Grönlingen</v>
      </c>
      <c r="AA137" s="13">
        <f t="shared" ref="AA137:AA200" ca="1" si="69">AA65</f>
        <v>1</v>
      </c>
      <c r="AB137" s="13" t="str">
        <f ca="1">IF(AA137&gt;0,Y65&amp;Language!$E$84&amp;X65,"")</f>
        <v>4-1</v>
      </c>
      <c r="AC137" s="2"/>
      <c r="AD137" s="145"/>
    </row>
    <row r="138" spans="2:32" x14ac:dyDescent="0.2">
      <c r="Y138" s="68" t="s">
        <v>9</v>
      </c>
      <c r="Z138" s="35" t="str">
        <f t="shared" ref="Z138:Z201" ca="1" si="70">W66&amp;V66</f>
        <v>Real Madrid1. FC Nürnberg</v>
      </c>
      <c r="AA138" s="13">
        <f t="shared" ca="1" si="69"/>
        <v>1</v>
      </c>
      <c r="AB138" s="13" t="str">
        <f ca="1">IF(AA138&gt;0,Y66&amp;Language!$E$84&amp;X66,"")</f>
        <v>4-1</v>
      </c>
      <c r="AC138" s="2"/>
      <c r="AD138" s="145"/>
    </row>
    <row r="139" spans="2:32" x14ac:dyDescent="0.2">
      <c r="Y139" s="68" t="s">
        <v>10</v>
      </c>
      <c r="Z139" s="35" t="str">
        <f t="shared" ca="1" si="70"/>
        <v>Maibach 1822 eVEintracht Frankfurt</v>
      </c>
      <c r="AA139" s="13">
        <f t="shared" ca="1" si="69"/>
        <v>1</v>
      </c>
      <c r="AB139" s="13" t="str">
        <f ca="1">IF(AA139&gt;0,Y67&amp;Language!$E$84&amp;X67,"")</f>
        <v>2-5</v>
      </c>
      <c r="AC139" s="2"/>
      <c r="AD139" s="145"/>
    </row>
    <row r="140" spans="2:32" x14ac:dyDescent="0.2">
      <c r="Y140" s="68" t="s">
        <v>11</v>
      </c>
      <c r="Z140" s="35" t="str">
        <f t="shared" ca="1" si="70"/>
        <v>Manchester CitySSV Wildbach</v>
      </c>
      <c r="AA140" s="13">
        <f t="shared" ca="1" si="69"/>
        <v>1</v>
      </c>
      <c r="AB140" s="13" t="str">
        <f ca="1">IF(AA140&gt;0,Y68&amp;Language!$E$84&amp;X68,"")</f>
        <v>6-2</v>
      </c>
      <c r="AC140" s="2"/>
      <c r="AD140" s="145"/>
    </row>
    <row r="141" spans="2:32" x14ac:dyDescent="0.2">
      <c r="Y141" s="68" t="s">
        <v>12</v>
      </c>
      <c r="Z141" s="35" t="str">
        <f t="shared" ca="1" si="70"/>
        <v>FSV RauenBorussia Dortmund</v>
      </c>
      <c r="AA141" s="13">
        <f t="shared" ca="1" si="69"/>
        <v>1</v>
      </c>
      <c r="AB141" s="13" t="str">
        <f ca="1">IF(AA141&gt;0,Y69&amp;Language!$E$84&amp;X69,"")</f>
        <v>0-3</v>
      </c>
      <c r="AC141" s="2"/>
      <c r="AD141" s="145"/>
    </row>
    <row r="142" spans="2:32" x14ac:dyDescent="0.2">
      <c r="Y142" s="68" t="s">
        <v>17</v>
      </c>
      <c r="Z142" s="35" t="str">
        <f t="shared" ca="1" si="70"/>
        <v>1. FC RiedwaldVFB Essenheim</v>
      </c>
      <c r="AA142" s="13">
        <f t="shared" ca="1" si="69"/>
        <v>1</v>
      </c>
      <c r="AB142" s="13" t="str">
        <f ca="1">IF(AA142&gt;0,Y70&amp;Language!$E$84&amp;X70,"")</f>
        <v>4-4</v>
      </c>
      <c r="AC142" s="2"/>
      <c r="AD142" s="145"/>
    </row>
    <row r="143" spans="2:32" x14ac:dyDescent="0.2">
      <c r="Y143" s="68" t="s">
        <v>18</v>
      </c>
      <c r="Z143" s="35" t="str">
        <f t="shared" ca="1" si="70"/>
        <v>Mainz 05FC Grönlingen</v>
      </c>
      <c r="AA143" s="13">
        <f t="shared" ca="1" si="69"/>
        <v>1</v>
      </c>
      <c r="AB143" s="13" t="str">
        <f ca="1">IF(AA143&gt;0,Y71&amp;Language!$E$84&amp;X71,"")</f>
        <v>2-1</v>
      </c>
      <c r="AC143" s="2"/>
      <c r="AD143" s="145"/>
    </row>
    <row r="144" spans="2:32" x14ac:dyDescent="0.2">
      <c r="Y144" s="68" t="s">
        <v>19</v>
      </c>
      <c r="Z144" s="35" t="str">
        <f t="shared" ca="1" si="70"/>
        <v>Kickers Rodendorf1. FC Nürnberg</v>
      </c>
      <c r="AA144" s="13">
        <f t="shared" ca="1" si="69"/>
        <v>1</v>
      </c>
      <c r="AB144" s="13" t="str">
        <f ca="1">IF(AA144&gt;0,Y72&amp;Language!$E$84&amp;X72,"")</f>
        <v>0-2</v>
      </c>
      <c r="AC144" s="2"/>
      <c r="AD144" s="145"/>
    </row>
    <row r="145" spans="25:30" x14ac:dyDescent="0.2">
      <c r="Y145" s="68" t="s">
        <v>25</v>
      </c>
      <c r="Z145" s="35" t="str">
        <f t="shared" ca="1" si="70"/>
        <v>Eintracht FrankfurtFC Barcelona</v>
      </c>
      <c r="AA145" s="13">
        <f t="shared" ca="1" si="69"/>
        <v>1</v>
      </c>
      <c r="AB145" s="13" t="str">
        <f ca="1">IF(AA145&gt;0,Y73&amp;Language!$E$84&amp;X73,"")</f>
        <v>0-1</v>
      </c>
      <c r="AC145" s="2"/>
      <c r="AD145" s="145"/>
    </row>
    <row r="146" spans="25:30" x14ac:dyDescent="0.2">
      <c r="Y146" s="68" t="s">
        <v>26</v>
      </c>
      <c r="Z146" s="35" t="str">
        <f t="shared" ca="1" si="70"/>
        <v>SSV WildbachInter Mailand</v>
      </c>
      <c r="AA146" s="13">
        <f t="shared" ca="1" si="69"/>
        <v>1</v>
      </c>
      <c r="AB146" s="13" t="str">
        <f ca="1">IF(AA146&gt;0,Y74&amp;Language!$E$84&amp;X74,"")</f>
        <v>0-5</v>
      </c>
      <c r="AC146" s="2"/>
      <c r="AD146" s="145"/>
    </row>
    <row r="147" spans="25:30" x14ac:dyDescent="0.2">
      <c r="Y147" s="68" t="s">
        <v>27</v>
      </c>
      <c r="Z147" s="35" t="str">
        <f t="shared" ca="1" si="70"/>
        <v>Borussia DortmundReal Madrid</v>
      </c>
      <c r="AA147" s="13">
        <f t="shared" ca="1" si="69"/>
        <v>1</v>
      </c>
      <c r="AB147" s="13" t="str">
        <f ca="1">IF(AA147&gt;0,Y75&amp;Language!$E$84&amp;X75,"")</f>
        <v>2-3</v>
      </c>
      <c r="AC147" s="2"/>
      <c r="AD147" s="145"/>
    </row>
    <row r="148" spans="25:30" x14ac:dyDescent="0.2">
      <c r="Y148" s="68" t="s">
        <v>28</v>
      </c>
      <c r="Z148" s="35" t="str">
        <f t="shared" ca="1" si="70"/>
        <v>Maibach 1822 eV1. FC Riedwald</v>
      </c>
      <c r="AA148" s="13">
        <f t="shared" ca="1" si="69"/>
        <v>1</v>
      </c>
      <c r="AB148" s="13" t="str">
        <f ca="1">IF(AA148&gt;0,Y76&amp;Language!$E$84&amp;X76,"")</f>
        <v>2-4</v>
      </c>
      <c r="AC148" s="2"/>
      <c r="AD148" s="145"/>
    </row>
    <row r="149" spans="25:30" x14ac:dyDescent="0.2">
      <c r="Y149" s="68" t="s">
        <v>29</v>
      </c>
      <c r="Z149" s="35" t="str">
        <f t="shared" ca="1" si="70"/>
        <v>Manchester CityMainz 05</v>
      </c>
      <c r="AA149" s="13">
        <f t="shared" ca="1" si="69"/>
        <v>1</v>
      </c>
      <c r="AB149" s="13" t="str">
        <f ca="1">IF(AA149&gt;0,Y77&amp;Language!$E$84&amp;X77,"")</f>
        <v>3-0</v>
      </c>
      <c r="AC149" s="2"/>
      <c r="AD149" s="145"/>
    </row>
    <row r="150" spans="25:30" x14ac:dyDescent="0.2">
      <c r="Y150" s="68" t="s">
        <v>30</v>
      </c>
      <c r="Z150" s="35" t="str">
        <f t="shared" ca="1" si="70"/>
        <v>FSV RauenKickers Rodendorf</v>
      </c>
      <c r="AA150" s="13">
        <f t="shared" ca="1" si="69"/>
        <v>1</v>
      </c>
      <c r="AB150" s="13" t="str">
        <f ca="1">IF(AA150&gt;0,Y78&amp;Language!$E$84&amp;X78,"")</f>
        <v>1-1</v>
      </c>
      <c r="AC150" s="2"/>
      <c r="AD150" s="145"/>
    </row>
    <row r="151" spans="25:30" x14ac:dyDescent="0.2">
      <c r="Y151" s="68" t="s">
        <v>31</v>
      </c>
      <c r="Z151" s="35" t="str">
        <f t="shared" ca="1" si="70"/>
        <v>VFB EssenheimEintracht Frankfurt</v>
      </c>
      <c r="AA151" s="13">
        <f t="shared" ca="1" si="69"/>
        <v>1</v>
      </c>
      <c r="AB151" s="13" t="str">
        <f ca="1">IF(AA151&gt;0,Y79&amp;Language!$E$84&amp;X79,"")</f>
        <v>0-2</v>
      </c>
      <c r="AC151" s="2"/>
      <c r="AD151" s="145"/>
    </row>
    <row r="152" spans="25:30" x14ac:dyDescent="0.2">
      <c r="Y152" s="68" t="s">
        <v>32</v>
      </c>
      <c r="Z152" s="35" t="str">
        <f t="shared" ca="1" si="70"/>
        <v>FC GrönlingenSSV Wildbach</v>
      </c>
      <c r="AA152" s="13">
        <f t="shared" ca="1" si="69"/>
        <v>1</v>
      </c>
      <c r="AB152" s="13" t="str">
        <f ca="1">IF(AA152&gt;0,Y80&amp;Language!$E$84&amp;X80,"")</f>
        <v>3-3</v>
      </c>
      <c r="AC152" s="2"/>
      <c r="AD152" s="145"/>
    </row>
    <row r="153" spans="25:30" x14ac:dyDescent="0.2">
      <c r="Y153" s="68" t="s">
        <v>33</v>
      </c>
      <c r="Z153" s="35" t="str">
        <f t="shared" ca="1" si="70"/>
        <v>1. FC NürnbergBorussia Dortmund</v>
      </c>
      <c r="AA153" s="13">
        <f t="shared" ca="1" si="69"/>
        <v>1</v>
      </c>
      <c r="AB153" s="13" t="str">
        <f ca="1">IF(AA153&gt;0,Y81&amp;Language!$E$84&amp;X81,"")</f>
        <v>3-4</v>
      </c>
      <c r="AC153" s="2"/>
      <c r="AD153" s="145"/>
    </row>
    <row r="154" spans="25:30" x14ac:dyDescent="0.2">
      <c r="Y154" s="68" t="s">
        <v>34</v>
      </c>
      <c r="Z154" s="35" t="str">
        <f t="shared" ca="1" si="70"/>
        <v>Maibach 1822 eVFC Barcelona</v>
      </c>
      <c r="AA154" s="13">
        <f t="shared" ca="1" si="69"/>
        <v>1</v>
      </c>
      <c r="AB154" s="13" t="str">
        <f ca="1">IF(AA154&gt;0,Y82&amp;Language!$E$84&amp;X82,"")</f>
        <v>1-5</v>
      </c>
      <c r="AC154" s="2"/>
      <c r="AD154" s="145"/>
    </row>
    <row r="155" spans="25:30" x14ac:dyDescent="0.2">
      <c r="Y155" s="68" t="s">
        <v>35</v>
      </c>
      <c r="Z155" s="35" t="str">
        <f t="shared" ca="1" si="70"/>
        <v>Manchester CityInter Mailand</v>
      </c>
      <c r="AA155" s="13">
        <f t="shared" ca="1" si="69"/>
        <v>1</v>
      </c>
      <c r="AB155" s="13" t="str">
        <f ca="1">IF(AA155&gt;0,Y83&amp;Language!$E$84&amp;X83,"")</f>
        <v>1-0</v>
      </c>
      <c r="AC155" s="2"/>
      <c r="AD155" s="145"/>
    </row>
    <row r="156" spans="25:30" x14ac:dyDescent="0.2">
      <c r="Y156" s="68" t="s">
        <v>36</v>
      </c>
      <c r="Z156" s="35" t="str">
        <f t="shared" ca="1" si="70"/>
        <v>FSV RauenReal Madrid</v>
      </c>
      <c r="AA156" s="13">
        <f t="shared" ca="1" si="69"/>
        <v>1</v>
      </c>
      <c r="AB156" s="13" t="str">
        <f ca="1">IF(AA156&gt;0,Y84&amp;Language!$E$84&amp;X84,"")</f>
        <v>1-4</v>
      </c>
      <c r="AC156" s="2"/>
      <c r="AD156" s="145"/>
    </row>
    <row r="157" spans="25:30" x14ac:dyDescent="0.2">
      <c r="Y157" s="68" t="s">
        <v>37</v>
      </c>
      <c r="Z157" s="35" t="str">
        <f t="shared" ca="1" si="70"/>
        <v>1. FC RiedwaldEintracht Frankfurt</v>
      </c>
      <c r="AA157" s="13">
        <f t="shared" ca="1" si="69"/>
        <v>1</v>
      </c>
      <c r="AB157" s="13" t="str">
        <f ca="1">IF(AA157&gt;0,Y85&amp;Language!$E$84&amp;X85,"")</f>
        <v>2-5</v>
      </c>
      <c r="AC157" s="2"/>
      <c r="AD157" s="145"/>
    </row>
    <row r="158" spans="25:30" x14ac:dyDescent="0.2">
      <c r="Y158" s="68" t="s">
        <v>38</v>
      </c>
      <c r="Z158" s="35" t="str">
        <f t="shared" ca="1" si="70"/>
        <v>Mainz 05SSV Wildbach</v>
      </c>
      <c r="AA158" s="13">
        <f t="shared" ca="1" si="69"/>
        <v>1</v>
      </c>
      <c r="AB158" s="13" t="str">
        <f ca="1">IF(AA158&gt;0,Y86&amp;Language!$E$84&amp;X86,"")</f>
        <v>2-0</v>
      </c>
      <c r="AC158" s="2"/>
      <c r="AD158" s="145"/>
    </row>
    <row r="159" spans="25:30" x14ac:dyDescent="0.2">
      <c r="Y159" s="68" t="s">
        <v>39</v>
      </c>
      <c r="Z159" s="35" t="str">
        <f t="shared" ca="1" si="70"/>
        <v>Kickers RodendorfBorussia Dortmund</v>
      </c>
      <c r="AA159" s="13">
        <f t="shared" ca="1" si="69"/>
        <v>1</v>
      </c>
      <c r="AB159" s="13" t="str">
        <f ca="1">IF(AA159&gt;0,Y87&amp;Language!$E$84&amp;X87,"")</f>
        <v>1-6</v>
      </c>
      <c r="AC159" s="2"/>
      <c r="AD159" s="145"/>
    </row>
    <row r="160" spans="25:30" x14ac:dyDescent="0.2">
      <c r="Y160" s="68" t="s">
        <v>40</v>
      </c>
      <c r="Z160" s="35" t="str">
        <f t="shared" ca="1" si="70"/>
        <v>VFB EssenheimMaibach 1822 eV</v>
      </c>
      <c r="AA160" s="13">
        <f t="shared" ca="1" si="69"/>
        <v>1</v>
      </c>
      <c r="AB160" s="13" t="str">
        <f ca="1">IF(AA160&gt;0,Y88&amp;Language!$E$84&amp;X88,"")</f>
        <v>2-4</v>
      </c>
      <c r="AC160" s="2"/>
      <c r="AD160" s="145"/>
    </row>
    <row r="161" spans="25:30" x14ac:dyDescent="0.2">
      <c r="Y161" s="68" t="s">
        <v>41</v>
      </c>
      <c r="Z161" s="35" t="str">
        <f t="shared" ca="1" si="70"/>
        <v>FC GrönlingenManchester City</v>
      </c>
      <c r="AA161" s="13">
        <f t="shared" ca="1" si="69"/>
        <v>1</v>
      </c>
      <c r="AB161" s="13" t="str">
        <f ca="1">IF(AA161&gt;0,Y89&amp;Language!$E$84&amp;X89,"")</f>
        <v>0-5</v>
      </c>
      <c r="AC161" s="2"/>
      <c r="AD161" s="145"/>
    </row>
    <row r="162" spans="25:30" x14ac:dyDescent="0.2">
      <c r="Y162" s="68" t="s">
        <v>42</v>
      </c>
      <c r="Z162" s="35" t="str">
        <f t="shared" ca="1" si="70"/>
        <v>1. FC NürnbergFSV Rauen</v>
      </c>
      <c r="AA162" s="13">
        <f t="shared" ca="1" si="69"/>
        <v>1</v>
      </c>
      <c r="AB162" s="13" t="str">
        <f ca="1">IF(AA162&gt;0,Y90&amp;Language!$E$84&amp;X90,"")</f>
        <v>3-1</v>
      </c>
      <c r="AC162" s="2"/>
      <c r="AD162" s="145"/>
    </row>
    <row r="163" spans="25:30" x14ac:dyDescent="0.2">
      <c r="Y163" s="68" t="s">
        <v>43</v>
      </c>
      <c r="Z163" s="35" t="str">
        <f t="shared" ca="1" si="70"/>
        <v>FC Barcelona1. FC Riedwald</v>
      </c>
      <c r="AA163" s="13">
        <f t="shared" ca="1" si="69"/>
        <v>1</v>
      </c>
      <c r="AB163" s="13" t="str">
        <f ca="1">IF(AA163&gt;0,Y91&amp;Language!$E$84&amp;X91,"")</f>
        <v>2-0</v>
      </c>
      <c r="AC163" s="2"/>
      <c r="AD163" s="145"/>
    </row>
    <row r="164" spans="25:30" x14ac:dyDescent="0.2">
      <c r="Y164" s="68" t="s">
        <v>44</v>
      </c>
      <c r="Z164" s="35" t="str">
        <f t="shared" ca="1" si="70"/>
        <v>Inter MailandMainz 05</v>
      </c>
      <c r="AA164" s="13">
        <f t="shared" ca="1" si="69"/>
        <v>1</v>
      </c>
      <c r="AB164" s="13" t="str">
        <f ca="1">IF(AA164&gt;0,Y92&amp;Language!$E$84&amp;X92,"")</f>
        <v>4-1</v>
      </c>
      <c r="AC164" s="2"/>
      <c r="AD164" s="145"/>
    </row>
    <row r="165" spans="25:30" x14ac:dyDescent="0.2">
      <c r="Y165" s="68" t="s">
        <v>45</v>
      </c>
      <c r="Z165" s="35" t="str">
        <f t="shared" ca="1" si="70"/>
        <v>Real MadridKickers Rodendorf</v>
      </c>
      <c r="AA165" s="13">
        <f t="shared" ca="1" si="69"/>
        <v>1</v>
      </c>
      <c r="AB165" s="13" t="str">
        <f ca="1">IF(AA165&gt;0,Y93&amp;Language!$E$84&amp;X93,"")</f>
        <v>6-0</v>
      </c>
      <c r="AC165" s="2"/>
      <c r="AD165" s="145"/>
    </row>
    <row r="166" spans="25:30" x14ac:dyDescent="0.2">
      <c r="Y166" s="68" t="s">
        <v>46</v>
      </c>
      <c r="Z166" s="35" t="str">
        <f t="shared" ca="1" si="70"/>
        <v/>
      </c>
      <c r="AA166" s="13">
        <f t="shared" ca="1" si="69"/>
        <v>0</v>
      </c>
      <c r="AB166" s="13" t="str">
        <f ca="1">IF(AA166&gt;0,Y94&amp;Language!$E$84&amp;X94,"")</f>
        <v/>
      </c>
      <c r="AC166" s="2"/>
      <c r="AD166" s="145"/>
    </row>
    <row r="167" spans="25:30" x14ac:dyDescent="0.2">
      <c r="Y167" s="68" t="s">
        <v>47</v>
      </c>
      <c r="Z167" s="35" t="str">
        <f t="shared" ca="1" si="70"/>
        <v/>
      </c>
      <c r="AA167" s="13">
        <f t="shared" ca="1" si="69"/>
        <v>0</v>
      </c>
      <c r="AB167" s="13" t="str">
        <f ca="1">IF(AA167&gt;0,Y95&amp;Language!$E$84&amp;X95,"")</f>
        <v/>
      </c>
      <c r="AC167" s="2"/>
      <c r="AD167" s="145"/>
    </row>
    <row r="168" spans="25:30" x14ac:dyDescent="0.2">
      <c r="Y168" s="68" t="s">
        <v>48</v>
      </c>
      <c r="Z168" s="35" t="str">
        <f t="shared" ca="1" si="70"/>
        <v/>
      </c>
      <c r="AA168" s="13">
        <f t="shared" ca="1" si="69"/>
        <v>0</v>
      </c>
      <c r="AB168" s="13" t="str">
        <f ca="1">IF(AA168&gt;0,Y96&amp;Language!$E$84&amp;X96,"")</f>
        <v/>
      </c>
      <c r="AC168" s="2"/>
      <c r="AD168" s="145"/>
    </row>
    <row r="169" spans="25:30" x14ac:dyDescent="0.2">
      <c r="Y169" s="68" t="s">
        <v>49</v>
      </c>
      <c r="Z169" s="35" t="str">
        <f t="shared" ca="1" si="70"/>
        <v/>
      </c>
      <c r="AA169" s="13">
        <f t="shared" ca="1" si="69"/>
        <v>0</v>
      </c>
      <c r="AB169" s="13" t="str">
        <f ca="1">IF(AA169&gt;0,Y97&amp;Language!$E$84&amp;X97,"")</f>
        <v/>
      </c>
      <c r="AC169" s="2"/>
      <c r="AD169" s="145"/>
    </row>
    <row r="170" spans="25:30" x14ac:dyDescent="0.2">
      <c r="Y170" s="68" t="s">
        <v>50</v>
      </c>
      <c r="Z170" s="35" t="str">
        <f t="shared" ca="1" si="70"/>
        <v/>
      </c>
      <c r="AA170" s="13">
        <f t="shared" ca="1" si="69"/>
        <v>0</v>
      </c>
      <c r="AB170" s="13" t="str">
        <f ca="1">IF(AA170&gt;0,Y98&amp;Language!$E$84&amp;X98,"")</f>
        <v/>
      </c>
      <c r="AC170" s="2"/>
      <c r="AD170" s="145"/>
    </row>
    <row r="171" spans="25:30" x14ac:dyDescent="0.2">
      <c r="Y171" s="68" t="s">
        <v>51</v>
      </c>
      <c r="Z171" s="35" t="str">
        <f t="shared" ca="1" si="70"/>
        <v/>
      </c>
      <c r="AA171" s="13">
        <f t="shared" ca="1" si="69"/>
        <v>0</v>
      </c>
      <c r="AB171" s="13" t="str">
        <f ca="1">IF(AA171&gt;0,Y99&amp;Language!$E$84&amp;X99,"")</f>
        <v/>
      </c>
      <c r="AC171" s="2"/>
      <c r="AD171" s="145"/>
    </row>
    <row r="172" spans="25:30" x14ac:dyDescent="0.2">
      <c r="Y172" s="68" t="s">
        <v>60</v>
      </c>
      <c r="Z172" s="35" t="str">
        <f t="shared" ca="1" si="70"/>
        <v/>
      </c>
      <c r="AA172" s="13">
        <f t="shared" ca="1" si="69"/>
        <v>0</v>
      </c>
      <c r="AB172" s="13" t="str">
        <f ca="1">IF(AA172&gt;0,Y100&amp;Language!$E$84&amp;X100,"")</f>
        <v/>
      </c>
      <c r="AC172" s="2"/>
      <c r="AD172" s="145"/>
    </row>
    <row r="173" spans="25:30" x14ac:dyDescent="0.2">
      <c r="Y173" s="68" t="s">
        <v>61</v>
      </c>
      <c r="Z173" s="35" t="str">
        <f t="shared" ca="1" si="70"/>
        <v/>
      </c>
      <c r="AA173" s="13">
        <f t="shared" ca="1" si="69"/>
        <v>0</v>
      </c>
      <c r="AB173" s="13" t="str">
        <f ca="1">IF(AA173&gt;0,Y101&amp;Language!$E$84&amp;X101,"")</f>
        <v/>
      </c>
      <c r="AC173" s="2"/>
      <c r="AD173" s="145"/>
    </row>
    <row r="174" spans="25:30" x14ac:dyDescent="0.2">
      <c r="Y174" s="68" t="s">
        <v>62</v>
      </c>
      <c r="Z174" s="35" t="str">
        <f t="shared" ca="1" si="70"/>
        <v/>
      </c>
      <c r="AA174" s="13">
        <f t="shared" ca="1" si="69"/>
        <v>0</v>
      </c>
      <c r="AB174" s="13" t="str">
        <f ca="1">IF(AA174&gt;0,Y102&amp;Language!$E$84&amp;X102,"")</f>
        <v/>
      </c>
      <c r="AC174" s="2"/>
      <c r="AD174" s="145"/>
    </row>
    <row r="175" spans="25:30" x14ac:dyDescent="0.2">
      <c r="Y175" s="68" t="s">
        <v>63</v>
      </c>
      <c r="Z175" s="35" t="str">
        <f t="shared" ca="1" si="70"/>
        <v/>
      </c>
      <c r="AA175" s="13">
        <f t="shared" ca="1" si="69"/>
        <v>0</v>
      </c>
      <c r="AB175" s="13" t="str">
        <f ca="1">IF(AA175&gt;0,Y103&amp;Language!$E$84&amp;X103,"")</f>
        <v/>
      </c>
      <c r="AC175" s="2"/>
      <c r="AD175" s="145"/>
    </row>
    <row r="176" spans="25:30" x14ac:dyDescent="0.2">
      <c r="Y176" s="68" t="s">
        <v>64</v>
      </c>
      <c r="Z176" s="35" t="str">
        <f t="shared" ca="1" si="70"/>
        <v/>
      </c>
      <c r="AA176" s="13">
        <f t="shared" ca="1" si="69"/>
        <v>0</v>
      </c>
      <c r="AB176" s="13" t="str">
        <f ca="1">IF(AA176&gt;0,Y104&amp;Language!$E$84&amp;X104,"")</f>
        <v/>
      </c>
      <c r="AC176" s="2"/>
      <c r="AD176" s="145"/>
    </row>
    <row r="177" spans="25:30" x14ac:dyDescent="0.2">
      <c r="Y177" s="68" t="s">
        <v>65</v>
      </c>
      <c r="Z177" s="35" t="str">
        <f t="shared" ca="1" si="70"/>
        <v/>
      </c>
      <c r="AA177" s="13">
        <f t="shared" ca="1" si="69"/>
        <v>0</v>
      </c>
      <c r="AB177" s="13" t="str">
        <f ca="1">IF(AA177&gt;0,Y105&amp;Language!$E$84&amp;X105,"")</f>
        <v/>
      </c>
      <c r="AC177" s="2"/>
      <c r="AD177" s="145"/>
    </row>
    <row r="178" spans="25:30" x14ac:dyDescent="0.2">
      <c r="Y178" s="68" t="s">
        <v>66</v>
      </c>
      <c r="Z178" s="35" t="str">
        <f t="shared" ca="1" si="70"/>
        <v/>
      </c>
      <c r="AA178" s="13">
        <f t="shared" ca="1" si="69"/>
        <v>0</v>
      </c>
      <c r="AB178" s="13" t="str">
        <f ca="1">IF(AA178&gt;0,Y106&amp;Language!$E$84&amp;X106,"")</f>
        <v/>
      </c>
      <c r="AC178" s="2"/>
      <c r="AD178" s="145"/>
    </row>
    <row r="179" spans="25:30" x14ac:dyDescent="0.2">
      <c r="Y179" s="68" t="s">
        <v>67</v>
      </c>
      <c r="Z179" s="35" t="str">
        <f t="shared" ca="1" si="70"/>
        <v/>
      </c>
      <c r="AA179" s="13">
        <f t="shared" ca="1" si="69"/>
        <v>0</v>
      </c>
      <c r="AB179" s="13" t="str">
        <f ca="1">IF(AA179&gt;0,Y107&amp;Language!$E$84&amp;X107,"")</f>
        <v/>
      </c>
      <c r="AC179" s="2"/>
      <c r="AD179" s="145"/>
    </row>
    <row r="180" spans="25:30" x14ac:dyDescent="0.2">
      <c r="Y180" s="68" t="s">
        <v>68</v>
      </c>
      <c r="Z180" s="35" t="str">
        <f t="shared" ca="1" si="70"/>
        <v/>
      </c>
      <c r="AA180" s="13">
        <f t="shared" ca="1" si="69"/>
        <v>0</v>
      </c>
      <c r="AB180" s="13" t="str">
        <f ca="1">IF(AA180&gt;0,Y108&amp;Language!$E$84&amp;X108,"")</f>
        <v/>
      </c>
      <c r="AC180" s="2"/>
      <c r="AD180" s="145"/>
    </row>
    <row r="181" spans="25:30" x14ac:dyDescent="0.2">
      <c r="Y181" s="68" t="s">
        <v>69</v>
      </c>
      <c r="Z181" s="35" t="str">
        <f t="shared" si="70"/>
        <v/>
      </c>
      <c r="AA181" s="13">
        <f t="shared" si="69"/>
        <v>0</v>
      </c>
      <c r="AB181" s="13" t="str">
        <f>IF(AA181&gt;0,Y109&amp;Language!$E$84&amp;X109,"")</f>
        <v/>
      </c>
      <c r="AC181" s="2"/>
      <c r="AD181" s="145"/>
    </row>
    <row r="182" spans="25:30" x14ac:dyDescent="0.2">
      <c r="Y182" s="68" t="s">
        <v>70</v>
      </c>
      <c r="Z182" s="35" t="str">
        <f t="shared" si="70"/>
        <v/>
      </c>
      <c r="AA182" s="13">
        <f t="shared" si="69"/>
        <v>0</v>
      </c>
      <c r="AB182" s="13" t="str">
        <f>IF(AA182&gt;0,Y110&amp;Language!$E$84&amp;X110,"")</f>
        <v/>
      </c>
      <c r="AC182" s="2"/>
      <c r="AD182" s="145"/>
    </row>
    <row r="183" spans="25:30" x14ac:dyDescent="0.2">
      <c r="Y183" s="68" t="s">
        <v>71</v>
      </c>
      <c r="Z183" s="35" t="str">
        <f t="shared" si="70"/>
        <v/>
      </c>
      <c r="AA183" s="13">
        <f t="shared" si="69"/>
        <v>0</v>
      </c>
      <c r="AB183" s="13" t="str">
        <f>IF(AA183&gt;0,Y111&amp;Language!$E$84&amp;X111,"")</f>
        <v/>
      </c>
      <c r="AC183" s="2"/>
      <c r="AD183" s="145"/>
    </row>
    <row r="184" spans="25:30" x14ac:dyDescent="0.2">
      <c r="Y184" s="68" t="s">
        <v>72</v>
      </c>
      <c r="Z184" s="35" t="str">
        <f t="shared" si="70"/>
        <v/>
      </c>
      <c r="AA184" s="13">
        <f t="shared" si="69"/>
        <v>0</v>
      </c>
      <c r="AB184" s="13" t="str">
        <f>IF(AA184&gt;0,Y112&amp;Language!$E$84&amp;X112,"")</f>
        <v/>
      </c>
      <c r="AC184" s="2"/>
      <c r="AD184" s="145"/>
    </row>
    <row r="185" spans="25:30" x14ac:dyDescent="0.2">
      <c r="Y185" s="68" t="s">
        <v>73</v>
      </c>
      <c r="Z185" s="35" t="str">
        <f t="shared" si="70"/>
        <v/>
      </c>
      <c r="AA185" s="13">
        <f t="shared" si="69"/>
        <v>0</v>
      </c>
      <c r="AB185" s="13" t="str">
        <f>IF(AA185&gt;0,Y113&amp;Language!$E$84&amp;X113,"")</f>
        <v/>
      </c>
      <c r="AC185" s="2"/>
      <c r="AD185" s="145"/>
    </row>
    <row r="186" spans="25:30" x14ac:dyDescent="0.2">
      <c r="Y186" s="68" t="s">
        <v>74</v>
      </c>
      <c r="Z186" s="35" t="str">
        <f t="shared" si="70"/>
        <v/>
      </c>
      <c r="AA186" s="13">
        <f t="shared" si="69"/>
        <v>0</v>
      </c>
      <c r="AB186" s="13" t="str">
        <f>IF(AA186&gt;0,Y114&amp;Language!$E$84&amp;X114,"")</f>
        <v/>
      </c>
      <c r="AC186" s="2"/>
      <c r="AD186" s="145"/>
    </row>
    <row r="187" spans="25:30" x14ac:dyDescent="0.2">
      <c r="Y187" s="68" t="s">
        <v>75</v>
      </c>
      <c r="Z187" s="35" t="str">
        <f t="shared" si="70"/>
        <v/>
      </c>
      <c r="AA187" s="13">
        <f t="shared" si="69"/>
        <v>0</v>
      </c>
      <c r="AB187" s="13" t="str">
        <f>IF(AA187&gt;0,Y115&amp;Language!$E$84&amp;X115,"")</f>
        <v/>
      </c>
      <c r="AC187" s="2"/>
      <c r="AD187" s="145"/>
    </row>
    <row r="188" spans="25:30" x14ac:dyDescent="0.2">
      <c r="Y188" s="68" t="s">
        <v>76</v>
      </c>
      <c r="Z188" s="35" t="str">
        <f t="shared" si="70"/>
        <v/>
      </c>
      <c r="AA188" s="13">
        <f t="shared" si="69"/>
        <v>0</v>
      </c>
      <c r="AB188" s="13" t="str">
        <f>IF(AA188&gt;0,Y116&amp;Language!$E$84&amp;X116,"")</f>
        <v/>
      </c>
      <c r="AC188" s="2"/>
      <c r="AD188" s="145"/>
    </row>
    <row r="189" spans="25:30" x14ac:dyDescent="0.2">
      <c r="Y189" s="68" t="s">
        <v>77</v>
      </c>
      <c r="Z189" s="35" t="str">
        <f t="shared" si="70"/>
        <v/>
      </c>
      <c r="AA189" s="13">
        <f t="shared" si="69"/>
        <v>0</v>
      </c>
      <c r="AB189" s="13" t="str">
        <f>IF(AA189&gt;0,Y117&amp;Language!$E$84&amp;X117,"")</f>
        <v/>
      </c>
      <c r="AC189" s="2"/>
      <c r="AD189" s="145"/>
    </row>
    <row r="190" spans="25:30" x14ac:dyDescent="0.2">
      <c r="Y190" s="68" t="s">
        <v>78</v>
      </c>
      <c r="Z190" s="35" t="str">
        <f t="shared" si="70"/>
        <v/>
      </c>
      <c r="AA190" s="13">
        <f t="shared" si="69"/>
        <v>0</v>
      </c>
      <c r="AB190" s="13" t="str">
        <f>IF(AA190&gt;0,Y118&amp;Language!$E$84&amp;X118,"")</f>
        <v/>
      </c>
      <c r="AC190" s="2"/>
      <c r="AD190" s="145"/>
    </row>
    <row r="191" spans="25:30" x14ac:dyDescent="0.2">
      <c r="Y191" s="68" t="s">
        <v>79</v>
      </c>
      <c r="Z191" s="35" t="str">
        <f t="shared" si="70"/>
        <v/>
      </c>
      <c r="AA191" s="13">
        <f t="shared" si="69"/>
        <v>0</v>
      </c>
      <c r="AB191" s="13" t="str">
        <f>IF(AA191&gt;0,Y119&amp;Language!$E$84&amp;X119,"")</f>
        <v/>
      </c>
      <c r="AC191" s="2"/>
      <c r="AD191" s="145"/>
    </row>
    <row r="192" spans="25:30" x14ac:dyDescent="0.2">
      <c r="Y192" s="68" t="s">
        <v>80</v>
      </c>
      <c r="Z192" s="35" t="str">
        <f t="shared" si="70"/>
        <v/>
      </c>
      <c r="AA192" s="13">
        <f t="shared" si="69"/>
        <v>0</v>
      </c>
      <c r="AB192" s="13" t="str">
        <f>IF(AA192&gt;0,Y120&amp;Language!$E$84&amp;X120,"")</f>
        <v/>
      </c>
      <c r="AC192" s="2"/>
      <c r="AD192" s="145"/>
    </row>
    <row r="193" spans="25:30" x14ac:dyDescent="0.2">
      <c r="Y193" s="68" t="s">
        <v>81</v>
      </c>
      <c r="Z193" s="35" t="str">
        <f t="shared" si="70"/>
        <v/>
      </c>
      <c r="AA193" s="13">
        <f t="shared" si="69"/>
        <v>0</v>
      </c>
      <c r="AB193" s="13" t="str">
        <f>IF(AA193&gt;0,Y121&amp;Language!$E$84&amp;X121,"")</f>
        <v/>
      </c>
      <c r="AC193" s="2"/>
      <c r="AD193" s="145"/>
    </row>
    <row r="194" spans="25:30" x14ac:dyDescent="0.2">
      <c r="Y194" s="68" t="s">
        <v>82</v>
      </c>
      <c r="Z194" s="35" t="str">
        <f t="shared" si="70"/>
        <v/>
      </c>
      <c r="AA194" s="13">
        <f t="shared" si="69"/>
        <v>0</v>
      </c>
      <c r="AB194" s="13" t="str">
        <f>IF(AA194&gt;0,Y122&amp;Language!$E$84&amp;X122,"")</f>
        <v/>
      </c>
      <c r="AC194" s="2"/>
      <c r="AD194" s="145"/>
    </row>
    <row r="195" spans="25:30" x14ac:dyDescent="0.2">
      <c r="Y195" s="68" t="s">
        <v>83</v>
      </c>
      <c r="Z195" s="35" t="str">
        <f t="shared" si="70"/>
        <v/>
      </c>
      <c r="AA195" s="13">
        <f t="shared" si="69"/>
        <v>0</v>
      </c>
      <c r="AB195" s="13" t="str">
        <f>IF(AA195&gt;0,Y123&amp;Language!$E$84&amp;X123,"")</f>
        <v/>
      </c>
      <c r="AC195" s="2"/>
      <c r="AD195" s="145"/>
    </row>
    <row r="196" spans="25:30" x14ac:dyDescent="0.2">
      <c r="Y196" s="68" t="s">
        <v>84</v>
      </c>
      <c r="Z196" s="35" t="str">
        <f t="shared" si="70"/>
        <v/>
      </c>
      <c r="AA196" s="13">
        <f t="shared" si="69"/>
        <v>0</v>
      </c>
      <c r="AB196" s="13" t="str">
        <f>IF(AA196&gt;0,Y124&amp;Language!$E$84&amp;X124,"")</f>
        <v/>
      </c>
      <c r="AC196" s="2"/>
      <c r="AD196" s="145"/>
    </row>
    <row r="197" spans="25:30" x14ac:dyDescent="0.2">
      <c r="Y197" s="68" t="s">
        <v>85</v>
      </c>
      <c r="Z197" s="35" t="str">
        <f t="shared" si="70"/>
        <v/>
      </c>
      <c r="AA197" s="13">
        <f t="shared" si="69"/>
        <v>0</v>
      </c>
      <c r="AB197" s="13" t="str">
        <f>IF(AA197&gt;0,Y125&amp;Language!$E$84&amp;X125,"")</f>
        <v/>
      </c>
      <c r="AC197" s="2"/>
      <c r="AD197" s="145"/>
    </row>
    <row r="198" spans="25:30" x14ac:dyDescent="0.2">
      <c r="Y198" s="68" t="s">
        <v>86</v>
      </c>
      <c r="Z198" s="35" t="str">
        <f t="shared" si="70"/>
        <v/>
      </c>
      <c r="AA198" s="13">
        <f t="shared" si="69"/>
        <v>0</v>
      </c>
      <c r="AB198" s="13" t="str">
        <f>IF(AA198&gt;0,Y126&amp;Language!$E$84&amp;X126,"")</f>
        <v/>
      </c>
      <c r="AC198" s="2"/>
      <c r="AD198" s="145"/>
    </row>
    <row r="199" spans="25:30" x14ac:dyDescent="0.2">
      <c r="Y199" s="68" t="s">
        <v>87</v>
      </c>
      <c r="Z199" s="35" t="str">
        <f t="shared" si="70"/>
        <v/>
      </c>
      <c r="AA199" s="13">
        <f t="shared" si="69"/>
        <v>0</v>
      </c>
      <c r="AB199" s="13" t="str">
        <f>IF(AA199&gt;0,Y127&amp;Language!$E$84&amp;X127,"")</f>
        <v/>
      </c>
      <c r="AC199" s="2"/>
      <c r="AD199" s="145"/>
    </row>
    <row r="200" spans="25:30" x14ac:dyDescent="0.2">
      <c r="Y200" s="68" t="s">
        <v>88</v>
      </c>
      <c r="Z200" s="35" t="str">
        <f t="shared" si="70"/>
        <v/>
      </c>
      <c r="AA200" s="13">
        <f t="shared" si="69"/>
        <v>0</v>
      </c>
      <c r="AB200" s="13" t="str">
        <f>IF(AA200&gt;0,Y128&amp;Language!$E$84&amp;X128,"")</f>
        <v/>
      </c>
      <c r="AC200" s="2"/>
      <c r="AD200" s="145"/>
    </row>
    <row r="201" spans="25:30" x14ac:dyDescent="0.2">
      <c r="Y201" s="68" t="s">
        <v>89</v>
      </c>
      <c r="Z201" s="35" t="str">
        <f t="shared" si="70"/>
        <v/>
      </c>
      <c r="AA201" s="13">
        <f t="shared" ref="AA201:AA207" si="71">AA129</f>
        <v>0</v>
      </c>
      <c r="AB201" s="13" t="str">
        <f>IF(AA201&gt;0,Y129&amp;Language!$E$84&amp;X129,"")</f>
        <v/>
      </c>
      <c r="AC201" s="2"/>
      <c r="AD201" s="145"/>
    </row>
    <row r="202" spans="25:30" x14ac:dyDescent="0.2">
      <c r="Y202" s="68" t="s">
        <v>90</v>
      </c>
      <c r="Z202" s="35" t="str">
        <f t="shared" ref="Z202:Z206" si="72">W130&amp;V130</f>
        <v/>
      </c>
      <c r="AA202" s="13">
        <f t="shared" si="71"/>
        <v>0</v>
      </c>
      <c r="AB202" s="13" t="str">
        <f>IF(AA202&gt;0,Y130&amp;Language!$E$84&amp;X130,"")</f>
        <v/>
      </c>
      <c r="AC202" s="2"/>
      <c r="AD202" s="145"/>
    </row>
    <row r="203" spans="25:30" x14ac:dyDescent="0.2">
      <c r="Y203" s="68" t="s">
        <v>91</v>
      </c>
      <c r="Z203" s="35" t="str">
        <f t="shared" si="72"/>
        <v/>
      </c>
      <c r="AA203" s="13">
        <f t="shared" si="71"/>
        <v>0</v>
      </c>
      <c r="AB203" s="13" t="str">
        <f>IF(AA203&gt;0,Y131&amp;Language!$E$84&amp;X131,"")</f>
        <v/>
      </c>
      <c r="AC203" s="2"/>
      <c r="AD203" s="145"/>
    </row>
    <row r="204" spans="25:30" x14ac:dyDescent="0.2">
      <c r="Y204" s="68" t="s">
        <v>92</v>
      </c>
      <c r="Z204" s="35" t="str">
        <f t="shared" si="72"/>
        <v/>
      </c>
      <c r="AA204" s="13">
        <f t="shared" si="71"/>
        <v>0</v>
      </c>
      <c r="AB204" s="13" t="str">
        <f>IF(AA204&gt;0,Y132&amp;Language!$E$84&amp;X132,"")</f>
        <v/>
      </c>
      <c r="AC204" s="2"/>
      <c r="AD204" s="145"/>
    </row>
    <row r="205" spans="25:30" x14ac:dyDescent="0.2">
      <c r="Y205" s="68" t="s">
        <v>93</v>
      </c>
      <c r="Z205" s="35" t="str">
        <f t="shared" si="72"/>
        <v/>
      </c>
      <c r="AA205" s="13">
        <f t="shared" si="71"/>
        <v>0</v>
      </c>
      <c r="AB205" s="13" t="str">
        <f>IF(AA205&gt;0,Y133&amp;Language!$E$84&amp;X133,"")</f>
        <v/>
      </c>
      <c r="AC205" s="2"/>
      <c r="AD205" s="145"/>
    </row>
    <row r="206" spans="25:30" x14ac:dyDescent="0.2">
      <c r="Y206" s="68" t="s">
        <v>94</v>
      </c>
      <c r="Z206" s="35" t="str">
        <f t="shared" si="72"/>
        <v/>
      </c>
      <c r="AA206" s="13">
        <f t="shared" si="71"/>
        <v>0</v>
      </c>
      <c r="AB206" s="13" t="str">
        <f>IF(AA206&gt;0,Y134&amp;Language!$E$84&amp;X134,"")</f>
        <v/>
      </c>
      <c r="AC206" s="2"/>
      <c r="AD206" s="145"/>
    </row>
    <row r="207" spans="25:30" ht="12.75" thickBot="1" x14ac:dyDescent="0.25">
      <c r="Y207" s="69" t="s">
        <v>95</v>
      </c>
      <c r="Z207" s="37" t="str">
        <f>W135&amp;V135</f>
        <v/>
      </c>
      <c r="AA207" s="38">
        <f t="shared" si="71"/>
        <v>0</v>
      </c>
      <c r="AB207" s="146" t="str">
        <f>IF(AA207&gt;0,Y135&amp;Language!$E$84&amp;X135,"")</f>
        <v/>
      </c>
      <c r="AC207" s="148"/>
      <c r="AD207" s="147"/>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74FD-78B7-4766-819F-314ED830C4FC}">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1</v>
      </c>
      <c r="D4" s="13">
        <f ca="1">E4+ROW()/1000+(F4="")*10</f>
        <v>1.004</v>
      </c>
      <c r="E4" s="269">
        <f ca="1">IF($AI$15,RANK(AH17,AH$17:AH$25,1),RANK(X17,X$17:X$25,1))</f>
        <v>1</v>
      </c>
      <c r="F4" s="1" t="str">
        <f ca="1">$Q64</f>
        <v>Maibach 1822 eV</v>
      </c>
      <c r="G4" s="1">
        <f t="shared" ref="G4:G12" ca="1" si="1">SUMIFS($X$64:$X$135,$V$64:$V$135,$F4)+SUMIFS($Y$64:$Y$135,$W$64:$W$135,$F4)</f>
        <v>9</v>
      </c>
      <c r="H4" s="1">
        <f t="shared" ref="H4:H12" ca="1" si="2">SUMIFS($Y$64:$Y$135,$V$64:$V$135,$F4)+SUMIFS($X$64:$X$135,$W$64:$W$135,$F4)</f>
        <v>16</v>
      </c>
      <c r="I4" s="13">
        <f t="shared" ref="I4:I12" ca="1" si="3">G4-H4</f>
        <v>-7</v>
      </c>
      <c r="J4" s="1">
        <f ca="1">SUMIF($V$64:$V$135,F4,$AE$64:$AE$135)+SUMIF($W$64:$W$135,F4,$AF$64:$AF$135)</f>
        <v>3</v>
      </c>
      <c r="K4" s="1">
        <f t="shared" ref="K4:K12" ca="1" si="4">SUMPRODUCT(($V$64:$V$135=F4)*($X$64:$X$135&lt;&gt;""))+SUMPRODUCT(($W$64:$W$135=F4)*($Y$64:$Y$135&lt;&gt;""))</f>
        <v>4</v>
      </c>
      <c r="L4" s="1">
        <f t="shared" ref="L4:L12" ca="1" si="5">SUMPRODUCT(($V$64:$V$135=F4)*($X$64:$X$135&gt;$Y$64:$Y$135))+SUMPRODUCT(($W$64:$W$135=F4)*($X$64:$X$135&lt;$Y$64:$Y$135))</f>
        <v>1</v>
      </c>
      <c r="M4" s="1">
        <f t="shared" ref="M4:M12" ca="1" si="6">SUMPRODUCT(($V$64:$W$135=F4)*($X$64:$X$135=$Y$64:$Y$135)*($X$64:$X$135&lt;&gt;"")*($Y$64:$Y$135&lt;&gt;""))</f>
        <v>0</v>
      </c>
      <c r="N4" s="1">
        <f t="shared" ref="N4:N12" ca="1" si="7">SUMPRODUCT(($V$64:$V$135=F4)*($X$64:$X$135&lt;$Y$64:$Y$135))+SUMPRODUCT(($W$64:$W$135=F4)*($X$64:$X$135&gt;$Y$64:$Y$135))</f>
        <v>3</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3</v>
      </c>
      <c r="D5" s="13">
        <f t="shared" ref="D5:D12" ca="1" si="12">E5+ROW()/1000+(F5="")*10</f>
        <v>3.0049999999999999</v>
      </c>
      <c r="E5" s="269">
        <f t="shared" ref="E5:E12" ca="1" si="13">IF($AI$15,RANK(AH18,AH$17:AH$25,1),RANK(X18,X$17:X$25,1))</f>
        <v>3</v>
      </c>
      <c r="F5" s="1" t="str">
        <f t="shared" ref="F5:F12" ca="1" si="14">$Q65</f>
        <v>FC Grönlingen</v>
      </c>
      <c r="G5" s="1">
        <f t="shared" ca="1" si="1"/>
        <v>5</v>
      </c>
      <c r="H5" s="1">
        <f t="shared" ca="1" si="2"/>
        <v>14</v>
      </c>
      <c r="I5" s="13">
        <f t="shared" ca="1" si="3"/>
        <v>-9</v>
      </c>
      <c r="J5" s="1">
        <f t="shared" ref="J5:J12" ca="1" si="15">SUMIF($V$64:$V$135,F5,$AE$64:$AE$135)+SUMIF($W$64:$W$135,F5,$AF$64:$AF$135)</f>
        <v>1</v>
      </c>
      <c r="K5" s="1">
        <f t="shared" ca="1" si="4"/>
        <v>4</v>
      </c>
      <c r="L5" s="1">
        <f t="shared" ca="1" si="5"/>
        <v>0</v>
      </c>
      <c r="M5" s="1">
        <f t="shared" ca="1" si="6"/>
        <v>1</v>
      </c>
      <c r="N5" s="1">
        <f t="shared" ca="1" si="7"/>
        <v>3</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2</v>
      </c>
      <c r="D6" s="13">
        <f t="shared" ca="1" si="12"/>
        <v>2.0059999999999998</v>
      </c>
      <c r="E6" s="269">
        <f t="shared" ca="1" si="13"/>
        <v>2</v>
      </c>
      <c r="F6" s="1" t="str">
        <f t="shared" ca="1" si="14"/>
        <v>FSV Rauen</v>
      </c>
      <c r="G6" s="1">
        <f t="shared" ca="1" si="1"/>
        <v>3</v>
      </c>
      <c r="H6" s="1">
        <f t="shared" ca="1" si="2"/>
        <v>11</v>
      </c>
      <c r="I6" s="13">
        <f t="shared" ca="1" si="3"/>
        <v>-8</v>
      </c>
      <c r="J6" s="1">
        <f t="shared" ca="1" si="15"/>
        <v>1</v>
      </c>
      <c r="K6" s="1">
        <f t="shared" ca="1" si="4"/>
        <v>4</v>
      </c>
      <c r="L6" s="1">
        <f t="shared" ca="1" si="5"/>
        <v>0</v>
      </c>
      <c r="M6" s="1">
        <f t="shared" ca="1" si="6"/>
        <v>1</v>
      </c>
      <c r="N6" s="1">
        <f t="shared" ca="1" si="7"/>
        <v>3</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14.01</v>
      </c>
      <c r="E10" s="269">
        <f t="shared" ca="1" si="13"/>
        <v>4</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14.010999999999999</v>
      </c>
      <c r="E11" s="269">
        <f t="shared" ca="1" si="13"/>
        <v>4</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14.012</v>
      </c>
      <c r="E12" s="269">
        <f t="shared" ca="1" si="13"/>
        <v>4</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Maibach 1822 eV</v>
      </c>
      <c r="D17" s="1">
        <f t="shared" ref="D17:G25" ca="1" si="33">K4</f>
        <v>4</v>
      </c>
      <c r="E17" s="1">
        <f t="shared" ca="1" si="33"/>
        <v>1</v>
      </c>
      <c r="F17" s="1">
        <f t="shared" ca="1" si="33"/>
        <v>0</v>
      </c>
      <c r="G17" s="1">
        <f t="shared" ca="1" si="33"/>
        <v>3</v>
      </c>
      <c r="H17" s="1">
        <f t="shared" ref="H17:K25" ca="1" si="34">G4</f>
        <v>9</v>
      </c>
      <c r="I17" s="1">
        <f t="shared" ca="1" si="34"/>
        <v>16</v>
      </c>
      <c r="J17" s="13">
        <f t="shared" ca="1" si="34"/>
        <v>-7</v>
      </c>
      <c r="K17" s="1">
        <f t="shared" ca="1" si="34"/>
        <v>3</v>
      </c>
      <c r="L17" s="30">
        <f t="shared" ref="L17:L25" ca="1" si="35">K17*$F$64+(J17+$H$65)*$F$65+H17*$F$66</f>
        <v>3493009</v>
      </c>
      <c r="M17" s="14">
        <f ca="1">IF($AI$15,COUNTIF($K$17:$K$25,K17),COUNTIF($L$17:$L$25,L17))</f>
        <v>1</v>
      </c>
      <c r="N17" s="14">
        <f t="array" aca="1" ref="N17" ca="1">IF($AI$15,SUM(($K$17:$K$25&gt;=K17)/COUNTIF($K$17:$K$25,$K$17:$K$25)),SUM(($L$17:$L$25&gt;=L17)/COUNTIF($L$17:$L$25,$L$17:$L$25)))</f>
        <v>1</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ca="1">AA17*$F$64+(AB17+$H$65)*$F$65+AC17*$F$66</f>
        <v>500000</v>
      </c>
      <c r="X17" s="21">
        <f ca="1">RANK($L17,$L$17:$L$25)+RANK($W17,$W$17:$W$25)/100+(9-$Y17)/10000</f>
        <v>1.0108999999999999</v>
      </c>
      <c r="Y17" s="13">
        <f>IF('Preliminary Round'!$AI$15="",0,'Preliminary Round'!$AI$15)</f>
        <v>0</v>
      </c>
      <c r="Z17" s="1">
        <f ca="1">RANK($W17,$W$17:$W$25)+(9-$Y17)/10</f>
        <v>1.9</v>
      </c>
      <c r="AA17" s="1">
        <f ca="1">SUM(E30:BP30)</f>
        <v>0</v>
      </c>
      <c r="AB17" s="1">
        <f ca="1">SUM(E41:BP41)</f>
        <v>0</v>
      </c>
      <c r="AC17" s="1">
        <f ca="1">SUM(E52:BP52)</f>
        <v>0</v>
      </c>
      <c r="AD17" s="263">
        <f ca="1">RANK($K17,$K$17:$K$25)</f>
        <v>1</v>
      </c>
      <c r="AE17" s="30">
        <f t="shared" ref="AE17:AE22" ca="1" si="44">(J17+$H$65)*$F$65+H17*$F$66</f>
        <v>493009</v>
      </c>
      <c r="AF17" s="1">
        <f ca="1">RANK($AE17,$AE$17:$AE$25)</f>
        <v>4</v>
      </c>
      <c r="AG17" s="1">
        <f ca="1">RANK($W17,$W$17:$W$25)</f>
        <v>1</v>
      </c>
      <c r="AH17" s="265">
        <f ca="1">AD17+AG17/100+AF17/10000+(10-Y17)/1000000</f>
        <v>1.01041</v>
      </c>
      <c r="AI17" s="1"/>
    </row>
    <row r="18" spans="2:80" s="2" customFormat="1" x14ac:dyDescent="0.2">
      <c r="C18" s="2" t="str">
        <f t="shared" ref="C18:C25" ca="1" si="45">$Q65</f>
        <v>FC Grönlingen</v>
      </c>
      <c r="D18" s="1">
        <f t="shared" ca="1" si="33"/>
        <v>4</v>
      </c>
      <c r="E18" s="1">
        <f t="shared" ca="1" si="33"/>
        <v>0</v>
      </c>
      <c r="F18" s="1">
        <f t="shared" ca="1" si="33"/>
        <v>1</v>
      </c>
      <c r="G18" s="1">
        <f t="shared" ca="1" si="33"/>
        <v>3</v>
      </c>
      <c r="H18" s="1">
        <f t="shared" ca="1" si="34"/>
        <v>5</v>
      </c>
      <c r="I18" s="1">
        <f t="shared" ca="1" si="34"/>
        <v>14</v>
      </c>
      <c r="J18" s="13">
        <f t="shared" ca="1" si="34"/>
        <v>-9</v>
      </c>
      <c r="K18" s="1">
        <f t="shared" ca="1" si="34"/>
        <v>1</v>
      </c>
      <c r="L18" s="30">
        <f t="shared" ca="1" si="35"/>
        <v>1491005</v>
      </c>
      <c r="M18" s="14">
        <f t="shared" ref="M18:M25" ca="1" si="46">IF($AI$15,COUNTIF($K$17:$K$25,K18),COUNTIF($L$17:$L$25,L18))</f>
        <v>1</v>
      </c>
      <c r="N18" s="14">
        <f t="array" aca="1" ref="N18" ca="1">IF($AI$15,SUM(($K$17:$K$25&gt;=K18)/COUNTIF($K$17:$K$25,$K$17:$K$25)),SUM(($L$17:$L$25&gt;=L18)/COUNTIF($L$17:$L$25,$L$17:$L$25)))</f>
        <v>3</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ca="1">AA18*$F$64+(AB18+$H$65)*$F$65+AC18*$F$66</f>
        <v>500000</v>
      </c>
      <c r="X18" s="22">
        <f t="shared" ref="X18:X25" ca="1" si="47">RANK($L18,$L$17:$L$25)+RANK($W18,$W$17:$W$25)/100+(9-$Y18)/10000</f>
        <v>3.0108999999999999</v>
      </c>
      <c r="Y18" s="13">
        <f>IF('Preliminary Round'!$AI$25="",0,'Preliminary Round'!$AI$25)</f>
        <v>0</v>
      </c>
      <c r="Z18" s="1">
        <f t="shared" ref="Z18:Z25" ca="1" si="48">RANK($W18,$W$17:$W$25)+(9-$Y18)/10</f>
        <v>1.9</v>
      </c>
      <c r="AA18" s="1">
        <f t="shared" ref="AA18:AA25" ca="1" si="49">SUM(E31:BP31)</f>
        <v>0</v>
      </c>
      <c r="AB18" s="1">
        <f t="shared" ref="AB18:AB25" ca="1" si="50">SUM(E42:BP42)</f>
        <v>0</v>
      </c>
      <c r="AC18" s="1">
        <f t="shared" ref="AC18:AC25" ca="1" si="51">SUM(E53:BP53)</f>
        <v>0</v>
      </c>
      <c r="AD18" s="263">
        <f t="shared" ref="AD18:AD25" ca="1" si="52">RANK($K18,$K$17:$K$25)</f>
        <v>2</v>
      </c>
      <c r="AE18" s="30">
        <f t="shared" ca="1" si="44"/>
        <v>491005</v>
      </c>
      <c r="AF18" s="1">
        <f t="shared" ref="AF18:AF25" ca="1" si="53">RANK($AE18,$AE$17:$AE$25)</f>
        <v>6</v>
      </c>
      <c r="AG18" s="1">
        <f t="shared" ref="AG18:AG25" ca="1" si="54">RANK($W18,$W$17:$W$25)</f>
        <v>1</v>
      </c>
      <c r="AH18" s="266">
        <f t="shared" ref="AH18:AH25" ca="1" si="55">AD18+AG18/100+AF18/10000+(10-Y18)/1000000</f>
        <v>2.0106099999999998</v>
      </c>
      <c r="AI18" s="1"/>
    </row>
    <row r="19" spans="2:80" s="2" customFormat="1" x14ac:dyDescent="0.2">
      <c r="C19" s="2" t="str">
        <f t="shared" ca="1" si="45"/>
        <v>FSV Rauen</v>
      </c>
      <c r="D19" s="1">
        <f t="shared" ca="1" si="33"/>
        <v>4</v>
      </c>
      <c r="E19" s="1">
        <f t="shared" ca="1" si="33"/>
        <v>0</v>
      </c>
      <c r="F19" s="1">
        <f t="shared" ca="1" si="33"/>
        <v>1</v>
      </c>
      <c r="G19" s="1">
        <f t="shared" ca="1" si="33"/>
        <v>3</v>
      </c>
      <c r="H19" s="1">
        <f t="shared" ca="1" si="34"/>
        <v>3</v>
      </c>
      <c r="I19" s="1">
        <f t="shared" ca="1" si="34"/>
        <v>11</v>
      </c>
      <c r="J19" s="13">
        <f t="shared" ca="1" si="34"/>
        <v>-8</v>
      </c>
      <c r="K19" s="1">
        <f t="shared" ca="1" si="34"/>
        <v>1</v>
      </c>
      <c r="L19" s="30">
        <f t="shared" ca="1" si="35"/>
        <v>1492003</v>
      </c>
      <c r="M19" s="14">
        <f t="shared" ca="1" si="46"/>
        <v>1</v>
      </c>
      <c r="N19" s="14">
        <f t="array" aca="1" ref="N19" ca="1">IF($AI$15,SUM(($K$17:$K$25&gt;=K19)/COUNTIF($K$17:$K$25,$K$17:$K$25)),SUM(($L$17:$L$25&gt;=L19)/COUNTIF($L$17:$L$25,$L$17:$L$25)))</f>
        <v>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ca="1">AA19*$F$64+(AB19+$H$65)*$F$65+AC19*$F$66</f>
        <v>500000</v>
      </c>
      <c r="X19" s="22">
        <f t="shared" ca="1" si="47"/>
        <v>2.0108999999999999</v>
      </c>
      <c r="Y19" s="13">
        <f>IF('Preliminary Round'!$AI$35="",0,'Preliminary Round'!$AI$35)</f>
        <v>0</v>
      </c>
      <c r="Z19" s="1">
        <f t="shared" ca="1" si="48"/>
        <v>1.9</v>
      </c>
      <c r="AA19" s="1">
        <f t="shared" ca="1" si="49"/>
        <v>0</v>
      </c>
      <c r="AB19" s="1">
        <f t="shared" ca="1" si="50"/>
        <v>0</v>
      </c>
      <c r="AC19" s="1">
        <f t="shared" ca="1" si="51"/>
        <v>0</v>
      </c>
      <c r="AD19" s="263">
        <f t="shared" ca="1" si="52"/>
        <v>2</v>
      </c>
      <c r="AE19" s="30">
        <f t="shared" ca="1" si="44"/>
        <v>492003</v>
      </c>
      <c r="AF19" s="1">
        <f t="shared" ca="1" si="53"/>
        <v>5</v>
      </c>
      <c r="AG19" s="1">
        <f t="shared" ca="1" si="54"/>
        <v>1</v>
      </c>
      <c r="AH19" s="266">
        <f t="shared" ca="1" si="55"/>
        <v>2.01051</v>
      </c>
      <c r="AI19" s="1"/>
    </row>
    <row r="20" spans="2:80" s="2" customFormat="1" x14ac:dyDescent="0.2">
      <c r="C20" s="2" t="str">
        <f t="shared" si="45"/>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6"/>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v>0</v>
      </c>
      <c r="X20" s="22">
        <f t="shared" ca="1" si="47"/>
        <v>4.0408999999999997</v>
      </c>
      <c r="Y20" s="13">
        <v>0</v>
      </c>
      <c r="Z20" s="1">
        <f t="shared" ca="1" si="48"/>
        <v>4.9000000000000004</v>
      </c>
      <c r="AA20" s="1">
        <f t="shared" ca="1" si="49"/>
        <v>0</v>
      </c>
      <c r="AB20" s="1">
        <f t="shared" ca="1" si="50"/>
        <v>0</v>
      </c>
      <c r="AC20" s="1">
        <f t="shared" ca="1" si="51"/>
        <v>0</v>
      </c>
      <c r="AD20" s="263">
        <f t="shared" ca="1" si="52"/>
        <v>4</v>
      </c>
      <c r="AE20" s="30">
        <f t="shared" ca="1" si="44"/>
        <v>500000</v>
      </c>
      <c r="AF20" s="1">
        <f t="shared" ca="1" si="53"/>
        <v>1</v>
      </c>
      <c r="AG20" s="1">
        <f t="shared" ca="1" si="54"/>
        <v>4</v>
      </c>
      <c r="AH20" s="266">
        <f t="shared" ca="1" si="55"/>
        <v>4.0401099999999994</v>
      </c>
      <c r="AI20" s="1"/>
    </row>
    <row r="21" spans="2:80" s="2" customFormat="1" x14ac:dyDescent="0.2">
      <c r="C21" s="2" t="str">
        <f t="shared" si="45"/>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6"/>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v>0</v>
      </c>
      <c r="X21" s="22">
        <f t="shared" ca="1" si="47"/>
        <v>4.0408999999999997</v>
      </c>
      <c r="Y21" s="13">
        <v>0</v>
      </c>
      <c r="Z21" s="1">
        <f t="shared" ca="1" si="48"/>
        <v>4.9000000000000004</v>
      </c>
      <c r="AA21" s="1">
        <f t="shared" ca="1" si="49"/>
        <v>0</v>
      </c>
      <c r="AB21" s="1">
        <f t="shared" ca="1" si="50"/>
        <v>0</v>
      </c>
      <c r="AC21" s="1">
        <f t="shared" ca="1" si="51"/>
        <v>0</v>
      </c>
      <c r="AD21" s="263">
        <f t="shared" ca="1" si="52"/>
        <v>4</v>
      </c>
      <c r="AE21" s="30">
        <f t="shared" ca="1" si="44"/>
        <v>500000</v>
      </c>
      <c r="AF21" s="1">
        <f t="shared" ca="1" si="53"/>
        <v>1</v>
      </c>
      <c r="AG21" s="1">
        <f t="shared" ca="1" si="54"/>
        <v>4</v>
      </c>
      <c r="AH21" s="266">
        <f t="shared" ca="1" si="55"/>
        <v>4.0401099999999994</v>
      </c>
      <c r="AI21" s="1"/>
    </row>
    <row r="22" spans="2:80" s="2" customFormat="1" x14ac:dyDescent="0.2">
      <c r="C22" s="2" t="str">
        <f t="shared" si="45"/>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6"/>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v>0</v>
      </c>
      <c r="X22" s="22">
        <f t="shared" ca="1" si="47"/>
        <v>4.0408999999999997</v>
      </c>
      <c r="Y22" s="13">
        <v>0</v>
      </c>
      <c r="Z22" s="1">
        <f t="shared" ca="1" si="48"/>
        <v>4.9000000000000004</v>
      </c>
      <c r="AA22" s="1">
        <f t="shared" ca="1" si="49"/>
        <v>0</v>
      </c>
      <c r="AB22" s="1">
        <f t="shared" ca="1" si="50"/>
        <v>0</v>
      </c>
      <c r="AC22" s="1">
        <f t="shared" ca="1" si="51"/>
        <v>0</v>
      </c>
      <c r="AD22" s="263">
        <f t="shared" ca="1" si="52"/>
        <v>4</v>
      </c>
      <c r="AE22" s="30">
        <f t="shared" ca="1" si="44"/>
        <v>500000</v>
      </c>
      <c r="AF22" s="1">
        <f t="shared" ca="1" si="53"/>
        <v>1</v>
      </c>
      <c r="AG22" s="1">
        <f t="shared" ca="1" si="54"/>
        <v>4</v>
      </c>
      <c r="AH22" s="266">
        <f t="shared" ca="1" si="55"/>
        <v>4.0401099999999994</v>
      </c>
      <c r="AI22" s="1"/>
    </row>
    <row r="23" spans="2:80" s="2" customFormat="1" x14ac:dyDescent="0.2">
      <c r="C23" s="2" t="str">
        <f t="shared" si="45"/>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6"/>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7"/>
        <v>4.0408999999999997</v>
      </c>
      <c r="Y23" s="13">
        <v>0</v>
      </c>
      <c r="Z23" s="1">
        <f t="shared" ca="1" si="48"/>
        <v>4.9000000000000004</v>
      </c>
      <c r="AA23" s="1">
        <f t="shared" ca="1" si="49"/>
        <v>0</v>
      </c>
      <c r="AB23" s="1">
        <f t="shared" ca="1" si="50"/>
        <v>0</v>
      </c>
      <c r="AC23" s="1">
        <f t="shared" ca="1" si="51"/>
        <v>0</v>
      </c>
      <c r="AD23" s="263">
        <f t="shared" ca="1" si="52"/>
        <v>4</v>
      </c>
      <c r="AE23" s="30">
        <v>0</v>
      </c>
      <c r="AF23" s="1">
        <f t="shared" ca="1" si="53"/>
        <v>7</v>
      </c>
      <c r="AG23" s="1">
        <f t="shared" ca="1" si="54"/>
        <v>4</v>
      </c>
      <c r="AH23" s="266">
        <f t="shared" ca="1" si="55"/>
        <v>4.0407099999999998</v>
      </c>
      <c r="AI23" s="1"/>
    </row>
    <row r="24" spans="2:80" s="2" customFormat="1" x14ac:dyDescent="0.2">
      <c r="C24" s="2" t="str">
        <f t="shared" si="45"/>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6"/>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7"/>
        <v>4.0408999999999997</v>
      </c>
      <c r="Y24" s="13">
        <v>0</v>
      </c>
      <c r="Z24" s="1">
        <f t="shared" ca="1" si="48"/>
        <v>4.9000000000000004</v>
      </c>
      <c r="AA24" s="1">
        <f t="shared" ca="1" si="49"/>
        <v>0</v>
      </c>
      <c r="AB24" s="1">
        <f t="shared" ca="1" si="50"/>
        <v>0</v>
      </c>
      <c r="AC24" s="1">
        <f t="shared" ca="1" si="51"/>
        <v>0</v>
      </c>
      <c r="AD24" s="263">
        <f t="shared" ca="1" si="52"/>
        <v>4</v>
      </c>
      <c r="AE24" s="30">
        <v>0</v>
      </c>
      <c r="AF24" s="1">
        <f t="shared" ca="1" si="53"/>
        <v>7</v>
      </c>
      <c r="AG24" s="1">
        <f t="shared" ca="1" si="54"/>
        <v>4</v>
      </c>
      <c r="AH24" s="266">
        <f t="shared" ca="1" si="55"/>
        <v>4.0407099999999998</v>
      </c>
      <c r="AI24" s="1"/>
    </row>
    <row r="25" spans="2:80" s="2" customFormat="1" ht="12.75" thickBot="1" x14ac:dyDescent="0.25">
      <c r="C25" s="2" t="str">
        <f t="shared" si="45"/>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6"/>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7"/>
        <v>4.0408999999999997</v>
      </c>
      <c r="Y25" s="13">
        <v>0</v>
      </c>
      <c r="Z25" s="1">
        <f t="shared" ca="1" si="48"/>
        <v>4.9000000000000004</v>
      </c>
      <c r="AA25" s="1">
        <f t="shared" ca="1" si="49"/>
        <v>0</v>
      </c>
      <c r="AB25" s="1">
        <f t="shared" ca="1" si="50"/>
        <v>0</v>
      </c>
      <c r="AC25" s="1">
        <f t="shared" ca="1" si="51"/>
        <v>0</v>
      </c>
      <c r="AD25" s="263">
        <f t="shared" ca="1" si="52"/>
        <v>4</v>
      </c>
      <c r="AE25" s="30">
        <v>0</v>
      </c>
      <c r="AF25" s="1">
        <f t="shared" ca="1" si="53"/>
        <v>7</v>
      </c>
      <c r="AG25" s="1">
        <f t="shared" ca="1" si="54"/>
        <v>4</v>
      </c>
      <c r="AH25" s="267">
        <f t="shared" ca="1" si="55"/>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Maibach 1822 eV</v>
      </c>
      <c r="BT29" s="2" t="str">
        <f ca="1">$F$5</f>
        <v>FC Grönlingen</v>
      </c>
      <c r="BU29" s="2" t="str">
        <f ca="1">$F$6</f>
        <v>FSV Rauen</v>
      </c>
      <c r="BV29" s="2" t="str">
        <f>$F$7</f>
        <v/>
      </c>
      <c r="BW29" s="2" t="str">
        <f>$F$8</f>
        <v/>
      </c>
      <c r="BX29" s="2" t="str">
        <f>$F$9</f>
        <v/>
      </c>
      <c r="BY29" s="2" t="str">
        <f>$F$10</f>
        <v/>
      </c>
      <c r="BZ29" s="2" t="str">
        <f>$F$11</f>
        <v/>
      </c>
      <c r="CA29" s="2" t="str">
        <f>$F$12</f>
        <v/>
      </c>
      <c r="CB29" s="53"/>
    </row>
    <row r="30" spans="2:80" s="2" customFormat="1" x14ac:dyDescent="0.2">
      <c r="C30" s="2" t="str">
        <f ca="1">$Q64</f>
        <v>Maibach 1822 eV</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6">F4</f>
        <v>Maibach 1822 eV</v>
      </c>
      <c r="BS30" s="7"/>
      <c r="BT30" s="8">
        <f t="shared" ref="BT30:CA32" ca="1" si="57">SUMIFS($X$64:$X$135,$V$64:$V$135,$BR30,$W$64:$W$135,BT$29)+SUMIFS($Y$64:$Y$135,$W$64:$W$135,$BR30,$V$64:$V$135,BT$29)</f>
        <v>0</v>
      </c>
      <c r="BU30" s="8">
        <f t="shared" ca="1" si="57"/>
        <v>0</v>
      </c>
      <c r="BV30" s="8">
        <f t="shared" ca="1" si="57"/>
        <v>0</v>
      </c>
      <c r="BW30" s="8">
        <f t="shared" ca="1" si="57"/>
        <v>0</v>
      </c>
      <c r="BX30" s="8">
        <f t="shared" ca="1" si="57"/>
        <v>0</v>
      </c>
      <c r="BY30" s="8">
        <f t="shared" ca="1" si="57"/>
        <v>0</v>
      </c>
      <c r="BZ30" s="8">
        <f t="shared" ca="1" si="57"/>
        <v>0</v>
      </c>
      <c r="CA30" s="8">
        <f t="shared" ca="1" si="57"/>
        <v>0</v>
      </c>
      <c r="CB30" s="4"/>
    </row>
    <row r="31" spans="2:80" s="2" customFormat="1" x14ac:dyDescent="0.2">
      <c r="C31" s="2" t="str">
        <f t="shared" ref="C31:C38" ca="1" si="58">$Q65</f>
        <v>FC Grönlingen</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6"/>
        <v>FC Grönlingen</v>
      </c>
      <c r="BS31" s="9">
        <f t="shared" ref="BS31:BU38" ca="1" si="59">SUMIFS($X$64:$X$135,$V$64:$V$135,$BR31,$W$64:$W$135,BS$29)+SUMIFS($Y$64:$Y$135,$W$64:$W$135,$BR31,$V$64:$V$135,BS$29)</f>
        <v>0</v>
      </c>
      <c r="BT31" s="7"/>
      <c r="BU31" s="8">
        <f t="shared" ca="1" si="57"/>
        <v>0</v>
      </c>
      <c r="BV31" s="8">
        <f t="shared" ca="1" si="57"/>
        <v>0</v>
      </c>
      <c r="BW31" s="8">
        <f t="shared" ca="1" si="57"/>
        <v>0</v>
      </c>
      <c r="BX31" s="8">
        <f t="shared" ca="1" si="57"/>
        <v>0</v>
      </c>
      <c r="BY31" s="8">
        <f t="shared" ca="1" si="57"/>
        <v>0</v>
      </c>
      <c r="BZ31" s="8">
        <f t="shared" ca="1" si="57"/>
        <v>0</v>
      </c>
      <c r="CA31" s="8">
        <f t="shared" ca="1" si="57"/>
        <v>0</v>
      </c>
      <c r="CB31" s="4"/>
    </row>
    <row r="32" spans="2:80" s="2" customFormat="1" x14ac:dyDescent="0.2">
      <c r="C32" s="2" t="str">
        <f t="shared" ca="1" si="58"/>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6"/>
        <v>FSV Rauen</v>
      </c>
      <c r="BS32" s="9">
        <f t="shared" ca="1" si="59"/>
        <v>0</v>
      </c>
      <c r="BT32" s="9">
        <f t="shared" ca="1" si="59"/>
        <v>0</v>
      </c>
      <c r="BU32" s="7"/>
      <c r="BV32" s="8">
        <f t="shared" ca="1" si="57"/>
        <v>0</v>
      </c>
      <c r="BW32" s="8">
        <f t="shared" ca="1" si="57"/>
        <v>0</v>
      </c>
      <c r="BX32" s="8">
        <f t="shared" ca="1" si="57"/>
        <v>0</v>
      </c>
      <c r="BY32" s="8">
        <f t="shared" ca="1" si="57"/>
        <v>0</v>
      </c>
      <c r="BZ32" s="8">
        <f t="shared" ca="1" si="57"/>
        <v>0</v>
      </c>
      <c r="CA32" s="8">
        <f t="shared" ca="1" si="57"/>
        <v>0</v>
      </c>
      <c r="CB32" s="4"/>
    </row>
    <row r="33" spans="2:80" s="2" customFormat="1" x14ac:dyDescent="0.2">
      <c r="C33" s="2" t="str">
        <f t="shared" si="5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
      </c>
      <c r="BS33" s="9">
        <f t="shared" ca="1" si="59"/>
        <v>0</v>
      </c>
      <c r="BT33" s="9">
        <f t="shared" ca="1" si="59"/>
        <v>0</v>
      </c>
      <c r="BU33" s="9">
        <f t="shared" ca="1" si="5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
      </c>
      <c r="BS34" s="9">
        <f t="shared" ca="1" si="59"/>
        <v>0</v>
      </c>
      <c r="BT34" s="9">
        <f t="shared" ca="1" si="59"/>
        <v>0</v>
      </c>
      <c r="BU34" s="9">
        <f t="shared" ca="1" si="5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Maibach 1822 eV</v>
      </c>
      <c r="BT40" s="2" t="str">
        <f ca="1">$F$5</f>
        <v>FC Grönlingen</v>
      </c>
      <c r="BU40" s="2" t="str">
        <f ca="1">$F$6</f>
        <v>FSV Rauen</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0">F4</f>
        <v>Maibach 1822 eV</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0"/>
        <v>FC Grönlingen</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0"/>
        <v>FSV Rauen</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Maibach 1822 eV</v>
      </c>
      <c r="BT51" s="2" t="str">
        <f ca="1">$F$5</f>
        <v>FC Grönlingen</v>
      </c>
      <c r="BU51" s="2" t="str">
        <f ca="1">$F$6</f>
        <v>FSV Rauen</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2">F4</f>
        <v>Maibach 1822 eV</v>
      </c>
      <c r="BS52" s="7"/>
      <c r="BT52" s="8">
        <f t="shared" ref="BT52:CA58" ca="1" si="63">SUMIFS($AE$64:$AE$135,$V$64:$V$135,$BR52,$W$64:$W$135,BT$51)+SUMIFS($AF$64:$AF$135,$W$64:$W$135,$BR52,$V$64:$V$135,BT$51)</f>
        <v>0</v>
      </c>
      <c r="BU52" s="8">
        <f t="shared" ca="1" si="63"/>
        <v>0</v>
      </c>
      <c r="BV52" s="8">
        <f t="shared" ca="1" si="63"/>
        <v>0</v>
      </c>
      <c r="BW52" s="8">
        <f t="shared" ca="1" si="63"/>
        <v>0</v>
      </c>
      <c r="BX52" s="8">
        <f t="shared" ca="1" si="63"/>
        <v>0</v>
      </c>
      <c r="BY52" s="8">
        <f t="shared" ca="1" si="63"/>
        <v>0</v>
      </c>
      <c r="BZ52" s="8">
        <f t="shared" ca="1" si="63"/>
        <v>0</v>
      </c>
      <c r="CA52" s="8">
        <f t="shared" ca="1" si="6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2"/>
        <v>FC Grönlingen</v>
      </c>
      <c r="BS53" s="9">
        <f t="shared" ref="BS53:BU60" ca="1" si="6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2"/>
        <v>FSV Rauen</v>
      </c>
      <c r="BS54" s="9">
        <f t="shared" ca="1" si="64"/>
        <v>0</v>
      </c>
      <c r="BT54" s="9">
        <f t="shared" ca="1" si="6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2"/>
        <v/>
      </c>
      <c r="BS55" s="9">
        <f t="shared" ca="1" si="64"/>
        <v>0</v>
      </c>
      <c r="BT55" s="9">
        <f t="shared" ca="1" si="64"/>
        <v>0</v>
      </c>
      <c r="BU55" s="9">
        <f t="shared" ca="1" si="6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2"/>
        <v/>
      </c>
      <c r="BS56" s="9">
        <f t="shared" ca="1" si="64"/>
        <v>0</v>
      </c>
      <c r="BT56" s="9">
        <f t="shared" ca="1" si="64"/>
        <v>0</v>
      </c>
      <c r="BU56" s="9">
        <f t="shared" ca="1" si="6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IF('Preliminary Round'!$N$15="","",'Preliminary Round'!$N$15)</f>
        <v>Maibach 1822 eV</v>
      </c>
      <c r="U64" s="67" t="s">
        <v>7</v>
      </c>
      <c r="V64" s="40" t="str">
        <f ca="1">Planning!$L6</f>
        <v>VFB Essenheim</v>
      </c>
      <c r="W64" s="33" t="str">
        <f ca="1">Planning!$N6</f>
        <v>FC Barcelona</v>
      </c>
      <c r="X64" s="33">
        <f ca="1">IF(AND('Preliminary Round'!$I12&lt;&gt;"",'Preliminary Round'!$K12&lt;&gt;"",'Preliminary Round'!$F12&lt;&gt;'Preliminary Round'!$H12,$V64&lt;&gt;"",$W64&lt;&gt;""),'Preliminary Round'!$I12,"")</f>
        <v>2</v>
      </c>
      <c r="Y64" s="34">
        <f ca="1">IF(AND('Preliminary Round'!$I12&lt;&gt;"",'Preliminary Round'!$K12&lt;&gt;"",'Preliminary Round'!$F12&lt;&gt;'Preliminary Round'!$H12,$V64&lt;&gt;"",$W64&lt;&gt;""),'Preliminary Round'!$K12,"")</f>
        <v>6</v>
      </c>
      <c r="Z64" s="32" t="str">
        <f ca="1">V64&amp;W64</f>
        <v>VFB EssenheimFC Barcelona</v>
      </c>
      <c r="AA64" s="33">
        <f ca="1">IF(AND(V64&lt;&gt;"",W64&lt;&gt;"",V64&lt;&gt;W64,X64&lt;&gt;"",Y64&lt;&gt;""),1,0)</f>
        <v>1</v>
      </c>
      <c r="AB64" s="143" t="str">
        <f ca="1">IF(AA64&gt;0,X64&amp;Language!$E$84&amp;Y64,"")</f>
        <v>2-6</v>
      </c>
      <c r="AD64" s="144"/>
      <c r="AE64" s="149">
        <f ca="1">IF($AA64=0,"",IF($X64&gt;$Y64,Settings!$C$4,IF($X64=$Y64,1,0)))</f>
        <v>0</v>
      </c>
      <c r="AF64" s="144">
        <f ca="1">IF($AA64=0,"",IF($X64&lt;$Y64,Settings!$C$4,IF($X64=$Y64,1,0)))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IF('Preliminary Round'!$N$25="","",'Preliminary Round'!$N$25)</f>
        <v>FC Grönlingen</v>
      </c>
      <c r="U65" s="68" t="s">
        <v>8</v>
      </c>
      <c r="V65" s="41" t="str">
        <f ca="1">Planning!$L7</f>
        <v>FC Grönlingen</v>
      </c>
      <c r="W65" s="13" t="str">
        <f ca="1">Planning!$N7</f>
        <v>Inter Mailand</v>
      </c>
      <c r="X65" s="13">
        <f ca="1">IF(AND('Preliminary Round'!$I13&lt;&gt;"",'Preliminary Round'!$K13&lt;&gt;"",'Preliminary Round'!$F13&lt;&gt;'Preliminary Round'!$H13,$V65&lt;&gt;"",$W65&lt;&gt;""),'Preliminary Round'!$I13,"")</f>
        <v>1</v>
      </c>
      <c r="Y65" s="36">
        <f ca="1">IF(AND('Preliminary Round'!$I13&lt;&gt;"",'Preliminary Round'!$K13&lt;&gt;"",'Preliminary Round'!$F13&lt;&gt;'Preliminary Round'!$H13,$V65&lt;&gt;"",$W65&lt;&gt;""),'Preliminary Round'!$K13,"")</f>
        <v>4</v>
      </c>
      <c r="Z65" s="35" t="str">
        <f t="shared" ref="Z65:Z73" ca="1" si="65">V65&amp;W65</f>
        <v>FC GrönlingenInter Mailand</v>
      </c>
      <c r="AA65" s="13">
        <f t="shared" ref="AA65:AA128" ca="1" si="66">IF(AND(V65&lt;&gt;"",W65&lt;&gt;"",V65&lt;&gt;W65,X65&lt;&gt;"",Y65&lt;&gt;""),1,0)</f>
        <v>1</v>
      </c>
      <c r="AB65" s="13" t="str">
        <f ca="1">IF(AA65&gt;0,X65&amp;Language!$E$84&amp;Y65,"")</f>
        <v>1-4</v>
      </c>
      <c r="AD65" s="145"/>
      <c r="AE65" s="150">
        <f ca="1">IF($AA65=0,"",IF($X65&gt;$Y65,Settings!$C$4,IF($X65=$Y65,1,0)))</f>
        <v>0</v>
      </c>
      <c r="AF65" s="145">
        <f ca="1">IF($AA65=0,"",IF($X65&lt;$Y65,Settings!$C$4,IF($X65=$Y65,1,0)))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 ca="1">IF('Preliminary Round'!$N$35="","",'Preliminary Round'!$N$35)</f>
        <v>FSV Rauen</v>
      </c>
      <c r="U66" s="68" t="s">
        <v>9</v>
      </c>
      <c r="V66" s="41" t="str">
        <f ca="1">Planning!$L8</f>
        <v>1. FC Nürnberg</v>
      </c>
      <c r="W66" s="13" t="str">
        <f ca="1">Planning!$N8</f>
        <v>Real Madrid</v>
      </c>
      <c r="X66" s="13">
        <f ca="1">IF(AND('Preliminary Round'!$I14&lt;&gt;"",'Preliminary Round'!$K14&lt;&gt;"",'Preliminary Round'!$F14&lt;&gt;'Preliminary Round'!$H14,$V66&lt;&gt;"",$W66&lt;&gt;""),'Preliminary Round'!$I14,"")</f>
        <v>1</v>
      </c>
      <c r="Y66" s="36">
        <f ca="1">IF(AND('Preliminary Round'!$I14&lt;&gt;"",'Preliminary Round'!$K14&lt;&gt;"",'Preliminary Round'!$F14&lt;&gt;'Preliminary Round'!$H14,$V66&lt;&gt;"",$W66&lt;&gt;""),'Preliminary Round'!$K14,"")</f>
        <v>4</v>
      </c>
      <c r="Z66" s="35" t="str">
        <f t="shared" ca="1" si="65"/>
        <v>1. FC NürnbergReal Madrid</v>
      </c>
      <c r="AA66" s="13">
        <f t="shared" ca="1" si="66"/>
        <v>1</v>
      </c>
      <c r="AB66" s="13" t="str">
        <f ca="1">IF(AA66&gt;0,X66&amp;Language!$E$84&amp;Y66,"")</f>
        <v>1-4</v>
      </c>
      <c r="AD66" s="145"/>
      <c r="AE66" s="150">
        <f ca="1">IF($AA66=0,"",IF($X66&gt;$Y66,Settings!$C$4,IF($X66=$Y66,1,0)))</f>
        <v>0</v>
      </c>
      <c r="AF66" s="145">
        <f ca="1">IF($AA66=0,"",IF($X66&lt;$Y66,Settings!$C$4,IF($X66=$Y66,1,0)))</f>
        <v>3</v>
      </c>
      <c r="AH66" s="4"/>
      <c r="AI66" s="13"/>
      <c r="AJ66" s="4"/>
      <c r="AK66" s="13"/>
      <c r="AL66" s="13"/>
      <c r="AM66" s="13"/>
      <c r="AN66" s="13"/>
      <c r="AO66" s="13"/>
      <c r="AP66" s="13"/>
      <c r="AQ66" s="13"/>
    </row>
    <row r="67" spans="2:43" s="2" customFormat="1" x14ac:dyDescent="0.2">
      <c r="P67" s="47"/>
      <c r="Q67" s="62" t="str">
        <f>""</f>
        <v/>
      </c>
      <c r="U67" s="68" t="s">
        <v>10</v>
      </c>
      <c r="V67" s="41" t="str">
        <f ca="1">Planning!$L9</f>
        <v>Eintracht Frankfurt</v>
      </c>
      <c r="W67" s="13" t="str">
        <f ca="1">Planning!$N9</f>
        <v>Maibach 1822 eV</v>
      </c>
      <c r="X67" s="13">
        <f ca="1">IF(AND('Preliminary Round'!$I15&lt;&gt;"",'Preliminary Round'!$K15&lt;&gt;"",'Preliminary Round'!$F15&lt;&gt;'Preliminary Round'!$H15,$V67&lt;&gt;"",$W67&lt;&gt;""),'Preliminary Round'!$I15,"")</f>
        <v>5</v>
      </c>
      <c r="Y67" s="36">
        <f ca="1">IF(AND('Preliminary Round'!$I15&lt;&gt;"",'Preliminary Round'!$K15&lt;&gt;"",'Preliminary Round'!$F15&lt;&gt;'Preliminary Round'!$H15,$V67&lt;&gt;"",$W67&lt;&gt;""),'Preliminary Round'!$K15,"")</f>
        <v>2</v>
      </c>
      <c r="Z67" s="35" t="str">
        <f t="shared" ca="1" si="65"/>
        <v>Eintracht FrankfurtMaibach 1822 eV</v>
      </c>
      <c r="AA67" s="13">
        <f t="shared" ca="1" si="66"/>
        <v>1</v>
      </c>
      <c r="AB67" s="13" t="str">
        <f ca="1">IF(AA67&gt;0,X67&amp;Language!$E$84&amp;Y67,"")</f>
        <v>5-2</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c r="Q68" s="62" t="str">
        <f>""</f>
        <v/>
      </c>
      <c r="U68" s="68" t="s">
        <v>11</v>
      </c>
      <c r="V68" s="41" t="str">
        <f ca="1">Planning!$L10</f>
        <v>SSV Wildbach</v>
      </c>
      <c r="W68" s="13" t="str">
        <f ca="1">Planning!$N10</f>
        <v>Manchester City</v>
      </c>
      <c r="X68" s="13">
        <f ca="1">IF(AND('Preliminary Round'!$I16&lt;&gt;"",'Preliminary Round'!$K16&lt;&gt;"",'Preliminary Round'!$F16&lt;&gt;'Preliminary Round'!$H16,$V68&lt;&gt;"",$W68&lt;&gt;""),'Preliminary Round'!$I16,"")</f>
        <v>2</v>
      </c>
      <c r="Y68" s="36">
        <f ca="1">IF(AND('Preliminary Round'!$I16&lt;&gt;"",'Preliminary Round'!$K16&lt;&gt;"",'Preliminary Round'!$F16&lt;&gt;'Preliminary Round'!$H16,$V68&lt;&gt;"",$W68&lt;&gt;""),'Preliminary Round'!$K16,"")</f>
        <v>6</v>
      </c>
      <c r="Z68" s="35" t="str">
        <f t="shared" ca="1" si="65"/>
        <v>SSV WildbachManchester City</v>
      </c>
      <c r="AA68" s="13">
        <f t="shared" ca="1" si="66"/>
        <v>1</v>
      </c>
      <c r="AB68" s="13" t="str">
        <f ca="1">IF(AA68&gt;0,X68&amp;Language!$E$84&amp;Y68,"")</f>
        <v>2-6</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c r="Q69" s="62" t="str">
        <f>""</f>
        <v/>
      </c>
      <c r="U69" s="68" t="s">
        <v>12</v>
      </c>
      <c r="V69" s="41" t="str">
        <f ca="1">Planning!$L11</f>
        <v>Borussia Dortmund</v>
      </c>
      <c r="W69" s="13" t="str">
        <f ca="1">Planning!$N11</f>
        <v>FSV Rauen</v>
      </c>
      <c r="X69" s="13">
        <f ca="1">IF(AND('Preliminary Round'!$I17&lt;&gt;"",'Preliminary Round'!$K17&lt;&gt;"",'Preliminary Round'!$F17&lt;&gt;'Preliminary Round'!$H17,$V69&lt;&gt;"",$W69&lt;&gt;""),'Preliminary Round'!$I17,"")</f>
        <v>3</v>
      </c>
      <c r="Y69" s="36">
        <f ca="1">IF(AND('Preliminary Round'!$I17&lt;&gt;"",'Preliminary Round'!$K17&lt;&gt;"",'Preliminary Round'!$F17&lt;&gt;'Preliminary Round'!$H17,$V69&lt;&gt;"",$W69&lt;&gt;""),'Preliminary Round'!$K17,"")</f>
        <v>0</v>
      </c>
      <c r="Z69" s="35" t="str">
        <f t="shared" ca="1" si="65"/>
        <v>Borussia DortmundFSV Rauen</v>
      </c>
      <c r="AA69" s="13">
        <f t="shared" ca="1" si="66"/>
        <v>1</v>
      </c>
      <c r="AB69" s="13" t="str">
        <f ca="1">IF(AA69&gt;0,X69&amp;Language!$E$84&amp;Y69,"")</f>
        <v>3-0</v>
      </c>
      <c r="AD69" s="145"/>
      <c r="AE69" s="150">
        <f ca="1">IF($AA69=0,"",IF($X69&gt;$Y69,Settings!$C$4,IF($X69=$Y69,1,0)))</f>
        <v>3</v>
      </c>
      <c r="AF69" s="145">
        <f ca="1">IF($AA69=0,"",IF($X69&lt;$Y69,Settings!$C$4,IF($X69=$Y69,1,0)))</f>
        <v>0</v>
      </c>
      <c r="AH69" s="4"/>
      <c r="AI69" s="13"/>
      <c r="AJ69" s="13"/>
      <c r="AK69" s="13"/>
      <c r="AL69" s="13"/>
      <c r="AM69" s="4"/>
      <c r="AN69" s="13"/>
      <c r="AO69" s="13"/>
      <c r="AP69" s="13"/>
      <c r="AQ69" s="13"/>
    </row>
    <row r="70" spans="2:43" s="2" customFormat="1" x14ac:dyDescent="0.2">
      <c r="P70" s="47"/>
      <c r="Q70" s="62" t="str">
        <f>""</f>
        <v/>
      </c>
      <c r="U70" s="68" t="s">
        <v>17</v>
      </c>
      <c r="V70" s="41" t="str">
        <f ca="1">Planning!$L12</f>
        <v>VFB Essenheim</v>
      </c>
      <c r="W70" s="13" t="str">
        <f ca="1">Planning!$N12</f>
        <v>1. FC Riedwald</v>
      </c>
      <c r="X70" s="13">
        <f ca="1">IF(AND('Preliminary Round'!$I18&lt;&gt;"",'Preliminary Round'!$K18&lt;&gt;"",'Preliminary Round'!$F18&lt;&gt;'Preliminary Round'!$H18,$V70&lt;&gt;"",$W70&lt;&gt;""),'Preliminary Round'!$I18,"")</f>
        <v>4</v>
      </c>
      <c r="Y70" s="36">
        <f ca="1">IF(AND('Preliminary Round'!$I18&lt;&gt;"",'Preliminary Round'!$K18&lt;&gt;"",'Preliminary Round'!$F18&lt;&gt;'Preliminary Round'!$H18,$V70&lt;&gt;"",$W70&lt;&gt;""),'Preliminary Round'!$K18,"")</f>
        <v>4</v>
      </c>
      <c r="Z70" s="35" t="str">
        <f t="shared" ca="1" si="65"/>
        <v>VFB Essenheim1. FC Riedwald</v>
      </c>
      <c r="AA70" s="13">
        <f t="shared" ca="1" si="66"/>
        <v>1</v>
      </c>
      <c r="AB70" s="13" t="str">
        <f ca="1">IF(AA70&gt;0,X70&amp;Language!$E$84&amp;Y70,"")</f>
        <v>4-4</v>
      </c>
      <c r="AD70" s="145"/>
      <c r="AE70" s="150">
        <f ca="1">IF($AA70=0,"",IF($X70&gt;$Y70,Settings!$C$4,IF($X70=$Y70,1,0)))</f>
        <v>1</v>
      </c>
      <c r="AF70" s="145">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Planning!$L13</f>
        <v>FC Grönlingen</v>
      </c>
      <c r="W71" s="13" t="str">
        <f ca="1">Planning!$N13</f>
        <v>Mainz 05</v>
      </c>
      <c r="X71" s="13">
        <f ca="1">IF(AND('Preliminary Round'!$I19&lt;&gt;"",'Preliminary Round'!$K19&lt;&gt;"",'Preliminary Round'!$F19&lt;&gt;'Preliminary Round'!$H19,$V71&lt;&gt;"",$W71&lt;&gt;""),'Preliminary Round'!$I19,"")</f>
        <v>1</v>
      </c>
      <c r="Y71" s="36">
        <f ca="1">IF(AND('Preliminary Round'!$I19&lt;&gt;"",'Preliminary Round'!$K19&lt;&gt;"",'Preliminary Round'!$F19&lt;&gt;'Preliminary Round'!$H19,$V71&lt;&gt;"",$W71&lt;&gt;""),'Preliminary Round'!$K19,"")</f>
        <v>2</v>
      </c>
      <c r="Z71" s="35" t="str">
        <f t="shared" ca="1" si="65"/>
        <v>FC GrönlingenMainz 05</v>
      </c>
      <c r="AA71" s="13">
        <f t="shared" ca="1" si="66"/>
        <v>1</v>
      </c>
      <c r="AB71" s="13" t="str">
        <f ca="1">IF(AA71&gt;0,X71&amp;Language!$E$84&amp;Y71,"")</f>
        <v>1-2</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Planning!$L14</f>
        <v>1. FC Nürnberg</v>
      </c>
      <c r="W72" s="13" t="str">
        <f ca="1">Planning!$N14</f>
        <v>Kickers Rodendorf</v>
      </c>
      <c r="X72" s="13">
        <f ca="1">IF(AND('Preliminary Round'!$I20&lt;&gt;"",'Preliminary Round'!$K20&lt;&gt;"",'Preliminary Round'!$F20&lt;&gt;'Preliminary Round'!$H20,$V72&lt;&gt;"",$W72&lt;&gt;""),'Preliminary Round'!$I20,"")</f>
        <v>2</v>
      </c>
      <c r="Y72" s="36">
        <f ca="1">IF(AND('Preliminary Round'!$I20&lt;&gt;"",'Preliminary Round'!$K20&lt;&gt;"",'Preliminary Round'!$F20&lt;&gt;'Preliminary Round'!$H20,$V72&lt;&gt;"",$W72&lt;&gt;""),'Preliminary Round'!$K20,"")</f>
        <v>0</v>
      </c>
      <c r="Z72" s="35" t="str">
        <f t="shared" ca="1" si="65"/>
        <v>1. FC NürnbergKickers Rodendorf</v>
      </c>
      <c r="AA72" s="13">
        <f t="shared" ca="1" si="66"/>
        <v>1</v>
      </c>
      <c r="AB72" s="13" t="str">
        <f ca="1">IF(AA72&gt;0,X72&amp;Language!$E$84&amp;Y72,"")</f>
        <v>2-0</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Planning!$L15</f>
        <v>FC Barcelona</v>
      </c>
      <c r="W73" s="13" t="str">
        <f ca="1">Planning!$N15</f>
        <v>Eintracht Frankfurt</v>
      </c>
      <c r="X73" s="13">
        <f ca="1">IF(AND('Preliminary Round'!$I21&lt;&gt;"",'Preliminary Round'!$K21&lt;&gt;"",'Preliminary Round'!$F21&lt;&gt;'Preliminary Round'!$H21,$V73&lt;&gt;"",$W73&lt;&gt;""),'Preliminary Round'!$I21,"")</f>
        <v>1</v>
      </c>
      <c r="Y73" s="36">
        <f ca="1">IF(AND('Preliminary Round'!$I21&lt;&gt;"",'Preliminary Round'!$K21&lt;&gt;"",'Preliminary Round'!$F21&lt;&gt;'Preliminary Round'!$H21,$V73&lt;&gt;"",$W73&lt;&gt;""),'Preliminary Round'!$K21,"")</f>
        <v>0</v>
      </c>
      <c r="Z73" s="35" t="str">
        <f t="shared" ca="1" si="65"/>
        <v>FC BarcelonaEintracht Frankfurt</v>
      </c>
      <c r="AA73" s="13">
        <f t="shared" ca="1" si="66"/>
        <v>1</v>
      </c>
      <c r="AB73" s="13" t="str">
        <f ca="1">IF(AA73&gt;0,X73&amp;Language!$E$84&amp;Y73,"")</f>
        <v>1-0</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Planning!$L16</f>
        <v>Inter Mailand</v>
      </c>
      <c r="W74" s="13" t="str">
        <f ca="1">Planning!$N16</f>
        <v>SSV Wildbach</v>
      </c>
      <c r="X74" s="13">
        <f ca="1">IF(AND('Preliminary Round'!$I22&lt;&gt;"",'Preliminary Round'!$K22&lt;&gt;"",'Preliminary Round'!$F22&lt;&gt;'Preliminary Round'!$H22,$V74&lt;&gt;"",$W74&lt;&gt;""),'Preliminary Round'!$I22,"")</f>
        <v>5</v>
      </c>
      <c r="Y74" s="36">
        <f ca="1">IF(AND('Preliminary Round'!$I22&lt;&gt;"",'Preliminary Round'!$K22&lt;&gt;"",'Preliminary Round'!$F22&lt;&gt;'Preliminary Round'!$H22,$V74&lt;&gt;"",$W74&lt;&gt;""),'Preliminary Round'!$K22,"")</f>
        <v>0</v>
      </c>
      <c r="Z74" s="35" t="str">
        <f ca="1">V74&amp;W74</f>
        <v>Inter MailandSSV Wildbach</v>
      </c>
      <c r="AA74" s="13">
        <f t="shared" ca="1" si="66"/>
        <v>1</v>
      </c>
      <c r="AB74" s="13" t="str">
        <f ca="1">IF(AA74&gt;0,X74&amp;Language!$E$84&amp;Y74,"")</f>
        <v>5-0</v>
      </c>
      <c r="AD74" s="145"/>
      <c r="AE74" s="150">
        <f ca="1">IF($AA74=0,"",IF($X74&gt;$Y74,Settings!$C$4,IF($X74=$Y74,1,0)))</f>
        <v>3</v>
      </c>
      <c r="AF74" s="145">
        <f ca="1">IF($AA74=0,"",IF($X74&lt;$Y74,Settings!$C$4,IF($X74=$Y74,1,0)))</f>
        <v>0</v>
      </c>
    </row>
    <row r="75" spans="2:43" s="2" customFormat="1" x14ac:dyDescent="0.2">
      <c r="B75" s="4"/>
      <c r="C75" s="4"/>
      <c r="D75" s="4"/>
      <c r="E75" s="4"/>
      <c r="F75" s="13"/>
      <c r="G75" s="13"/>
      <c r="H75" s="13"/>
      <c r="I75" s="13"/>
      <c r="J75" s="13"/>
      <c r="K75" s="13"/>
      <c r="L75" s="13"/>
      <c r="M75" s="13"/>
      <c r="U75" s="68" t="s">
        <v>27</v>
      </c>
      <c r="V75" s="41" t="str">
        <f ca="1">Planning!$L17</f>
        <v>Real Madrid</v>
      </c>
      <c r="W75" s="13" t="str">
        <f ca="1">Planning!$N17</f>
        <v>Borussia Dortmund</v>
      </c>
      <c r="X75" s="13">
        <f ca="1">IF(AND('Preliminary Round'!$I23&lt;&gt;"",'Preliminary Round'!$K23&lt;&gt;"",'Preliminary Round'!$F23&lt;&gt;'Preliminary Round'!$H23,$V75&lt;&gt;"",$W75&lt;&gt;""),'Preliminary Round'!$I23,"")</f>
        <v>3</v>
      </c>
      <c r="Y75" s="36">
        <f ca="1">IF(AND('Preliminary Round'!$I23&lt;&gt;"",'Preliminary Round'!$K23&lt;&gt;"",'Preliminary Round'!$F23&lt;&gt;'Preliminary Round'!$H23,$V75&lt;&gt;"",$W75&lt;&gt;""),'Preliminary Round'!$K23,"")</f>
        <v>2</v>
      </c>
      <c r="Z75" s="35" t="str">
        <f t="shared" ref="Z75:Z108" ca="1" si="67">V75&amp;W75</f>
        <v>Real MadridBorussia Dortmund</v>
      </c>
      <c r="AA75" s="13">
        <f t="shared" ca="1" si="66"/>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Planning!$L18</f>
        <v>1. FC Riedwald</v>
      </c>
      <c r="W76" s="13" t="str">
        <f ca="1">Planning!$N18</f>
        <v>Maibach 1822 eV</v>
      </c>
      <c r="X76" s="13">
        <f ca="1">IF(AND('Preliminary Round'!$I24&lt;&gt;"",'Preliminary Round'!$K24&lt;&gt;"",'Preliminary Round'!$F24&lt;&gt;'Preliminary Round'!$H24,$V76&lt;&gt;"",$W76&lt;&gt;""),'Preliminary Round'!$I24,"")</f>
        <v>4</v>
      </c>
      <c r="Y76" s="36">
        <f ca="1">IF(AND('Preliminary Round'!$I24&lt;&gt;"",'Preliminary Round'!$K24&lt;&gt;"",'Preliminary Round'!$F24&lt;&gt;'Preliminary Round'!$H24,$V76&lt;&gt;"",$W76&lt;&gt;""),'Preliminary Round'!$K24,"")</f>
        <v>2</v>
      </c>
      <c r="Z76" s="35" t="str">
        <f t="shared" ca="1" si="67"/>
        <v>1. FC RiedwaldMaibach 1822 eV</v>
      </c>
      <c r="AA76" s="13">
        <f t="shared" ca="1" si="66"/>
        <v>1</v>
      </c>
      <c r="AB76" s="13" t="str">
        <f ca="1">IF(AA76&gt;0,X76&amp;Language!$E$84&amp;Y76,"")</f>
        <v>4-2</v>
      </c>
      <c r="AD76" s="145"/>
      <c r="AE76" s="150">
        <f ca="1">IF($AA76=0,"",IF($X76&gt;$Y76,Settings!$C$4,IF($X76=$Y76,1,0)))</f>
        <v>3</v>
      </c>
      <c r="AF76" s="145">
        <f ca="1">IF($AA76=0,"",IF($X76&lt;$Y76,Settings!$C$4,IF($X76=$Y76,1,0)))</f>
        <v>0</v>
      </c>
    </row>
    <row r="77" spans="2:43" s="2" customFormat="1" x14ac:dyDescent="0.2">
      <c r="B77" s="4"/>
      <c r="C77" s="4"/>
      <c r="D77" s="4"/>
      <c r="E77" s="4"/>
      <c r="F77" s="13"/>
      <c r="G77" s="13"/>
      <c r="H77" s="13"/>
      <c r="I77" s="13"/>
      <c r="J77" s="13"/>
      <c r="K77" s="13"/>
      <c r="L77" s="13"/>
      <c r="M77" s="13"/>
      <c r="U77" s="68" t="s">
        <v>29</v>
      </c>
      <c r="V77" s="41" t="str">
        <f ca="1">Planning!$L19</f>
        <v>Mainz 05</v>
      </c>
      <c r="W77" s="13" t="str">
        <f ca="1">Planning!$N19</f>
        <v>Manchester City</v>
      </c>
      <c r="X77" s="13">
        <f ca="1">IF(AND('Preliminary Round'!$I25&lt;&gt;"",'Preliminary Round'!$K25&lt;&gt;"",'Preliminary Round'!$F25&lt;&gt;'Preliminary Round'!$H25,$V77&lt;&gt;"",$W77&lt;&gt;""),'Preliminary Round'!$I25,"")</f>
        <v>0</v>
      </c>
      <c r="Y77" s="36">
        <f ca="1">IF(AND('Preliminary Round'!$I25&lt;&gt;"",'Preliminary Round'!$K25&lt;&gt;"",'Preliminary Round'!$F25&lt;&gt;'Preliminary Round'!$H25,$V77&lt;&gt;"",$W77&lt;&gt;""),'Preliminary Round'!$K25,"")</f>
        <v>3</v>
      </c>
      <c r="Z77" s="35" t="str">
        <f t="shared" ca="1" si="67"/>
        <v>Mainz 05Manchester City</v>
      </c>
      <c r="AA77" s="13">
        <f t="shared" ca="1" si="66"/>
        <v>1</v>
      </c>
      <c r="AB77" s="13" t="str">
        <f ca="1">IF(AA77&gt;0,X77&amp;Language!$E$84&amp;Y77,"")</f>
        <v>0-3</v>
      </c>
      <c r="AD77" s="145"/>
      <c r="AE77" s="150">
        <f ca="1">IF($AA77=0,"",IF($X77&gt;$Y77,Settings!$C$4,IF($X77=$Y77,1,0)))</f>
        <v>0</v>
      </c>
      <c r="AF77" s="145">
        <f ca="1">IF($AA77=0,"",IF($X77&lt;$Y77,Settings!$C$4,IF($X77=$Y77,1,0)))</f>
        <v>3</v>
      </c>
    </row>
    <row r="78" spans="2:43" s="2" customFormat="1" x14ac:dyDescent="0.2">
      <c r="B78" s="4"/>
      <c r="C78" s="4"/>
      <c r="D78" s="4"/>
      <c r="E78" s="4"/>
      <c r="F78" s="13"/>
      <c r="G78" s="13"/>
      <c r="H78" s="13"/>
      <c r="I78" s="13"/>
      <c r="J78" s="13"/>
      <c r="K78" s="13"/>
      <c r="L78" s="13"/>
      <c r="M78" s="13"/>
      <c r="U78" s="68" t="s">
        <v>30</v>
      </c>
      <c r="V78" s="41" t="str">
        <f ca="1">Planning!$L20</f>
        <v>Kickers Rodendorf</v>
      </c>
      <c r="W78" s="13" t="str">
        <f ca="1">Planning!$N20</f>
        <v>FSV Rauen</v>
      </c>
      <c r="X78" s="13">
        <f ca="1">IF(AND('Preliminary Round'!$I26&lt;&gt;"",'Preliminary Round'!$K26&lt;&gt;"",'Preliminary Round'!$F26&lt;&gt;'Preliminary Round'!$H26,$V78&lt;&gt;"",$W78&lt;&gt;""),'Preliminary Round'!$I26,"")</f>
        <v>1</v>
      </c>
      <c r="Y78" s="36">
        <f ca="1">IF(AND('Preliminary Round'!$I26&lt;&gt;"",'Preliminary Round'!$K26&lt;&gt;"",'Preliminary Round'!$F26&lt;&gt;'Preliminary Round'!$H26,$V78&lt;&gt;"",$W78&lt;&gt;""),'Preliminary Round'!$K26,"")</f>
        <v>1</v>
      </c>
      <c r="Z78" s="35" t="str">
        <f t="shared" ca="1" si="67"/>
        <v>Kickers RodendorfFSV Rauen</v>
      </c>
      <c r="AA78" s="13">
        <f t="shared" ca="1" si="66"/>
        <v>1</v>
      </c>
      <c r="AB78" s="13" t="str">
        <f ca="1">IF(AA78&gt;0,X78&amp;Language!$E$84&amp;Y78,"")</f>
        <v>1-1</v>
      </c>
      <c r="AD78" s="145"/>
      <c r="AE78" s="150">
        <f ca="1">IF($AA78=0,"",IF($X78&gt;$Y78,Settings!$C$4,IF($X78=$Y78,1,0)))</f>
        <v>1</v>
      </c>
      <c r="AF78" s="145">
        <f ca="1">IF($AA78=0,"",IF($X78&lt;$Y78,Settings!$C$4,IF($X78=$Y78,1,0)))</f>
        <v>1</v>
      </c>
    </row>
    <row r="79" spans="2:43" s="2" customFormat="1" x14ac:dyDescent="0.2">
      <c r="B79" s="4"/>
      <c r="C79" s="4"/>
      <c r="D79" s="4"/>
      <c r="E79" s="4"/>
      <c r="F79" s="13"/>
      <c r="G79" s="13"/>
      <c r="H79" s="13"/>
      <c r="I79" s="13"/>
      <c r="J79" s="13"/>
      <c r="K79" s="13"/>
      <c r="L79" s="13"/>
      <c r="M79" s="13"/>
      <c r="U79" s="68" t="s">
        <v>31</v>
      </c>
      <c r="V79" s="41" t="str">
        <f ca="1">Planning!$L21</f>
        <v>Eintracht Frankfurt</v>
      </c>
      <c r="W79" s="13" t="str">
        <f ca="1">Planning!$N21</f>
        <v>VFB Essenheim</v>
      </c>
      <c r="X79" s="13">
        <f ca="1">IF(AND('Preliminary Round'!$I27&lt;&gt;"",'Preliminary Round'!$K27&lt;&gt;"",'Preliminary Round'!$F27&lt;&gt;'Preliminary Round'!$H27,$V79&lt;&gt;"",$W79&lt;&gt;""),'Preliminary Round'!$I27,"")</f>
        <v>2</v>
      </c>
      <c r="Y79" s="36">
        <f ca="1">IF(AND('Preliminary Round'!$I27&lt;&gt;"",'Preliminary Round'!$K27&lt;&gt;"",'Preliminary Round'!$F27&lt;&gt;'Preliminary Round'!$H27,$V79&lt;&gt;"",$W79&lt;&gt;""),'Preliminary Round'!$K27,"")</f>
        <v>0</v>
      </c>
      <c r="Z79" s="35" t="str">
        <f t="shared" ca="1" si="67"/>
        <v>Eintracht FrankfurtVFB Essenheim</v>
      </c>
      <c r="AA79" s="13">
        <f t="shared" ca="1" si="66"/>
        <v>1</v>
      </c>
      <c r="AB79" s="13" t="str">
        <f ca="1">IF(AA79&gt;0,X79&amp;Language!$E$84&amp;Y79,"")</f>
        <v>2-0</v>
      </c>
      <c r="AD79" s="145"/>
      <c r="AE79" s="150">
        <f ca="1">IF($AA79=0,"",IF($X79&gt;$Y79,Settings!$C$4,IF($X79=$Y79,1,0)))</f>
        <v>3</v>
      </c>
      <c r="AF79" s="145">
        <f ca="1">IF($AA79=0,"",IF($X79&lt;$Y79,Settings!$C$4,IF($X79=$Y79,1,0)))</f>
        <v>0</v>
      </c>
    </row>
    <row r="80" spans="2:43" s="2" customFormat="1" x14ac:dyDescent="0.2">
      <c r="B80" s="4"/>
      <c r="C80" s="4"/>
      <c r="D80" s="4"/>
      <c r="E80" s="4"/>
      <c r="F80" s="13"/>
      <c r="G80" s="13"/>
      <c r="H80" s="13"/>
      <c r="I80" s="13"/>
      <c r="J80" s="13"/>
      <c r="K80" s="13"/>
      <c r="L80" s="13"/>
      <c r="M80" s="13"/>
      <c r="U80" s="68" t="s">
        <v>32</v>
      </c>
      <c r="V80" s="41" t="str">
        <f ca="1">Planning!$L22</f>
        <v>SSV Wildbach</v>
      </c>
      <c r="W80" s="13" t="str">
        <f ca="1">Planning!$N22</f>
        <v>FC Grönlingen</v>
      </c>
      <c r="X80" s="13">
        <f ca="1">IF(AND('Preliminary Round'!$I28&lt;&gt;"",'Preliminary Round'!$K28&lt;&gt;"",'Preliminary Round'!$F28&lt;&gt;'Preliminary Round'!$H28,$V80&lt;&gt;"",$W80&lt;&gt;""),'Preliminary Round'!$I28,"")</f>
        <v>3</v>
      </c>
      <c r="Y80" s="36">
        <f ca="1">IF(AND('Preliminary Round'!$I28&lt;&gt;"",'Preliminary Round'!$K28&lt;&gt;"",'Preliminary Round'!$F28&lt;&gt;'Preliminary Round'!$H28,$V80&lt;&gt;"",$W80&lt;&gt;""),'Preliminary Round'!$K28,"")</f>
        <v>3</v>
      </c>
      <c r="Z80" s="35" t="str">
        <f t="shared" ca="1" si="67"/>
        <v>SSV WildbachFC Grönlingen</v>
      </c>
      <c r="AA80" s="13">
        <f t="shared" ca="1" si="66"/>
        <v>1</v>
      </c>
      <c r="AB80" s="13" t="str">
        <f ca="1">IF(AA80&gt;0,X80&amp;Language!$E$84&amp;Y80,"")</f>
        <v>3-3</v>
      </c>
      <c r="AD80" s="145"/>
      <c r="AE80" s="150">
        <f ca="1">IF($AA80=0,"",IF($X80&gt;$Y80,Settings!$C$4,IF($X80=$Y80,1,0)))</f>
        <v>1</v>
      </c>
      <c r="AF80" s="145">
        <f ca="1">IF($AA80=0,"",IF($X80&lt;$Y80,Settings!$C$4,IF($X80=$Y80,1,0)))</f>
        <v>1</v>
      </c>
    </row>
    <row r="81" spans="2:32" s="2" customFormat="1" x14ac:dyDescent="0.2">
      <c r="B81" s="4"/>
      <c r="C81" s="4"/>
      <c r="D81" s="4"/>
      <c r="E81" s="4"/>
      <c r="F81" s="13"/>
      <c r="G81" s="13"/>
      <c r="H81" s="13"/>
      <c r="I81" s="13"/>
      <c r="J81" s="13"/>
      <c r="K81" s="13"/>
      <c r="L81" s="13"/>
      <c r="M81" s="13"/>
      <c r="U81" s="68" t="s">
        <v>33</v>
      </c>
      <c r="V81" s="41" t="str">
        <f ca="1">Planning!$L23</f>
        <v>Borussia Dortmund</v>
      </c>
      <c r="W81" s="13" t="str">
        <f ca="1">Planning!$N23</f>
        <v>1. FC Nürnberg</v>
      </c>
      <c r="X81" s="13">
        <f ca="1">IF(AND('Preliminary Round'!$I29&lt;&gt;"",'Preliminary Round'!$K29&lt;&gt;"",'Preliminary Round'!$F29&lt;&gt;'Preliminary Round'!$H29,$V81&lt;&gt;"",$W81&lt;&gt;""),'Preliminary Round'!$I29,"")</f>
        <v>4</v>
      </c>
      <c r="Y81" s="36">
        <f ca="1">IF(AND('Preliminary Round'!$I29&lt;&gt;"",'Preliminary Round'!$K29&lt;&gt;"",'Preliminary Round'!$F29&lt;&gt;'Preliminary Round'!$H29,$V81&lt;&gt;"",$W81&lt;&gt;""),'Preliminary Round'!$K29,"")</f>
        <v>3</v>
      </c>
      <c r="Z81" s="35" t="str">
        <f t="shared" ca="1" si="67"/>
        <v>Borussia Dortmund1. FC Nürnberg</v>
      </c>
      <c r="AA81" s="13">
        <f t="shared" ca="1" si="66"/>
        <v>1</v>
      </c>
      <c r="AB81" s="13" t="str">
        <f ca="1">IF(AA81&gt;0,X81&amp;Language!$E$84&amp;Y81,"")</f>
        <v>4-3</v>
      </c>
      <c r="AD81" s="145"/>
      <c r="AE81" s="150">
        <f ca="1">IF($AA81=0,"",IF($X81&gt;$Y81,Settings!$C$4,IF($X81=$Y81,1,0)))</f>
        <v>3</v>
      </c>
      <c r="AF81" s="145">
        <f ca="1">IF($AA81=0,"",IF($X81&lt;$Y81,Settings!$C$4,IF($X81=$Y81,1,0)))</f>
        <v>0</v>
      </c>
    </row>
    <row r="82" spans="2:32" s="2" customFormat="1" x14ac:dyDescent="0.2">
      <c r="B82" s="4"/>
      <c r="C82" s="4"/>
      <c r="D82" s="4"/>
      <c r="E82" s="4"/>
      <c r="F82" s="13"/>
      <c r="G82" s="13"/>
      <c r="H82" s="13"/>
      <c r="I82" s="13"/>
      <c r="J82" s="13"/>
      <c r="K82" s="13"/>
      <c r="L82" s="13"/>
      <c r="M82" s="13"/>
      <c r="U82" s="68" t="s">
        <v>34</v>
      </c>
      <c r="V82" s="41" t="str">
        <f ca="1">Planning!$L24</f>
        <v>FC Barcelona</v>
      </c>
      <c r="W82" s="13" t="str">
        <f ca="1">Planning!$N24</f>
        <v>Maibach 1822 eV</v>
      </c>
      <c r="X82" s="13">
        <f ca="1">IF(AND('Preliminary Round'!$I30&lt;&gt;"",'Preliminary Round'!$K30&lt;&gt;"",'Preliminary Round'!$F30&lt;&gt;'Preliminary Round'!$H30,$V82&lt;&gt;"",$W82&lt;&gt;""),'Preliminary Round'!$I30,"")</f>
        <v>5</v>
      </c>
      <c r="Y82" s="36">
        <f ca="1">IF(AND('Preliminary Round'!$I30&lt;&gt;"",'Preliminary Round'!$K30&lt;&gt;"",'Preliminary Round'!$F30&lt;&gt;'Preliminary Round'!$H30,$V82&lt;&gt;"",$W82&lt;&gt;""),'Preliminary Round'!$K30,"")</f>
        <v>1</v>
      </c>
      <c r="Z82" s="35" t="str">
        <f t="shared" ca="1" si="67"/>
        <v>FC BarcelonaMaibach 1822 eV</v>
      </c>
      <c r="AA82" s="13">
        <f t="shared" ca="1" si="66"/>
        <v>1</v>
      </c>
      <c r="AB82" s="13" t="str">
        <f ca="1">IF(AA82&gt;0,X82&amp;Language!$E$84&amp;Y82,"")</f>
        <v>5-1</v>
      </c>
      <c r="AD82" s="145"/>
      <c r="AE82" s="150">
        <f ca="1">IF($AA82=0,"",IF($X82&gt;$Y82,Settings!$C$4,IF($X82=$Y82,1,0)))</f>
        <v>3</v>
      </c>
      <c r="AF82" s="145">
        <f ca="1">IF($AA82=0,"",IF($X82&lt;$Y82,Settings!$C$4,IF($X82=$Y82,1,0)))</f>
        <v>0</v>
      </c>
    </row>
    <row r="83" spans="2:32" s="2" customFormat="1" x14ac:dyDescent="0.2">
      <c r="B83" s="4"/>
      <c r="C83" s="4"/>
      <c r="D83" s="4"/>
      <c r="E83" s="4"/>
      <c r="F83" s="13"/>
      <c r="G83" s="13"/>
      <c r="H83" s="13"/>
      <c r="I83" s="13"/>
      <c r="J83" s="13"/>
      <c r="K83" s="13"/>
      <c r="L83" s="13"/>
      <c r="M83" s="13"/>
      <c r="U83" s="68" t="s">
        <v>35</v>
      </c>
      <c r="V83" s="41" t="str">
        <f ca="1">Planning!$L25</f>
        <v>Inter Mailand</v>
      </c>
      <c r="W83" s="13" t="str">
        <f ca="1">Planning!$N25</f>
        <v>Manchester City</v>
      </c>
      <c r="X83" s="13">
        <f ca="1">IF(AND('Preliminary Round'!$I31&lt;&gt;"",'Preliminary Round'!$K31&lt;&gt;"",'Preliminary Round'!$F31&lt;&gt;'Preliminary Round'!$H31,$V83&lt;&gt;"",$W83&lt;&gt;""),'Preliminary Round'!$I31,"")</f>
        <v>0</v>
      </c>
      <c r="Y83" s="36">
        <f ca="1">IF(AND('Preliminary Round'!$I31&lt;&gt;"",'Preliminary Round'!$K31&lt;&gt;"",'Preliminary Round'!$F31&lt;&gt;'Preliminary Round'!$H31,$V83&lt;&gt;"",$W83&lt;&gt;""),'Preliminary Round'!$K31,"")</f>
        <v>1</v>
      </c>
      <c r="Z83" s="35" t="str">
        <f t="shared" ca="1" si="67"/>
        <v>Inter MailandManchester City</v>
      </c>
      <c r="AA83" s="13">
        <f t="shared" ca="1" si="66"/>
        <v>1</v>
      </c>
      <c r="AB83" s="13" t="str">
        <f ca="1">IF(AA83&gt;0,X83&amp;Language!$E$84&amp;Y83,"")</f>
        <v>0-1</v>
      </c>
      <c r="AD83" s="145"/>
      <c r="AE83" s="150">
        <f ca="1">IF($AA83=0,"",IF($X83&gt;$Y83,Settings!$C$4,IF($X83=$Y83,1,0)))</f>
        <v>0</v>
      </c>
      <c r="AF83" s="145">
        <f ca="1">IF($AA83=0,"",IF($X83&lt;$Y83,Settings!$C$4,IF($X83=$Y83,1,0)))</f>
        <v>3</v>
      </c>
    </row>
    <row r="84" spans="2:32" s="2" customFormat="1" x14ac:dyDescent="0.2">
      <c r="B84" s="4"/>
      <c r="C84" s="4"/>
      <c r="D84" s="4"/>
      <c r="E84" s="4"/>
      <c r="F84" s="13"/>
      <c r="G84" s="13"/>
      <c r="H84" s="13"/>
      <c r="I84" s="13"/>
      <c r="J84" s="13"/>
      <c r="K84" s="13"/>
      <c r="L84" s="13"/>
      <c r="M84" s="13"/>
      <c r="U84" s="68" t="s">
        <v>36</v>
      </c>
      <c r="V84" s="41" t="str">
        <f ca="1">Planning!$L26</f>
        <v>Real Madrid</v>
      </c>
      <c r="W84" s="13" t="str">
        <f ca="1">Planning!$N26</f>
        <v>FSV Rauen</v>
      </c>
      <c r="X84" s="13">
        <f ca="1">IF(AND('Preliminary Round'!$I32&lt;&gt;"",'Preliminary Round'!$K32&lt;&gt;"",'Preliminary Round'!$F32&lt;&gt;'Preliminary Round'!$H32,$V84&lt;&gt;"",$W84&lt;&gt;""),'Preliminary Round'!$I32,"")</f>
        <v>4</v>
      </c>
      <c r="Y84" s="36">
        <f ca="1">IF(AND('Preliminary Round'!$I32&lt;&gt;"",'Preliminary Round'!$K32&lt;&gt;"",'Preliminary Round'!$F32&lt;&gt;'Preliminary Round'!$H32,$V84&lt;&gt;"",$W84&lt;&gt;""),'Preliminary Round'!$K32,"")</f>
        <v>1</v>
      </c>
      <c r="Z84" s="35" t="str">
        <f t="shared" ca="1" si="67"/>
        <v>Real MadridFSV Rauen</v>
      </c>
      <c r="AA84" s="13">
        <f t="shared" ca="1" si="66"/>
        <v>1</v>
      </c>
      <c r="AB84" s="13" t="str">
        <f ca="1">IF(AA84&gt;0,X84&amp;Language!$E$84&amp;Y84,"")</f>
        <v>4-1</v>
      </c>
      <c r="AD84" s="145"/>
      <c r="AE84" s="150">
        <f ca="1">IF($AA84=0,"",IF($X84&gt;$Y84,Settings!$C$4,IF($X84=$Y84,1,0)))</f>
        <v>3</v>
      </c>
      <c r="AF84" s="145">
        <f ca="1">IF($AA84=0,"",IF($X84&lt;$Y84,Settings!$C$4,IF($X84=$Y84,1,0)))</f>
        <v>0</v>
      </c>
    </row>
    <row r="85" spans="2:32" s="2" customFormat="1" x14ac:dyDescent="0.2">
      <c r="B85" s="4"/>
      <c r="C85" s="4"/>
      <c r="D85" s="4"/>
      <c r="E85" s="4"/>
      <c r="F85" s="13"/>
      <c r="G85" s="13"/>
      <c r="H85" s="13"/>
      <c r="I85" s="13"/>
      <c r="J85" s="13"/>
      <c r="K85" s="13"/>
      <c r="L85" s="13"/>
      <c r="M85" s="13"/>
      <c r="U85" s="68" t="s">
        <v>37</v>
      </c>
      <c r="V85" s="41" t="str">
        <f ca="1">Planning!$L27</f>
        <v>Eintracht Frankfurt</v>
      </c>
      <c r="W85" s="13" t="str">
        <f ca="1">Planning!$N27</f>
        <v>1. FC Riedwald</v>
      </c>
      <c r="X85" s="13">
        <f ca="1">IF(AND('Preliminary Round'!$I33&lt;&gt;"",'Preliminary Round'!$K33&lt;&gt;"",'Preliminary Round'!$F33&lt;&gt;'Preliminary Round'!$H33,$V85&lt;&gt;"",$W85&lt;&gt;""),'Preliminary Round'!$I33,"")</f>
        <v>5</v>
      </c>
      <c r="Y85" s="36">
        <f ca="1">IF(AND('Preliminary Round'!$I33&lt;&gt;"",'Preliminary Round'!$K33&lt;&gt;"",'Preliminary Round'!$F33&lt;&gt;'Preliminary Round'!$H33,$V85&lt;&gt;"",$W85&lt;&gt;""),'Preliminary Round'!$K33,"")</f>
        <v>2</v>
      </c>
      <c r="Z85" s="35" t="str">
        <f t="shared" ca="1" si="67"/>
        <v>Eintracht Frankfurt1. FC Riedwald</v>
      </c>
      <c r="AA85" s="13">
        <f t="shared" ca="1" si="66"/>
        <v>1</v>
      </c>
      <c r="AB85" s="13" t="str">
        <f ca="1">IF(AA85&gt;0,X85&amp;Language!$E$84&amp;Y85,"")</f>
        <v>5-2</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Planning!$L28</f>
        <v>SSV Wildbach</v>
      </c>
      <c r="W86" s="13" t="str">
        <f ca="1">Planning!$N28</f>
        <v>Mainz 05</v>
      </c>
      <c r="X86" s="13">
        <f ca="1">IF(AND('Preliminary Round'!$I34&lt;&gt;"",'Preliminary Round'!$K34&lt;&gt;"",'Preliminary Round'!$F34&lt;&gt;'Preliminary Round'!$H34,$V86&lt;&gt;"",$W86&lt;&gt;""),'Preliminary Round'!$I34,"")</f>
        <v>0</v>
      </c>
      <c r="Y86" s="36">
        <f ca="1">IF(AND('Preliminary Round'!$I34&lt;&gt;"",'Preliminary Round'!$K34&lt;&gt;"",'Preliminary Round'!$F34&lt;&gt;'Preliminary Round'!$H34,$V86&lt;&gt;"",$W86&lt;&gt;""),'Preliminary Round'!$K34,"")</f>
        <v>2</v>
      </c>
      <c r="Z86" s="35" t="str">
        <f t="shared" ca="1" si="67"/>
        <v>SSV WildbachMainz 05</v>
      </c>
      <c r="AA86" s="13">
        <f t="shared" ca="1" si="66"/>
        <v>1</v>
      </c>
      <c r="AB86" s="13" t="str">
        <f ca="1">IF(AA86&gt;0,X86&amp;Language!$E$84&amp;Y86,"")</f>
        <v>0-2</v>
      </c>
      <c r="AD86" s="145"/>
      <c r="AE86" s="150">
        <f ca="1">IF($AA86=0,"",IF($X86&gt;$Y86,Settings!$C$4,IF($X86=$Y86,1,0)))</f>
        <v>0</v>
      </c>
      <c r="AF86" s="145">
        <f ca="1">IF($AA86=0,"",IF($X86&lt;$Y86,Settings!$C$4,IF($X86=$Y86,1,0)))</f>
        <v>3</v>
      </c>
    </row>
    <row r="87" spans="2:32" s="2" customFormat="1" x14ac:dyDescent="0.2">
      <c r="B87" s="4"/>
      <c r="C87" s="4"/>
      <c r="D87" s="4"/>
      <c r="E87" s="4"/>
      <c r="F87" s="13"/>
      <c r="G87" s="13"/>
      <c r="H87" s="13"/>
      <c r="I87" s="13"/>
      <c r="J87" s="13"/>
      <c r="K87" s="13"/>
      <c r="L87" s="13"/>
      <c r="M87" s="13"/>
      <c r="U87" s="68" t="s">
        <v>39</v>
      </c>
      <c r="V87" s="41" t="str">
        <f ca="1">Planning!$L29</f>
        <v>Borussia Dortmund</v>
      </c>
      <c r="W87" s="13" t="str">
        <f ca="1">Planning!$N29</f>
        <v>Kickers Rodendorf</v>
      </c>
      <c r="X87" s="13">
        <f ca="1">IF(AND('Preliminary Round'!$I35&lt;&gt;"",'Preliminary Round'!$K35&lt;&gt;"",'Preliminary Round'!$F35&lt;&gt;'Preliminary Round'!$H35,$V87&lt;&gt;"",$W87&lt;&gt;""),'Preliminary Round'!$I35,"")</f>
        <v>6</v>
      </c>
      <c r="Y87" s="36">
        <f ca="1">IF(AND('Preliminary Round'!$I35&lt;&gt;"",'Preliminary Round'!$K35&lt;&gt;"",'Preliminary Round'!$F35&lt;&gt;'Preliminary Round'!$H35,$V87&lt;&gt;"",$W87&lt;&gt;""),'Preliminary Round'!$K35,"")</f>
        <v>1</v>
      </c>
      <c r="Z87" s="35" t="str">
        <f t="shared" ca="1" si="67"/>
        <v>Borussia DortmundKickers Rodendorf</v>
      </c>
      <c r="AA87" s="13">
        <f t="shared" ca="1" si="66"/>
        <v>1</v>
      </c>
      <c r="AB87" s="13" t="str">
        <f ca="1">IF(AA87&gt;0,X87&amp;Language!$E$84&amp;Y87,"")</f>
        <v>6-1</v>
      </c>
      <c r="AD87" s="145"/>
      <c r="AE87" s="150">
        <f ca="1">IF($AA87=0,"",IF($X87&gt;$Y87,Settings!$C$4,IF($X87=$Y87,1,0)))</f>
        <v>3</v>
      </c>
      <c r="AF87" s="145">
        <f ca="1">IF($AA87=0,"",IF($X87&lt;$Y87,Settings!$C$4,IF($X87=$Y87,1,0)))</f>
        <v>0</v>
      </c>
    </row>
    <row r="88" spans="2:32" s="2" customFormat="1" x14ac:dyDescent="0.2">
      <c r="B88" s="4"/>
      <c r="C88" s="4"/>
      <c r="D88" s="4"/>
      <c r="E88" s="4"/>
      <c r="F88" s="13"/>
      <c r="G88" s="13"/>
      <c r="H88" s="13"/>
      <c r="I88" s="13"/>
      <c r="J88" s="13"/>
      <c r="K88" s="13"/>
      <c r="L88" s="13"/>
      <c r="M88" s="13"/>
      <c r="U88" s="68" t="s">
        <v>40</v>
      </c>
      <c r="V88" s="41" t="str">
        <f ca="1">Planning!$L30</f>
        <v>Maibach 1822 eV</v>
      </c>
      <c r="W88" s="13" t="str">
        <f ca="1">Planning!$N30</f>
        <v>VFB Essenheim</v>
      </c>
      <c r="X88" s="13">
        <f ca="1">IF(AND('Preliminary Round'!$I36&lt;&gt;"",'Preliminary Round'!$K36&lt;&gt;"",'Preliminary Round'!$F36&lt;&gt;'Preliminary Round'!$H36,$V88&lt;&gt;"",$W88&lt;&gt;""),'Preliminary Round'!$I36,"")</f>
        <v>4</v>
      </c>
      <c r="Y88" s="36">
        <f ca="1">IF(AND('Preliminary Round'!$I36&lt;&gt;"",'Preliminary Round'!$K36&lt;&gt;"",'Preliminary Round'!$F36&lt;&gt;'Preliminary Round'!$H36,$V88&lt;&gt;"",$W88&lt;&gt;""),'Preliminary Round'!$K36,"")</f>
        <v>2</v>
      </c>
      <c r="Z88" s="35" t="str">
        <f t="shared" ca="1" si="67"/>
        <v>Maibach 1822 eVVFB Essenheim</v>
      </c>
      <c r="AA88" s="13">
        <f t="shared" ca="1" si="66"/>
        <v>1</v>
      </c>
      <c r="AB88" s="13" t="str">
        <f ca="1">IF(AA88&gt;0,X88&amp;Language!$E$84&amp;Y88,"")</f>
        <v>4-2</v>
      </c>
      <c r="AD88" s="145"/>
      <c r="AE88" s="150">
        <f ca="1">IF($AA88=0,"",IF($X88&gt;$Y88,Settings!$C$4,IF($X88=$Y88,1,0)))</f>
        <v>3</v>
      </c>
      <c r="AF88" s="145">
        <f ca="1">IF($AA88=0,"",IF($X88&lt;$Y88,Settings!$C$4,IF($X88=$Y88,1,0)))</f>
        <v>0</v>
      </c>
    </row>
    <row r="89" spans="2:32" s="2" customFormat="1" x14ac:dyDescent="0.2">
      <c r="B89" s="4"/>
      <c r="C89" s="4"/>
      <c r="D89" s="4"/>
      <c r="E89" s="4"/>
      <c r="F89" s="13"/>
      <c r="G89" s="13"/>
      <c r="H89" s="13"/>
      <c r="I89" s="13"/>
      <c r="J89" s="13"/>
      <c r="K89" s="13"/>
      <c r="L89" s="13"/>
      <c r="M89" s="13"/>
      <c r="U89" s="68" t="s">
        <v>41</v>
      </c>
      <c r="V89" s="41" t="str">
        <f ca="1">Planning!$L31</f>
        <v>Manchester City</v>
      </c>
      <c r="W89" s="13" t="str">
        <f ca="1">Planning!$N31</f>
        <v>FC Grönlingen</v>
      </c>
      <c r="X89" s="13">
        <f ca="1">IF(AND('Preliminary Round'!$I37&lt;&gt;"",'Preliminary Round'!$K37&lt;&gt;"",'Preliminary Round'!$F37&lt;&gt;'Preliminary Round'!$H37,$V89&lt;&gt;"",$W89&lt;&gt;""),'Preliminary Round'!$I37,"")</f>
        <v>5</v>
      </c>
      <c r="Y89" s="36">
        <f ca="1">IF(AND('Preliminary Round'!$I37&lt;&gt;"",'Preliminary Round'!$K37&lt;&gt;"",'Preliminary Round'!$F37&lt;&gt;'Preliminary Round'!$H37,$V89&lt;&gt;"",$W89&lt;&gt;""),'Preliminary Round'!$K37,"")</f>
        <v>0</v>
      </c>
      <c r="Z89" s="35" t="str">
        <f t="shared" ca="1" si="67"/>
        <v>Manchester CityFC Grönlingen</v>
      </c>
      <c r="AA89" s="13">
        <f t="shared" ca="1" si="66"/>
        <v>1</v>
      </c>
      <c r="AB89" s="13" t="str">
        <f ca="1">IF(AA89&gt;0,X89&amp;Language!$E$84&amp;Y89,"")</f>
        <v>5-0</v>
      </c>
      <c r="AD89" s="145"/>
      <c r="AE89" s="150">
        <f ca="1">IF($AA89=0,"",IF($X89&gt;$Y89,Settings!$C$4,IF($X89=$Y89,1,0)))</f>
        <v>3</v>
      </c>
      <c r="AF89" s="145">
        <f ca="1">IF($AA89=0,"",IF($X89&lt;$Y89,Settings!$C$4,IF($X89=$Y89,1,0)))</f>
        <v>0</v>
      </c>
    </row>
    <row r="90" spans="2:32" s="2" customFormat="1" x14ac:dyDescent="0.2">
      <c r="B90" s="4"/>
      <c r="C90" s="4"/>
      <c r="D90" s="4"/>
      <c r="E90" s="4"/>
      <c r="F90" s="13"/>
      <c r="G90" s="13"/>
      <c r="H90" s="13"/>
      <c r="I90" s="13"/>
      <c r="J90" s="13"/>
      <c r="K90" s="13"/>
      <c r="L90" s="13"/>
      <c r="M90" s="13"/>
      <c r="U90" s="68" t="s">
        <v>42</v>
      </c>
      <c r="V90" s="41" t="str">
        <f ca="1">Planning!$L32</f>
        <v>FSV Rauen</v>
      </c>
      <c r="W90" s="13" t="str">
        <f ca="1">Planning!$N32</f>
        <v>1. FC Nürnberg</v>
      </c>
      <c r="X90" s="13">
        <f ca="1">IF(AND('Preliminary Round'!$I38&lt;&gt;"",'Preliminary Round'!$K38&lt;&gt;"",'Preliminary Round'!$F38&lt;&gt;'Preliminary Round'!$H38,$V90&lt;&gt;"",$W90&lt;&gt;""),'Preliminary Round'!$I38,"")</f>
        <v>1</v>
      </c>
      <c r="Y90" s="36">
        <f ca="1">IF(AND('Preliminary Round'!$I38&lt;&gt;"",'Preliminary Round'!$K38&lt;&gt;"",'Preliminary Round'!$F38&lt;&gt;'Preliminary Round'!$H38,$V90&lt;&gt;"",$W90&lt;&gt;""),'Preliminary Round'!$K38,"")</f>
        <v>3</v>
      </c>
      <c r="Z90" s="35" t="str">
        <f t="shared" ca="1" si="67"/>
        <v>FSV Rauen1. FC Nürnberg</v>
      </c>
      <c r="AA90" s="13">
        <f t="shared" ca="1" si="66"/>
        <v>1</v>
      </c>
      <c r="AB90" s="13" t="str">
        <f ca="1">IF(AA90&gt;0,X90&amp;Language!$E$84&amp;Y90,"")</f>
        <v>1-3</v>
      </c>
      <c r="AD90" s="145"/>
      <c r="AE90" s="150">
        <f ca="1">IF($AA90=0,"",IF($X90&gt;$Y90,Settings!$C$4,IF($X90=$Y90,1,0)))</f>
        <v>0</v>
      </c>
      <c r="AF90" s="145">
        <f ca="1">IF($AA90=0,"",IF($X90&lt;$Y90,Settings!$C$4,IF($X90=$Y90,1,0)))</f>
        <v>3</v>
      </c>
    </row>
    <row r="91" spans="2:32" s="2" customFormat="1" x14ac:dyDescent="0.2">
      <c r="B91" s="4"/>
      <c r="C91" s="4"/>
      <c r="D91" s="4"/>
      <c r="E91" s="4"/>
      <c r="F91" s="13"/>
      <c r="G91" s="13"/>
      <c r="H91" s="13"/>
      <c r="I91" s="13"/>
      <c r="J91" s="13"/>
      <c r="K91" s="13"/>
      <c r="L91" s="13"/>
      <c r="M91" s="13"/>
      <c r="U91" s="68" t="s">
        <v>43</v>
      </c>
      <c r="V91" s="41" t="str">
        <f ca="1">Planning!$L33</f>
        <v>1. FC Riedwald</v>
      </c>
      <c r="W91" s="13" t="str">
        <f ca="1">Planning!$N33</f>
        <v>FC Barcelona</v>
      </c>
      <c r="X91" s="13">
        <f ca="1">IF(AND('Preliminary Round'!$I39&lt;&gt;"",'Preliminary Round'!$K39&lt;&gt;"",'Preliminary Round'!$F39&lt;&gt;'Preliminary Round'!$H39,$V91&lt;&gt;"",$W91&lt;&gt;""),'Preliminary Round'!$I39,"")</f>
        <v>0</v>
      </c>
      <c r="Y91" s="36">
        <f ca="1">IF(AND('Preliminary Round'!$I39&lt;&gt;"",'Preliminary Round'!$K39&lt;&gt;"",'Preliminary Round'!$F39&lt;&gt;'Preliminary Round'!$H39,$V91&lt;&gt;"",$W91&lt;&gt;""),'Preliminary Round'!$K39,"")</f>
        <v>2</v>
      </c>
      <c r="Z91" s="35" t="str">
        <f t="shared" ca="1" si="67"/>
        <v>1. FC RiedwaldFC Barcelona</v>
      </c>
      <c r="AA91" s="13">
        <f t="shared" ca="1" si="66"/>
        <v>1</v>
      </c>
      <c r="AB91" s="13" t="str">
        <f ca="1">IF(AA91&gt;0,X91&amp;Language!$E$84&amp;Y91,"")</f>
        <v>0-2</v>
      </c>
      <c r="AD91" s="145"/>
      <c r="AE91" s="150">
        <f ca="1">IF($AA91=0,"",IF($X91&gt;$Y91,Settings!$C$4,IF($X91=$Y91,1,0)))</f>
        <v>0</v>
      </c>
      <c r="AF91" s="145">
        <f ca="1">IF($AA91=0,"",IF($X91&lt;$Y91,Settings!$C$4,IF($X91=$Y91,1,0)))</f>
        <v>3</v>
      </c>
    </row>
    <row r="92" spans="2:32" s="2" customFormat="1" x14ac:dyDescent="0.2">
      <c r="B92" s="4"/>
      <c r="C92" s="4"/>
      <c r="D92" s="4"/>
      <c r="E92" s="4"/>
      <c r="F92" s="13"/>
      <c r="G92" s="13"/>
      <c r="H92" s="13"/>
      <c r="I92" s="13"/>
      <c r="J92" s="13"/>
      <c r="K92" s="13"/>
      <c r="L92" s="13"/>
      <c r="M92" s="13"/>
      <c r="U92" s="68" t="s">
        <v>44</v>
      </c>
      <c r="V92" s="41" t="str">
        <f ca="1">Planning!$L34</f>
        <v>Mainz 05</v>
      </c>
      <c r="W92" s="13" t="str">
        <f ca="1">Planning!$N34</f>
        <v>Inter Mailand</v>
      </c>
      <c r="X92" s="13">
        <f ca="1">IF(AND('Preliminary Round'!$I40&lt;&gt;"",'Preliminary Round'!$K40&lt;&gt;"",'Preliminary Round'!$F40&lt;&gt;'Preliminary Round'!$H40,$V92&lt;&gt;"",$W92&lt;&gt;""),'Preliminary Round'!$I40,"")</f>
        <v>1</v>
      </c>
      <c r="Y92" s="36">
        <f ca="1">IF(AND('Preliminary Round'!$I40&lt;&gt;"",'Preliminary Round'!$K40&lt;&gt;"",'Preliminary Round'!$F40&lt;&gt;'Preliminary Round'!$H40,$V92&lt;&gt;"",$W92&lt;&gt;""),'Preliminary Round'!$K40,"")</f>
        <v>4</v>
      </c>
      <c r="Z92" s="35" t="str">
        <f t="shared" ca="1" si="67"/>
        <v>Mainz 05Inter Mailand</v>
      </c>
      <c r="AA92" s="13">
        <f t="shared" ca="1" si="66"/>
        <v>1</v>
      </c>
      <c r="AB92" s="13" t="str">
        <f ca="1">IF(AA92&gt;0,X92&amp;Language!$E$84&amp;Y92,"")</f>
        <v>1-4</v>
      </c>
      <c r="AD92" s="145"/>
      <c r="AE92" s="150">
        <f ca="1">IF($AA92=0,"",IF($X92&gt;$Y92,Settings!$C$4,IF($X92=$Y92,1,0)))</f>
        <v>0</v>
      </c>
      <c r="AF92" s="145">
        <f ca="1">IF($AA92=0,"",IF($X92&lt;$Y92,Settings!$C$4,IF($X92=$Y92,1,0)))</f>
        <v>3</v>
      </c>
    </row>
    <row r="93" spans="2:32" s="2" customFormat="1" x14ac:dyDescent="0.2">
      <c r="B93" s="4"/>
      <c r="C93" s="4"/>
      <c r="D93" s="4"/>
      <c r="E93" s="4"/>
      <c r="F93" s="13"/>
      <c r="G93" s="13"/>
      <c r="H93" s="13"/>
      <c r="I93" s="13"/>
      <c r="J93" s="13"/>
      <c r="K93" s="13"/>
      <c r="L93" s="13"/>
      <c r="M93" s="13"/>
      <c r="U93" s="68" t="s">
        <v>45</v>
      </c>
      <c r="V93" s="41" t="str">
        <f ca="1">Planning!$L35</f>
        <v>Kickers Rodendorf</v>
      </c>
      <c r="W93" s="13" t="str">
        <f ca="1">Planning!$N35</f>
        <v>Real Madrid</v>
      </c>
      <c r="X93" s="13">
        <f ca="1">IF(AND('Preliminary Round'!$I41&lt;&gt;"",'Preliminary Round'!$K41&lt;&gt;"",'Preliminary Round'!$F41&lt;&gt;'Preliminary Round'!$H41,$V93&lt;&gt;"",$W93&lt;&gt;""),'Preliminary Round'!$I41,"")</f>
        <v>0</v>
      </c>
      <c r="Y93" s="36">
        <f ca="1">IF(AND('Preliminary Round'!$I41&lt;&gt;"",'Preliminary Round'!$K41&lt;&gt;"",'Preliminary Round'!$F41&lt;&gt;'Preliminary Round'!$H41,$V93&lt;&gt;"",$W93&lt;&gt;""),'Preliminary Round'!$K41,"")</f>
        <v>6</v>
      </c>
      <c r="Z93" s="35" t="str">
        <f t="shared" ca="1" si="67"/>
        <v>Kickers RodendorfReal Madrid</v>
      </c>
      <c r="AA93" s="13">
        <f t="shared" ca="1" si="66"/>
        <v>1</v>
      </c>
      <c r="AB93" s="13" t="str">
        <f ca="1">IF(AA93&gt;0,X93&amp;Language!$E$84&amp;Y93,"")</f>
        <v>0-6</v>
      </c>
      <c r="AD93" s="145"/>
      <c r="AE93" s="150">
        <f ca="1">IF($AA93=0,"",IF($X93&gt;$Y93,Settings!$C$4,IF($X93=$Y93,1,0)))</f>
        <v>0</v>
      </c>
      <c r="AF93" s="145">
        <f ca="1">IF($AA93=0,"",IF($X93&lt;$Y93,Settings!$C$4,IF($X93=$Y93,1,0)))</f>
        <v>3</v>
      </c>
    </row>
    <row r="94" spans="2:32" s="2" customFormat="1" x14ac:dyDescent="0.2">
      <c r="B94" s="4"/>
      <c r="C94" s="4"/>
      <c r="D94" s="4"/>
      <c r="E94" s="4"/>
      <c r="F94" s="13"/>
      <c r="G94" s="13"/>
      <c r="H94" s="13"/>
      <c r="I94" s="13"/>
      <c r="J94" s="13"/>
      <c r="K94" s="13"/>
      <c r="L94" s="13"/>
      <c r="M94" s="13"/>
      <c r="U94" s="68" t="s">
        <v>46</v>
      </c>
      <c r="V94" s="41" t="str">
        <f ca="1">Planning!$L36</f>
        <v/>
      </c>
      <c r="W94" s="13" t="str">
        <f ca="1">Planning!$N36</f>
        <v/>
      </c>
      <c r="X94" s="13" t="str">
        <f ca="1">IF(AND('Preliminary Round'!$I42&lt;&gt;"",'Preliminary Round'!$K42&lt;&gt;"",'Preliminary Round'!$F42&lt;&gt;'Preliminary Round'!$H42,$V94&lt;&gt;"",$W94&lt;&gt;""),'Preliminary Round'!$I42,"")</f>
        <v/>
      </c>
      <c r="Y94" s="36" t="str">
        <f ca="1">IF(AND('Preliminary Round'!$I42&lt;&gt;"",'Preliminary Round'!$K42&lt;&gt;"",'Preliminary Round'!$F42&lt;&gt;'Preliminary Round'!$H42,$V94&lt;&gt;"",$W94&lt;&gt;""),'Preliminary Round'!$K42,"")</f>
        <v/>
      </c>
      <c r="Z94" s="35" t="str">
        <f t="shared" ca="1" si="67"/>
        <v/>
      </c>
      <c r="AA94" s="13">
        <f t="shared" ca="1" si="66"/>
        <v>0</v>
      </c>
      <c r="AB94" s="13" t="str">
        <f ca="1">IF(AA94&gt;0,X94&amp;Language!$E$84&amp;Y94,"")</f>
        <v/>
      </c>
      <c r="AD94" s="145"/>
      <c r="AE94" s="150" t="str">
        <f ca="1">IF($AA94=0,"",IF($X94&gt;$Y94,Settings!$C$4,IF($X94=$Y94,1,0)))</f>
        <v/>
      </c>
      <c r="AF94" s="145" t="str">
        <f ca="1">IF($AA94=0,"",IF($X94&lt;$Y94,Settings!$C$4,IF($X94=$Y94,1,0)))</f>
        <v/>
      </c>
    </row>
    <row r="95" spans="2:32" s="2" customFormat="1" x14ac:dyDescent="0.2">
      <c r="B95" s="4"/>
      <c r="C95" s="4"/>
      <c r="D95" s="4"/>
      <c r="E95" s="4"/>
      <c r="F95" s="13"/>
      <c r="G95" s="13"/>
      <c r="H95" s="13"/>
      <c r="I95" s="13"/>
      <c r="J95" s="13"/>
      <c r="K95" s="13"/>
      <c r="L95" s="13"/>
      <c r="M95" s="13"/>
      <c r="U95" s="68" t="s">
        <v>47</v>
      </c>
      <c r="V95" s="41" t="str">
        <f ca="1">Planning!$L37</f>
        <v/>
      </c>
      <c r="W95" s="13" t="str">
        <f ca="1">Planning!$N37</f>
        <v/>
      </c>
      <c r="X95" s="13" t="str">
        <f ca="1">IF(AND('Preliminary Round'!$I43&lt;&gt;"",'Preliminary Round'!$K43&lt;&gt;"",'Preliminary Round'!$F43&lt;&gt;'Preliminary Round'!$H43,$V95&lt;&gt;"",$W95&lt;&gt;""),'Preliminary Round'!$I43,"")</f>
        <v/>
      </c>
      <c r="Y95" s="36" t="str">
        <f ca="1">IF(AND('Preliminary Round'!$I43&lt;&gt;"",'Preliminary Round'!$K43&lt;&gt;"",'Preliminary Round'!$F43&lt;&gt;'Preliminary Round'!$H43,$V95&lt;&gt;"",$W95&lt;&gt;""),'Preliminary Round'!$K43,"")</f>
        <v/>
      </c>
      <c r="Z95" s="35" t="str">
        <f t="shared" ca="1" si="67"/>
        <v/>
      </c>
      <c r="AA95" s="13">
        <f t="shared" ca="1" si="66"/>
        <v>0</v>
      </c>
      <c r="AB95" s="13" t="str">
        <f ca="1">IF(AA95&gt;0,X95&amp;Language!$E$84&amp;Y95,"")</f>
        <v/>
      </c>
      <c r="AD95" s="145"/>
      <c r="AE95" s="150" t="str">
        <f ca="1">IF($AA95=0,"",IF($X95&gt;$Y95,Settings!$C$4,IF($X95=$Y95,1,0)))</f>
        <v/>
      </c>
      <c r="AF95" s="145" t="str">
        <f ca="1">IF($AA95=0,"",IF($X95&lt;$Y95,Settings!$C$4,IF($X95=$Y95,1,0)))</f>
        <v/>
      </c>
    </row>
    <row r="96" spans="2:32" s="2" customFormat="1" x14ac:dyDescent="0.2">
      <c r="B96" s="4"/>
      <c r="C96" s="4"/>
      <c r="D96" s="4"/>
      <c r="E96" s="4"/>
      <c r="F96" s="13"/>
      <c r="G96" s="13"/>
      <c r="H96" s="13"/>
      <c r="I96" s="13"/>
      <c r="J96" s="13"/>
      <c r="K96" s="13"/>
      <c r="L96" s="13"/>
      <c r="M96" s="13"/>
      <c r="U96" s="68" t="s">
        <v>48</v>
      </c>
      <c r="V96" s="41" t="str">
        <f ca="1">Planning!$L38</f>
        <v/>
      </c>
      <c r="W96" s="13" t="str">
        <f ca="1">Planning!$N38</f>
        <v/>
      </c>
      <c r="X96" s="13" t="str">
        <f ca="1">IF(AND('Preliminary Round'!$I44&lt;&gt;"",'Preliminary Round'!$K44&lt;&gt;"",'Preliminary Round'!$F44&lt;&gt;'Preliminary Round'!$H44,$V96&lt;&gt;"",$W96&lt;&gt;""),'Preliminary Round'!$I44,"")</f>
        <v/>
      </c>
      <c r="Y96" s="36" t="str">
        <f ca="1">IF(AND('Preliminary Round'!$I44&lt;&gt;"",'Preliminary Round'!$K44&lt;&gt;"",'Preliminary Round'!$F44&lt;&gt;'Preliminary Round'!$H44,$V96&lt;&gt;"",$W96&lt;&gt;""),'Preliminary Round'!$K44,"")</f>
        <v/>
      </c>
      <c r="Z96" s="35" t="str">
        <f t="shared" ca="1" si="67"/>
        <v/>
      </c>
      <c r="AA96" s="13">
        <f t="shared" ca="1" si="66"/>
        <v>0</v>
      </c>
      <c r="AB96" s="13" t="str">
        <f ca="1">IF(AA96&gt;0,X96&amp;Language!$E$84&amp;Y96,"")</f>
        <v/>
      </c>
      <c r="AD96" s="145"/>
      <c r="AE96" s="150" t="str">
        <f ca="1">IF($AA96=0,"",IF($X96&gt;$Y96,Settings!$C$4,IF($X96=$Y96,1,0)))</f>
        <v/>
      </c>
      <c r="AF96" s="145" t="str">
        <f ca="1">IF($AA96=0,"",IF($X96&lt;$Y96,Settings!$C$4,IF($X96=$Y96,1,0)))</f>
        <v/>
      </c>
    </row>
    <row r="97" spans="2:32" s="2" customFormat="1" x14ac:dyDescent="0.2">
      <c r="B97" s="4"/>
      <c r="C97" s="4"/>
      <c r="D97" s="4"/>
      <c r="E97" s="4"/>
      <c r="F97" s="13"/>
      <c r="G97" s="13"/>
      <c r="H97" s="13"/>
      <c r="I97" s="13"/>
      <c r="J97" s="13"/>
      <c r="K97" s="13"/>
      <c r="L97" s="13"/>
      <c r="M97" s="13"/>
      <c r="U97" s="68" t="s">
        <v>49</v>
      </c>
      <c r="V97" s="41" t="str">
        <f ca="1">Planning!$L39</f>
        <v/>
      </c>
      <c r="W97" s="13" t="str">
        <f ca="1">Planning!$N39</f>
        <v/>
      </c>
      <c r="X97" s="13" t="str">
        <f ca="1">IF(AND('Preliminary Round'!$I45&lt;&gt;"",'Preliminary Round'!$K45&lt;&gt;"",'Preliminary Round'!$F45&lt;&gt;'Preliminary Round'!$H45,$V97&lt;&gt;"",$W97&lt;&gt;""),'Preliminary Round'!$I45,"")</f>
        <v/>
      </c>
      <c r="Y97" s="36" t="str">
        <f ca="1">IF(AND('Preliminary Round'!$I45&lt;&gt;"",'Preliminary Round'!$K45&lt;&gt;"",'Preliminary Round'!$F45&lt;&gt;'Preliminary Round'!$H45,$V97&lt;&gt;"",$W97&lt;&gt;""),'Preliminary Round'!$K45,"")</f>
        <v/>
      </c>
      <c r="Z97" s="35" t="str">
        <f t="shared" ca="1" si="67"/>
        <v/>
      </c>
      <c r="AA97" s="13">
        <f t="shared" ca="1" si="66"/>
        <v>0</v>
      </c>
      <c r="AB97" s="13" t="str">
        <f ca="1">IF(AA97&gt;0,X97&amp;Language!$E$84&amp;Y97,"")</f>
        <v/>
      </c>
      <c r="AD97" s="145"/>
      <c r="AE97" s="150" t="str">
        <f ca="1">IF($AA97=0,"",IF($X97&gt;$Y97,Settings!$C$4,IF($X97=$Y97,1,0)))</f>
        <v/>
      </c>
      <c r="AF97" s="145" t="str">
        <f ca="1">IF($AA97=0,"",IF($X97&lt;$Y97,Settings!$C$4,IF($X97=$Y97,1,0)))</f>
        <v/>
      </c>
    </row>
    <row r="98" spans="2:32" s="2" customFormat="1" x14ac:dyDescent="0.2">
      <c r="B98" s="4"/>
      <c r="C98" s="4"/>
      <c r="D98" s="4"/>
      <c r="E98" s="4"/>
      <c r="F98" s="13"/>
      <c r="G98" s="13"/>
      <c r="H98" s="13"/>
      <c r="I98" s="13"/>
      <c r="J98" s="13"/>
      <c r="K98" s="13"/>
      <c r="L98" s="13"/>
      <c r="M98" s="13"/>
      <c r="U98" s="68" t="s">
        <v>50</v>
      </c>
      <c r="V98" s="41" t="str">
        <f ca="1">Planning!$L40</f>
        <v/>
      </c>
      <c r="W98" s="13" t="str">
        <f ca="1">Planning!$N40</f>
        <v/>
      </c>
      <c r="X98" s="13" t="str">
        <f ca="1">IF(AND('Preliminary Round'!$I46&lt;&gt;"",'Preliminary Round'!$K46&lt;&gt;"",'Preliminary Round'!$F46&lt;&gt;'Preliminary Round'!$H46,$V98&lt;&gt;"",$W98&lt;&gt;""),'Preliminary Round'!$I46,"")</f>
        <v/>
      </c>
      <c r="Y98" s="36" t="str">
        <f ca="1">IF(AND('Preliminary Round'!$I46&lt;&gt;"",'Preliminary Round'!$K46&lt;&gt;"",'Preliminary Round'!$F46&lt;&gt;'Preliminary Round'!$H46,$V98&lt;&gt;"",$W98&lt;&gt;""),'Preliminary Round'!$K46,"")</f>
        <v/>
      </c>
      <c r="Z98" s="35" t="str">
        <f t="shared" ca="1" si="67"/>
        <v/>
      </c>
      <c r="AA98" s="13">
        <f t="shared" ca="1" si="66"/>
        <v>0</v>
      </c>
      <c r="AB98" s="13" t="str">
        <f ca="1">IF(AA98&gt;0,X98&amp;Language!$E$84&amp;Y98,"")</f>
        <v/>
      </c>
      <c r="AD98" s="145"/>
      <c r="AE98" s="150" t="str">
        <f ca="1">IF($AA98=0,"",IF($X98&gt;$Y98,Settings!$C$4,IF($X98=$Y98,1,0)))</f>
        <v/>
      </c>
      <c r="AF98" s="145" t="str">
        <f ca="1">IF($AA98=0,"",IF($X98&lt;$Y98,Settings!$C$4,IF($X98=$Y98,1,0)))</f>
        <v/>
      </c>
    </row>
    <row r="99" spans="2:32" s="2" customFormat="1" x14ac:dyDescent="0.2">
      <c r="B99" s="4"/>
      <c r="C99" s="4"/>
      <c r="D99" s="4"/>
      <c r="E99" s="4"/>
      <c r="F99" s="13"/>
      <c r="G99" s="13"/>
      <c r="H99" s="13"/>
      <c r="I99" s="13"/>
      <c r="J99" s="13"/>
      <c r="K99" s="13"/>
      <c r="L99" s="13"/>
      <c r="M99" s="13"/>
      <c r="U99" s="68" t="s">
        <v>51</v>
      </c>
      <c r="V99" s="41" t="str">
        <f ca="1">Planning!$L41</f>
        <v/>
      </c>
      <c r="W99" s="13" t="str">
        <f ca="1">Planning!$N41</f>
        <v/>
      </c>
      <c r="X99" s="13" t="str">
        <f ca="1">IF(AND('Preliminary Round'!$I47&lt;&gt;"",'Preliminary Round'!$K47&lt;&gt;"",'Preliminary Round'!$F47&lt;&gt;'Preliminary Round'!$H47,$V99&lt;&gt;"",$W99&lt;&gt;""),'Preliminary Round'!$I47,"")</f>
        <v/>
      </c>
      <c r="Y99" s="36" t="str">
        <f ca="1">IF(AND('Preliminary Round'!$I47&lt;&gt;"",'Preliminary Round'!$K47&lt;&gt;"",'Preliminary Round'!$F47&lt;&gt;'Preliminary Round'!$H47,$V99&lt;&gt;"",$W99&lt;&gt;""),'Preliminary Round'!$K47,"")</f>
        <v/>
      </c>
      <c r="Z99" s="35" t="str">
        <f t="shared" ca="1" si="67"/>
        <v/>
      </c>
      <c r="AA99" s="13">
        <f t="shared" ca="1" si="66"/>
        <v>0</v>
      </c>
      <c r="AB99" s="13" t="str">
        <f ca="1">IF(AA99&gt;0,X99&amp;Language!$E$84&amp;Y99,"")</f>
        <v/>
      </c>
      <c r="AD99" s="145"/>
      <c r="AE99" s="150" t="str">
        <f ca="1">IF($AA99=0,"",IF($X99&gt;$Y99,Settings!$C$4,IF($X99=$Y99,1,0)))</f>
        <v/>
      </c>
      <c r="AF99" s="145" t="str">
        <f ca="1">IF($AA99=0,"",IF($X99&lt;$Y99,Settings!$C$4,IF($X99=$Y99,1,0)))</f>
        <v/>
      </c>
    </row>
    <row r="100" spans="2:32" s="2" customFormat="1" x14ac:dyDescent="0.2">
      <c r="B100" s="4"/>
      <c r="C100" s="4"/>
      <c r="D100" s="4"/>
      <c r="E100" s="4"/>
      <c r="F100" s="13"/>
      <c r="G100" s="13"/>
      <c r="H100" s="13"/>
      <c r="I100" s="13"/>
      <c r="J100" s="13"/>
      <c r="K100" s="13"/>
      <c r="L100" s="13"/>
      <c r="M100" s="13"/>
      <c r="U100" s="68" t="s">
        <v>60</v>
      </c>
      <c r="V100" s="41" t="str">
        <f ca="1">Planning!$L42</f>
        <v/>
      </c>
      <c r="W100" s="13" t="str">
        <f ca="1">Planning!$N42</f>
        <v/>
      </c>
      <c r="X100" s="13" t="str">
        <f ca="1">IF(AND('Preliminary Round'!$I48&lt;&gt;"",'Preliminary Round'!$K48&lt;&gt;"",'Preliminary Round'!$F48&lt;&gt;'Preliminary Round'!$H48,$V100&lt;&gt;"",$W100&lt;&gt;""),'Preliminary Round'!$I48,"")</f>
        <v/>
      </c>
      <c r="Y100" s="36" t="str">
        <f ca="1">IF(AND('Preliminary Round'!$I48&lt;&gt;"",'Preliminary Round'!$K48&lt;&gt;"",'Preliminary Round'!$F48&lt;&gt;'Preliminary Round'!$H48,$V100&lt;&gt;"",$W100&lt;&gt;""),'Preliminary Round'!$K48,"")</f>
        <v/>
      </c>
      <c r="Z100" s="35" t="str">
        <f t="shared" ca="1" si="67"/>
        <v/>
      </c>
      <c r="AA100" s="13">
        <f t="shared" ca="1" si="66"/>
        <v>0</v>
      </c>
      <c r="AB100" s="13" t="str">
        <f ca="1">IF(AA100&gt;0,X100&amp;Language!$E$84&amp;Y100,"")</f>
        <v/>
      </c>
      <c r="AD100" s="145"/>
      <c r="AE100" s="150" t="str">
        <f ca="1">IF($AA100=0,"",IF($X100&gt;$Y100,Settings!$C$4,IF($X100=$Y100,1,0)))</f>
        <v/>
      </c>
      <c r="AF100" s="145" t="str">
        <f ca="1">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 ca="1">Planning!$L43</f>
        <v/>
      </c>
      <c r="W101" s="13" t="str">
        <f ca="1">Planning!$N43</f>
        <v/>
      </c>
      <c r="X101" s="13" t="str">
        <f ca="1">IF(AND('Preliminary Round'!$I49&lt;&gt;"",'Preliminary Round'!$K49&lt;&gt;"",'Preliminary Round'!$F49&lt;&gt;'Preliminary Round'!$H49,$V101&lt;&gt;"",$W101&lt;&gt;""),'Preliminary Round'!$I49,"")</f>
        <v/>
      </c>
      <c r="Y101" s="36" t="str">
        <f ca="1">IF(AND('Preliminary Round'!$I49&lt;&gt;"",'Preliminary Round'!$K49&lt;&gt;"",'Preliminary Round'!$F49&lt;&gt;'Preliminary Round'!$H49,$V101&lt;&gt;"",$W101&lt;&gt;""),'Preliminary Round'!$K49,"")</f>
        <v/>
      </c>
      <c r="Z101" s="35" t="str">
        <f t="shared" ca="1" si="67"/>
        <v/>
      </c>
      <c r="AA101" s="13">
        <f t="shared" ca="1" si="66"/>
        <v>0</v>
      </c>
      <c r="AB101" s="13" t="str">
        <f ca="1">IF(AA101&gt;0,X101&amp;Language!$E$84&amp;Y101,"")</f>
        <v/>
      </c>
      <c r="AD101" s="145"/>
      <c r="AE101" s="150" t="str">
        <f ca="1">IF($AA101=0,"",IF($X101&gt;$Y101,Settings!$C$4,IF($X101=$Y101,1,0)))</f>
        <v/>
      </c>
      <c r="AF101" s="145" t="str">
        <f ca="1">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 ca="1">Planning!$L44</f>
        <v/>
      </c>
      <c r="W102" s="13" t="str">
        <f ca="1">Planning!$N44</f>
        <v/>
      </c>
      <c r="X102" s="13" t="str">
        <f ca="1">IF(AND('Preliminary Round'!$I50&lt;&gt;"",'Preliminary Round'!$K50&lt;&gt;"",'Preliminary Round'!$F50&lt;&gt;'Preliminary Round'!$H50,$V102&lt;&gt;"",$W102&lt;&gt;""),'Preliminary Round'!$I50,"")</f>
        <v/>
      </c>
      <c r="Y102" s="36" t="str">
        <f ca="1">IF(AND('Preliminary Round'!$I50&lt;&gt;"",'Preliminary Round'!$K50&lt;&gt;"",'Preliminary Round'!$F50&lt;&gt;'Preliminary Round'!$H50,$V102&lt;&gt;"",$W102&lt;&gt;""),'Preliminary Round'!$K50,"")</f>
        <v/>
      </c>
      <c r="Z102" s="35" t="str">
        <f t="shared" ca="1" si="67"/>
        <v/>
      </c>
      <c r="AA102" s="13">
        <f t="shared" ca="1" si="66"/>
        <v>0</v>
      </c>
      <c r="AB102" s="13" t="str">
        <f ca="1">IF(AA102&gt;0,X102&amp;Language!$E$84&amp;Y102,"")</f>
        <v/>
      </c>
      <c r="AD102" s="145"/>
      <c r="AE102" s="150" t="str">
        <f ca="1">IF($AA102=0,"",IF($X102&gt;$Y102,Settings!$C$4,IF($X102=$Y102,1,0)))</f>
        <v/>
      </c>
      <c r="AF102" s="145" t="str">
        <f ca="1">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 ca="1">Planning!$L45</f>
        <v/>
      </c>
      <c r="W103" s="13" t="str">
        <f ca="1">Planning!$N45</f>
        <v/>
      </c>
      <c r="X103" s="13" t="str">
        <f ca="1">IF(AND('Preliminary Round'!$I51&lt;&gt;"",'Preliminary Round'!$K51&lt;&gt;"",'Preliminary Round'!$F51&lt;&gt;'Preliminary Round'!$H51,$V103&lt;&gt;"",$W103&lt;&gt;""),'Preliminary Round'!$I51,"")</f>
        <v/>
      </c>
      <c r="Y103" s="36" t="str">
        <f ca="1">IF(AND('Preliminary Round'!$I51&lt;&gt;"",'Preliminary Round'!$K51&lt;&gt;"",'Preliminary Round'!$F51&lt;&gt;'Preliminary Round'!$H51,$V103&lt;&gt;"",$W103&lt;&gt;""),'Preliminary Round'!$K51,"")</f>
        <v/>
      </c>
      <c r="Z103" s="35" t="str">
        <f t="shared" ca="1" si="67"/>
        <v/>
      </c>
      <c r="AA103" s="13">
        <f t="shared" ca="1" si="66"/>
        <v>0</v>
      </c>
      <c r="AB103" s="13" t="str">
        <f ca="1">IF(AA103&gt;0,X103&amp;Language!$E$84&amp;Y103,"")</f>
        <v/>
      </c>
      <c r="AD103" s="145"/>
      <c r="AE103" s="150" t="str">
        <f ca="1">IF($AA103=0,"",IF($X103&gt;$Y103,Settings!$C$4,IF($X103=$Y103,1,0)))</f>
        <v/>
      </c>
      <c r="AF103" s="145" t="str">
        <f ca="1">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 ca="1">Planning!$L46</f>
        <v/>
      </c>
      <c r="W104" s="13" t="str">
        <f ca="1">Planning!$N46</f>
        <v/>
      </c>
      <c r="X104" s="13" t="str">
        <f ca="1">IF(AND('Preliminary Round'!$I52&lt;&gt;"",'Preliminary Round'!$K52&lt;&gt;"",'Preliminary Round'!$F52&lt;&gt;'Preliminary Round'!$H52,$V104&lt;&gt;"",$W104&lt;&gt;""),'Preliminary Round'!$I52,"")</f>
        <v/>
      </c>
      <c r="Y104" s="36" t="str">
        <f ca="1">IF(AND('Preliminary Round'!$I52&lt;&gt;"",'Preliminary Round'!$K52&lt;&gt;"",'Preliminary Round'!$F52&lt;&gt;'Preliminary Round'!$H52,$V104&lt;&gt;"",$W104&lt;&gt;""),'Preliminary Round'!$K52,"")</f>
        <v/>
      </c>
      <c r="Z104" s="35" t="str">
        <f t="shared" ca="1" si="67"/>
        <v/>
      </c>
      <c r="AA104" s="13">
        <f t="shared" ca="1" si="66"/>
        <v>0</v>
      </c>
      <c r="AB104" s="13" t="str">
        <f ca="1">IF(AA104&gt;0,X104&amp;Language!$E$84&amp;Y104,"")</f>
        <v/>
      </c>
      <c r="AD104" s="145"/>
      <c r="AE104" s="150" t="str">
        <f ca="1">IF($AA104=0,"",IF($X104&gt;$Y104,Settings!$C$4,IF($X104=$Y104,1,0)))</f>
        <v/>
      </c>
      <c r="AF104" s="145" t="str">
        <f ca="1">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 ca="1">Planning!$L47</f>
        <v/>
      </c>
      <c r="W105" s="13" t="str">
        <f ca="1">Planning!$N47</f>
        <v/>
      </c>
      <c r="X105" s="13" t="str">
        <f ca="1">IF(AND('Preliminary Round'!$I53&lt;&gt;"",'Preliminary Round'!$K53&lt;&gt;"",'Preliminary Round'!$F53&lt;&gt;'Preliminary Round'!$H53,$V105&lt;&gt;"",$W105&lt;&gt;""),'Preliminary Round'!$I53,"")</f>
        <v/>
      </c>
      <c r="Y105" s="36" t="str">
        <f ca="1">IF(AND('Preliminary Round'!$I53&lt;&gt;"",'Preliminary Round'!$K53&lt;&gt;"",'Preliminary Round'!$F53&lt;&gt;'Preliminary Round'!$H53,$V105&lt;&gt;"",$W105&lt;&gt;""),'Preliminary Round'!$K53,"")</f>
        <v/>
      </c>
      <c r="Z105" s="35" t="str">
        <f t="shared" ca="1" si="67"/>
        <v/>
      </c>
      <c r="AA105" s="13">
        <f t="shared" ca="1" si="66"/>
        <v>0</v>
      </c>
      <c r="AB105" s="13" t="str">
        <f ca="1">IF(AA105&gt;0,X105&amp;Language!$E$84&amp;Y105,"")</f>
        <v/>
      </c>
      <c r="AD105" s="145"/>
      <c r="AE105" s="150" t="str">
        <f ca="1">IF($AA105=0,"",IF($X105&gt;$Y105,Settings!$C$4,IF($X105=$Y105,1,0)))</f>
        <v/>
      </c>
      <c r="AF105" s="145" t="str">
        <f ca="1">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 ca="1">Planning!$L48</f>
        <v/>
      </c>
      <c r="W106" s="13" t="str">
        <f ca="1">Planning!$N48</f>
        <v/>
      </c>
      <c r="X106" s="13" t="str">
        <f ca="1">IF(AND('Preliminary Round'!$I54&lt;&gt;"",'Preliminary Round'!$K54&lt;&gt;"",'Preliminary Round'!$F54&lt;&gt;'Preliminary Round'!$H54,$V106&lt;&gt;"",$W106&lt;&gt;""),'Preliminary Round'!$I54,"")</f>
        <v/>
      </c>
      <c r="Y106" s="36" t="str">
        <f ca="1">IF(AND('Preliminary Round'!$I54&lt;&gt;"",'Preliminary Round'!$K54&lt;&gt;"",'Preliminary Round'!$F54&lt;&gt;'Preliminary Round'!$H54,$V106&lt;&gt;"",$W106&lt;&gt;""),'Preliminary Round'!$K54,"")</f>
        <v/>
      </c>
      <c r="Z106" s="35" t="str">
        <f t="shared" ca="1" si="67"/>
        <v/>
      </c>
      <c r="AA106" s="13">
        <f t="shared" ca="1" si="66"/>
        <v>0</v>
      </c>
      <c r="AB106" s="13" t="str">
        <f ca="1">IF(AA106&gt;0,X106&amp;Language!$E$84&amp;Y106,"")</f>
        <v/>
      </c>
      <c r="AD106" s="145"/>
      <c r="AE106" s="150" t="str">
        <f ca="1">IF($AA106=0,"",IF($X106&gt;$Y106,Settings!$C$4,IF($X106=$Y106,1,0)))</f>
        <v/>
      </c>
      <c r="AF106" s="145" t="str">
        <f ca="1">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 ca="1">Planning!$L49</f>
        <v/>
      </c>
      <c r="W107" s="13" t="str">
        <f ca="1">Planning!$N49</f>
        <v/>
      </c>
      <c r="X107" s="13" t="str">
        <f ca="1">IF(AND('Preliminary Round'!$I55&lt;&gt;"",'Preliminary Round'!$K55&lt;&gt;"",'Preliminary Round'!$F55&lt;&gt;'Preliminary Round'!$H55,$V107&lt;&gt;"",$W107&lt;&gt;""),'Preliminary Round'!$I55,"")</f>
        <v/>
      </c>
      <c r="Y107" s="36" t="str">
        <f ca="1">IF(AND('Preliminary Round'!$I55&lt;&gt;"",'Preliminary Round'!$K55&lt;&gt;"",'Preliminary Round'!$F55&lt;&gt;'Preliminary Round'!$H55,$V107&lt;&gt;"",$W107&lt;&gt;""),'Preliminary Round'!$K55,"")</f>
        <v/>
      </c>
      <c r="Z107" s="35" t="str">
        <f t="shared" ca="1" si="67"/>
        <v/>
      </c>
      <c r="AA107" s="13">
        <f t="shared" ca="1" si="66"/>
        <v>0</v>
      </c>
      <c r="AB107" s="13" t="str">
        <f ca="1">IF(AA107&gt;0,X107&amp;Language!$E$84&amp;Y107,"")</f>
        <v/>
      </c>
      <c r="AD107" s="145"/>
      <c r="AE107" s="150" t="str">
        <f ca="1">IF($AA107=0,"",IF($X107&gt;$Y107,Settings!$C$4,IF($X107=$Y107,1,0)))</f>
        <v/>
      </c>
      <c r="AF107" s="145"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Planning!$L50</f>
        <v/>
      </c>
      <c r="W108" s="13" t="str">
        <f ca="1">Planning!$N50</f>
        <v/>
      </c>
      <c r="X108" s="13" t="str">
        <f ca="1">IF(AND('Preliminary Round'!$I56&lt;&gt;"",'Preliminary Round'!$K56&lt;&gt;"",'Preliminary Round'!$F56&lt;&gt;'Preliminary Round'!$H56,$V108&lt;&gt;"",$W108&lt;&gt;""),'Preliminary Round'!$I56,"")</f>
        <v/>
      </c>
      <c r="Y108" s="36" t="str">
        <f ca="1">IF(AND('Preliminary Round'!$I56&lt;&gt;"",'Preliminary Round'!$K56&lt;&gt;"",'Preliminary Round'!$F56&lt;&gt;'Preliminary Round'!$H56,$V108&lt;&gt;"",$W108&lt;&gt;""),'Preliminary Round'!$K56,"")</f>
        <v/>
      </c>
      <c r="Z108" s="35" t="str">
        <f t="shared" ca="1" si="67"/>
        <v/>
      </c>
      <c r="AA108" s="13">
        <f t="shared" ca="1" si="66"/>
        <v>0</v>
      </c>
      <c r="AB108" s="13" t="str">
        <f ca="1">IF(AA108&gt;0,X108&amp;Language!$E$84&amp;Y108,"")</f>
        <v/>
      </c>
      <c r="AD108" s="145"/>
      <c r="AE108" s="150" t="str">
        <f ca="1">IF($AA108=0,"",IF($X108&gt;$Y108,Settings!$C$4,IF($X108=$Y108,1,0)))</f>
        <v/>
      </c>
      <c r="AF108" s="145"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579" t="s">
        <v>69</v>
      </c>
      <c r="V109" s="580" t="str">
        <f>""</f>
        <v/>
      </c>
      <c r="W109" s="581" t="str">
        <f>""</f>
        <v/>
      </c>
      <c r="X109" s="581" t="str">
        <f>""</f>
        <v/>
      </c>
      <c r="Y109" s="582" t="str">
        <f>""</f>
        <v/>
      </c>
      <c r="Z109" s="583" t="str">
        <f>""</f>
        <v/>
      </c>
      <c r="AA109" s="581">
        <f t="shared" si="66"/>
        <v>0</v>
      </c>
      <c r="AB109" s="581" t="str">
        <f>""</f>
        <v/>
      </c>
      <c r="AC109" s="584"/>
      <c r="AD109" s="585"/>
      <c r="AE109" s="586" t="str">
        <f>IF($AA109=0,"",IF($X109&gt;$Y109,Settings!$C$4,IF($X109=$Y109,1,0)))</f>
        <v/>
      </c>
      <c r="AF109" s="58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6"/>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6"/>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6"/>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6"/>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6"/>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6"/>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6"/>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6"/>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6"/>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6"/>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6"/>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6"/>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6"/>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6"/>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6"/>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6"/>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6"/>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6"/>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6"/>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8">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8"/>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8"/>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8"/>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8"/>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8"/>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8"/>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IF(AA136&gt;0,Y64&amp;Language!$E$84&amp;X64,"")</f>
        <v>6-2</v>
      </c>
      <c r="AD136" s="145"/>
    </row>
    <row r="137" spans="2:32" x14ac:dyDescent="0.2">
      <c r="Y137" s="68" t="s">
        <v>8</v>
      </c>
      <c r="Z137" s="35" t="str">
        <f ca="1">W65&amp;V65</f>
        <v>Inter MailandFC Grönlingen</v>
      </c>
      <c r="AA137" s="13">
        <f t="shared" ref="AA137:AA200" ca="1" si="69">AA65</f>
        <v>1</v>
      </c>
      <c r="AB137" s="13" t="str">
        <f ca="1">IF(AA137&gt;0,Y65&amp;Language!$E$84&amp;X65,"")</f>
        <v>4-1</v>
      </c>
      <c r="AC137" s="2"/>
      <c r="AD137" s="145"/>
    </row>
    <row r="138" spans="2:32" x14ac:dyDescent="0.2">
      <c r="Y138" s="68" t="s">
        <v>9</v>
      </c>
      <c r="Z138" s="35" t="str">
        <f t="shared" ref="Z138:Z201" ca="1" si="70">W66&amp;V66</f>
        <v>Real Madrid1. FC Nürnberg</v>
      </c>
      <c r="AA138" s="13">
        <f t="shared" ca="1" si="69"/>
        <v>1</v>
      </c>
      <c r="AB138" s="13" t="str">
        <f ca="1">IF(AA138&gt;0,Y66&amp;Language!$E$84&amp;X66,"")</f>
        <v>4-1</v>
      </c>
      <c r="AC138" s="2"/>
      <c r="AD138" s="145"/>
    </row>
    <row r="139" spans="2:32" x14ac:dyDescent="0.2">
      <c r="Y139" s="68" t="s">
        <v>10</v>
      </c>
      <c r="Z139" s="35" t="str">
        <f t="shared" ca="1" si="70"/>
        <v>Maibach 1822 eVEintracht Frankfurt</v>
      </c>
      <c r="AA139" s="13">
        <f t="shared" ca="1" si="69"/>
        <v>1</v>
      </c>
      <c r="AB139" s="13" t="str">
        <f ca="1">IF(AA139&gt;0,Y67&amp;Language!$E$84&amp;X67,"")</f>
        <v>2-5</v>
      </c>
      <c r="AC139" s="2"/>
      <c r="AD139" s="145"/>
    </row>
    <row r="140" spans="2:32" x14ac:dyDescent="0.2">
      <c r="Y140" s="68" t="s">
        <v>11</v>
      </c>
      <c r="Z140" s="35" t="str">
        <f t="shared" ca="1" si="70"/>
        <v>Manchester CitySSV Wildbach</v>
      </c>
      <c r="AA140" s="13">
        <f t="shared" ca="1" si="69"/>
        <v>1</v>
      </c>
      <c r="AB140" s="13" t="str">
        <f ca="1">IF(AA140&gt;0,Y68&amp;Language!$E$84&amp;X68,"")</f>
        <v>6-2</v>
      </c>
      <c r="AC140" s="2"/>
      <c r="AD140" s="145"/>
    </row>
    <row r="141" spans="2:32" x14ac:dyDescent="0.2">
      <c r="Y141" s="68" t="s">
        <v>12</v>
      </c>
      <c r="Z141" s="35" t="str">
        <f t="shared" ca="1" si="70"/>
        <v>FSV RauenBorussia Dortmund</v>
      </c>
      <c r="AA141" s="13">
        <f t="shared" ca="1" si="69"/>
        <v>1</v>
      </c>
      <c r="AB141" s="13" t="str">
        <f ca="1">IF(AA141&gt;0,Y69&amp;Language!$E$84&amp;X69,"")</f>
        <v>0-3</v>
      </c>
      <c r="AC141" s="2"/>
      <c r="AD141" s="145"/>
    </row>
    <row r="142" spans="2:32" x14ac:dyDescent="0.2">
      <c r="Y142" s="68" t="s">
        <v>17</v>
      </c>
      <c r="Z142" s="35" t="str">
        <f t="shared" ca="1" si="70"/>
        <v>1. FC RiedwaldVFB Essenheim</v>
      </c>
      <c r="AA142" s="13">
        <f t="shared" ca="1" si="69"/>
        <v>1</v>
      </c>
      <c r="AB142" s="13" t="str">
        <f ca="1">IF(AA142&gt;0,Y70&amp;Language!$E$84&amp;X70,"")</f>
        <v>4-4</v>
      </c>
      <c r="AC142" s="2"/>
      <c r="AD142" s="145"/>
    </row>
    <row r="143" spans="2:32" x14ac:dyDescent="0.2">
      <c r="Y143" s="68" t="s">
        <v>18</v>
      </c>
      <c r="Z143" s="35" t="str">
        <f t="shared" ca="1" si="70"/>
        <v>Mainz 05FC Grönlingen</v>
      </c>
      <c r="AA143" s="13">
        <f t="shared" ca="1" si="69"/>
        <v>1</v>
      </c>
      <c r="AB143" s="13" t="str">
        <f ca="1">IF(AA143&gt;0,Y71&amp;Language!$E$84&amp;X71,"")</f>
        <v>2-1</v>
      </c>
      <c r="AC143" s="2"/>
      <c r="AD143" s="145"/>
    </row>
    <row r="144" spans="2:32" x14ac:dyDescent="0.2">
      <c r="Y144" s="68" t="s">
        <v>19</v>
      </c>
      <c r="Z144" s="35" t="str">
        <f t="shared" ca="1" si="70"/>
        <v>Kickers Rodendorf1. FC Nürnberg</v>
      </c>
      <c r="AA144" s="13">
        <f t="shared" ca="1" si="69"/>
        <v>1</v>
      </c>
      <c r="AB144" s="13" t="str">
        <f ca="1">IF(AA144&gt;0,Y72&amp;Language!$E$84&amp;X72,"")</f>
        <v>0-2</v>
      </c>
      <c r="AC144" s="2"/>
      <c r="AD144" s="145"/>
    </row>
    <row r="145" spans="25:30" x14ac:dyDescent="0.2">
      <c r="Y145" s="68" t="s">
        <v>25</v>
      </c>
      <c r="Z145" s="35" t="str">
        <f t="shared" ca="1" si="70"/>
        <v>Eintracht FrankfurtFC Barcelona</v>
      </c>
      <c r="AA145" s="13">
        <f t="shared" ca="1" si="69"/>
        <v>1</v>
      </c>
      <c r="AB145" s="13" t="str">
        <f ca="1">IF(AA145&gt;0,Y73&amp;Language!$E$84&amp;X73,"")</f>
        <v>0-1</v>
      </c>
      <c r="AC145" s="2"/>
      <c r="AD145" s="145"/>
    </row>
    <row r="146" spans="25:30" x14ac:dyDescent="0.2">
      <c r="Y146" s="68" t="s">
        <v>26</v>
      </c>
      <c r="Z146" s="35" t="str">
        <f t="shared" ca="1" si="70"/>
        <v>SSV WildbachInter Mailand</v>
      </c>
      <c r="AA146" s="13">
        <f t="shared" ca="1" si="69"/>
        <v>1</v>
      </c>
      <c r="AB146" s="13" t="str">
        <f ca="1">IF(AA146&gt;0,Y74&amp;Language!$E$84&amp;X74,"")</f>
        <v>0-5</v>
      </c>
      <c r="AC146" s="2"/>
      <c r="AD146" s="145"/>
    </row>
    <row r="147" spans="25:30" x14ac:dyDescent="0.2">
      <c r="Y147" s="68" t="s">
        <v>27</v>
      </c>
      <c r="Z147" s="35" t="str">
        <f t="shared" ca="1" si="70"/>
        <v>Borussia DortmundReal Madrid</v>
      </c>
      <c r="AA147" s="13">
        <f t="shared" ca="1" si="69"/>
        <v>1</v>
      </c>
      <c r="AB147" s="13" t="str">
        <f ca="1">IF(AA147&gt;0,Y75&amp;Language!$E$84&amp;X75,"")</f>
        <v>2-3</v>
      </c>
      <c r="AC147" s="2"/>
      <c r="AD147" s="145"/>
    </row>
    <row r="148" spans="25:30" x14ac:dyDescent="0.2">
      <c r="Y148" s="68" t="s">
        <v>28</v>
      </c>
      <c r="Z148" s="35" t="str">
        <f t="shared" ca="1" si="70"/>
        <v>Maibach 1822 eV1. FC Riedwald</v>
      </c>
      <c r="AA148" s="13">
        <f t="shared" ca="1" si="69"/>
        <v>1</v>
      </c>
      <c r="AB148" s="13" t="str">
        <f ca="1">IF(AA148&gt;0,Y76&amp;Language!$E$84&amp;X76,"")</f>
        <v>2-4</v>
      </c>
      <c r="AC148" s="2"/>
      <c r="AD148" s="145"/>
    </row>
    <row r="149" spans="25:30" x14ac:dyDescent="0.2">
      <c r="Y149" s="68" t="s">
        <v>29</v>
      </c>
      <c r="Z149" s="35" t="str">
        <f t="shared" ca="1" si="70"/>
        <v>Manchester CityMainz 05</v>
      </c>
      <c r="AA149" s="13">
        <f t="shared" ca="1" si="69"/>
        <v>1</v>
      </c>
      <c r="AB149" s="13" t="str">
        <f ca="1">IF(AA149&gt;0,Y77&amp;Language!$E$84&amp;X77,"")</f>
        <v>3-0</v>
      </c>
      <c r="AC149" s="2"/>
      <c r="AD149" s="145"/>
    </row>
    <row r="150" spans="25:30" x14ac:dyDescent="0.2">
      <c r="Y150" s="68" t="s">
        <v>30</v>
      </c>
      <c r="Z150" s="35" t="str">
        <f t="shared" ca="1" si="70"/>
        <v>FSV RauenKickers Rodendorf</v>
      </c>
      <c r="AA150" s="13">
        <f t="shared" ca="1" si="69"/>
        <v>1</v>
      </c>
      <c r="AB150" s="13" t="str">
        <f ca="1">IF(AA150&gt;0,Y78&amp;Language!$E$84&amp;X78,"")</f>
        <v>1-1</v>
      </c>
      <c r="AC150" s="2"/>
      <c r="AD150" s="145"/>
    </row>
    <row r="151" spans="25:30" x14ac:dyDescent="0.2">
      <c r="Y151" s="68" t="s">
        <v>31</v>
      </c>
      <c r="Z151" s="35" t="str">
        <f t="shared" ca="1" si="70"/>
        <v>VFB EssenheimEintracht Frankfurt</v>
      </c>
      <c r="AA151" s="13">
        <f t="shared" ca="1" si="69"/>
        <v>1</v>
      </c>
      <c r="AB151" s="13" t="str">
        <f ca="1">IF(AA151&gt;0,Y79&amp;Language!$E$84&amp;X79,"")</f>
        <v>0-2</v>
      </c>
      <c r="AC151" s="2"/>
      <c r="AD151" s="145"/>
    </row>
    <row r="152" spans="25:30" x14ac:dyDescent="0.2">
      <c r="Y152" s="68" t="s">
        <v>32</v>
      </c>
      <c r="Z152" s="35" t="str">
        <f t="shared" ca="1" si="70"/>
        <v>FC GrönlingenSSV Wildbach</v>
      </c>
      <c r="AA152" s="13">
        <f t="shared" ca="1" si="69"/>
        <v>1</v>
      </c>
      <c r="AB152" s="13" t="str">
        <f ca="1">IF(AA152&gt;0,Y80&amp;Language!$E$84&amp;X80,"")</f>
        <v>3-3</v>
      </c>
      <c r="AC152" s="2"/>
      <c r="AD152" s="145"/>
    </row>
    <row r="153" spans="25:30" x14ac:dyDescent="0.2">
      <c r="Y153" s="68" t="s">
        <v>33</v>
      </c>
      <c r="Z153" s="35" t="str">
        <f t="shared" ca="1" si="70"/>
        <v>1. FC NürnbergBorussia Dortmund</v>
      </c>
      <c r="AA153" s="13">
        <f t="shared" ca="1" si="69"/>
        <v>1</v>
      </c>
      <c r="AB153" s="13" t="str">
        <f ca="1">IF(AA153&gt;0,Y81&amp;Language!$E$84&amp;X81,"")</f>
        <v>3-4</v>
      </c>
      <c r="AC153" s="2"/>
      <c r="AD153" s="145"/>
    </row>
    <row r="154" spans="25:30" x14ac:dyDescent="0.2">
      <c r="Y154" s="68" t="s">
        <v>34</v>
      </c>
      <c r="Z154" s="35" t="str">
        <f t="shared" ca="1" si="70"/>
        <v>Maibach 1822 eVFC Barcelona</v>
      </c>
      <c r="AA154" s="13">
        <f t="shared" ca="1" si="69"/>
        <v>1</v>
      </c>
      <c r="AB154" s="13" t="str">
        <f ca="1">IF(AA154&gt;0,Y82&amp;Language!$E$84&amp;X82,"")</f>
        <v>1-5</v>
      </c>
      <c r="AC154" s="2"/>
      <c r="AD154" s="145"/>
    </row>
    <row r="155" spans="25:30" x14ac:dyDescent="0.2">
      <c r="Y155" s="68" t="s">
        <v>35</v>
      </c>
      <c r="Z155" s="35" t="str">
        <f t="shared" ca="1" si="70"/>
        <v>Manchester CityInter Mailand</v>
      </c>
      <c r="AA155" s="13">
        <f t="shared" ca="1" si="69"/>
        <v>1</v>
      </c>
      <c r="AB155" s="13" t="str">
        <f ca="1">IF(AA155&gt;0,Y83&amp;Language!$E$84&amp;X83,"")</f>
        <v>1-0</v>
      </c>
      <c r="AC155" s="2"/>
      <c r="AD155" s="145"/>
    </row>
    <row r="156" spans="25:30" x14ac:dyDescent="0.2">
      <c r="Y156" s="68" t="s">
        <v>36</v>
      </c>
      <c r="Z156" s="35" t="str">
        <f t="shared" ca="1" si="70"/>
        <v>FSV RauenReal Madrid</v>
      </c>
      <c r="AA156" s="13">
        <f t="shared" ca="1" si="69"/>
        <v>1</v>
      </c>
      <c r="AB156" s="13" t="str">
        <f ca="1">IF(AA156&gt;0,Y84&amp;Language!$E$84&amp;X84,"")</f>
        <v>1-4</v>
      </c>
      <c r="AC156" s="2"/>
      <c r="AD156" s="145"/>
    </row>
    <row r="157" spans="25:30" x14ac:dyDescent="0.2">
      <c r="Y157" s="68" t="s">
        <v>37</v>
      </c>
      <c r="Z157" s="35" t="str">
        <f t="shared" ca="1" si="70"/>
        <v>1. FC RiedwaldEintracht Frankfurt</v>
      </c>
      <c r="AA157" s="13">
        <f t="shared" ca="1" si="69"/>
        <v>1</v>
      </c>
      <c r="AB157" s="13" t="str">
        <f ca="1">IF(AA157&gt;0,Y85&amp;Language!$E$84&amp;X85,"")</f>
        <v>2-5</v>
      </c>
      <c r="AC157" s="2"/>
      <c r="AD157" s="145"/>
    </row>
    <row r="158" spans="25:30" x14ac:dyDescent="0.2">
      <c r="Y158" s="68" t="s">
        <v>38</v>
      </c>
      <c r="Z158" s="35" t="str">
        <f t="shared" ca="1" si="70"/>
        <v>Mainz 05SSV Wildbach</v>
      </c>
      <c r="AA158" s="13">
        <f t="shared" ca="1" si="69"/>
        <v>1</v>
      </c>
      <c r="AB158" s="13" t="str">
        <f ca="1">IF(AA158&gt;0,Y86&amp;Language!$E$84&amp;X86,"")</f>
        <v>2-0</v>
      </c>
      <c r="AC158" s="2"/>
      <c r="AD158" s="145"/>
    </row>
    <row r="159" spans="25:30" x14ac:dyDescent="0.2">
      <c r="Y159" s="68" t="s">
        <v>39</v>
      </c>
      <c r="Z159" s="35" t="str">
        <f t="shared" ca="1" si="70"/>
        <v>Kickers RodendorfBorussia Dortmund</v>
      </c>
      <c r="AA159" s="13">
        <f t="shared" ca="1" si="69"/>
        <v>1</v>
      </c>
      <c r="AB159" s="13" t="str">
        <f ca="1">IF(AA159&gt;0,Y87&amp;Language!$E$84&amp;X87,"")</f>
        <v>1-6</v>
      </c>
      <c r="AC159" s="2"/>
      <c r="AD159" s="145"/>
    </row>
    <row r="160" spans="25:30" x14ac:dyDescent="0.2">
      <c r="Y160" s="68" t="s">
        <v>40</v>
      </c>
      <c r="Z160" s="35" t="str">
        <f t="shared" ca="1" si="70"/>
        <v>VFB EssenheimMaibach 1822 eV</v>
      </c>
      <c r="AA160" s="13">
        <f t="shared" ca="1" si="69"/>
        <v>1</v>
      </c>
      <c r="AB160" s="13" t="str">
        <f ca="1">IF(AA160&gt;0,Y88&amp;Language!$E$84&amp;X88,"")</f>
        <v>2-4</v>
      </c>
      <c r="AC160" s="2"/>
      <c r="AD160" s="145"/>
    </row>
    <row r="161" spans="25:30" x14ac:dyDescent="0.2">
      <c r="Y161" s="68" t="s">
        <v>41</v>
      </c>
      <c r="Z161" s="35" t="str">
        <f t="shared" ca="1" si="70"/>
        <v>FC GrönlingenManchester City</v>
      </c>
      <c r="AA161" s="13">
        <f t="shared" ca="1" si="69"/>
        <v>1</v>
      </c>
      <c r="AB161" s="13" t="str">
        <f ca="1">IF(AA161&gt;0,Y89&amp;Language!$E$84&amp;X89,"")</f>
        <v>0-5</v>
      </c>
      <c r="AC161" s="2"/>
      <c r="AD161" s="145"/>
    </row>
    <row r="162" spans="25:30" x14ac:dyDescent="0.2">
      <c r="Y162" s="68" t="s">
        <v>42</v>
      </c>
      <c r="Z162" s="35" t="str">
        <f t="shared" ca="1" si="70"/>
        <v>1. FC NürnbergFSV Rauen</v>
      </c>
      <c r="AA162" s="13">
        <f t="shared" ca="1" si="69"/>
        <v>1</v>
      </c>
      <c r="AB162" s="13" t="str">
        <f ca="1">IF(AA162&gt;0,Y90&amp;Language!$E$84&amp;X90,"")</f>
        <v>3-1</v>
      </c>
      <c r="AC162" s="2"/>
      <c r="AD162" s="145"/>
    </row>
    <row r="163" spans="25:30" x14ac:dyDescent="0.2">
      <c r="Y163" s="68" t="s">
        <v>43</v>
      </c>
      <c r="Z163" s="35" t="str">
        <f t="shared" ca="1" si="70"/>
        <v>FC Barcelona1. FC Riedwald</v>
      </c>
      <c r="AA163" s="13">
        <f t="shared" ca="1" si="69"/>
        <v>1</v>
      </c>
      <c r="AB163" s="13" t="str">
        <f ca="1">IF(AA163&gt;0,Y91&amp;Language!$E$84&amp;X91,"")</f>
        <v>2-0</v>
      </c>
      <c r="AC163" s="2"/>
      <c r="AD163" s="145"/>
    </row>
    <row r="164" spans="25:30" x14ac:dyDescent="0.2">
      <c r="Y164" s="68" t="s">
        <v>44</v>
      </c>
      <c r="Z164" s="35" t="str">
        <f t="shared" ca="1" si="70"/>
        <v>Inter MailandMainz 05</v>
      </c>
      <c r="AA164" s="13">
        <f t="shared" ca="1" si="69"/>
        <v>1</v>
      </c>
      <c r="AB164" s="13" t="str">
        <f ca="1">IF(AA164&gt;0,Y92&amp;Language!$E$84&amp;X92,"")</f>
        <v>4-1</v>
      </c>
      <c r="AC164" s="2"/>
      <c r="AD164" s="145"/>
    </row>
    <row r="165" spans="25:30" x14ac:dyDescent="0.2">
      <c r="Y165" s="68" t="s">
        <v>45</v>
      </c>
      <c r="Z165" s="35" t="str">
        <f t="shared" ca="1" si="70"/>
        <v>Real MadridKickers Rodendorf</v>
      </c>
      <c r="AA165" s="13">
        <f t="shared" ca="1" si="69"/>
        <v>1</v>
      </c>
      <c r="AB165" s="13" t="str">
        <f ca="1">IF(AA165&gt;0,Y93&amp;Language!$E$84&amp;X93,"")</f>
        <v>6-0</v>
      </c>
      <c r="AC165" s="2"/>
      <c r="AD165" s="145"/>
    </row>
    <row r="166" spans="25:30" x14ac:dyDescent="0.2">
      <c r="Y166" s="68" t="s">
        <v>46</v>
      </c>
      <c r="Z166" s="35" t="str">
        <f t="shared" ca="1" si="70"/>
        <v/>
      </c>
      <c r="AA166" s="13">
        <f t="shared" ca="1" si="69"/>
        <v>0</v>
      </c>
      <c r="AB166" s="13" t="str">
        <f ca="1">IF(AA166&gt;0,Y94&amp;Language!$E$84&amp;X94,"")</f>
        <v/>
      </c>
      <c r="AC166" s="2"/>
      <c r="AD166" s="145"/>
    </row>
    <row r="167" spans="25:30" x14ac:dyDescent="0.2">
      <c r="Y167" s="68" t="s">
        <v>47</v>
      </c>
      <c r="Z167" s="35" t="str">
        <f t="shared" ca="1" si="70"/>
        <v/>
      </c>
      <c r="AA167" s="13">
        <f t="shared" ca="1" si="69"/>
        <v>0</v>
      </c>
      <c r="AB167" s="13" t="str">
        <f ca="1">IF(AA167&gt;0,Y95&amp;Language!$E$84&amp;X95,"")</f>
        <v/>
      </c>
      <c r="AC167" s="2"/>
      <c r="AD167" s="145"/>
    </row>
    <row r="168" spans="25:30" x14ac:dyDescent="0.2">
      <c r="Y168" s="68" t="s">
        <v>48</v>
      </c>
      <c r="Z168" s="35" t="str">
        <f t="shared" ca="1" si="70"/>
        <v/>
      </c>
      <c r="AA168" s="13">
        <f t="shared" ca="1" si="69"/>
        <v>0</v>
      </c>
      <c r="AB168" s="13" t="str">
        <f ca="1">IF(AA168&gt;0,Y96&amp;Language!$E$84&amp;X96,"")</f>
        <v/>
      </c>
      <c r="AC168" s="2"/>
      <c r="AD168" s="145"/>
    </row>
    <row r="169" spans="25:30" x14ac:dyDescent="0.2">
      <c r="Y169" s="68" t="s">
        <v>49</v>
      </c>
      <c r="Z169" s="35" t="str">
        <f t="shared" ca="1" si="70"/>
        <v/>
      </c>
      <c r="AA169" s="13">
        <f t="shared" ca="1" si="69"/>
        <v>0</v>
      </c>
      <c r="AB169" s="13" t="str">
        <f ca="1">IF(AA169&gt;0,Y97&amp;Language!$E$84&amp;X97,"")</f>
        <v/>
      </c>
      <c r="AC169" s="2"/>
      <c r="AD169" s="145"/>
    </row>
    <row r="170" spans="25:30" x14ac:dyDescent="0.2">
      <c r="Y170" s="68" t="s">
        <v>50</v>
      </c>
      <c r="Z170" s="35" t="str">
        <f t="shared" ca="1" si="70"/>
        <v/>
      </c>
      <c r="AA170" s="13">
        <f t="shared" ca="1" si="69"/>
        <v>0</v>
      </c>
      <c r="AB170" s="13" t="str">
        <f ca="1">IF(AA170&gt;0,Y98&amp;Language!$E$84&amp;X98,"")</f>
        <v/>
      </c>
      <c r="AC170" s="2"/>
      <c r="AD170" s="145"/>
    </row>
    <row r="171" spans="25:30" x14ac:dyDescent="0.2">
      <c r="Y171" s="68" t="s">
        <v>51</v>
      </c>
      <c r="Z171" s="35" t="str">
        <f t="shared" ca="1" si="70"/>
        <v/>
      </c>
      <c r="AA171" s="13">
        <f t="shared" ca="1" si="69"/>
        <v>0</v>
      </c>
      <c r="AB171" s="13" t="str">
        <f ca="1">IF(AA171&gt;0,Y99&amp;Language!$E$84&amp;X99,"")</f>
        <v/>
      </c>
      <c r="AC171" s="2"/>
      <c r="AD171" s="145"/>
    </row>
    <row r="172" spans="25:30" x14ac:dyDescent="0.2">
      <c r="Y172" s="68" t="s">
        <v>60</v>
      </c>
      <c r="Z172" s="35" t="str">
        <f t="shared" ca="1" si="70"/>
        <v/>
      </c>
      <c r="AA172" s="13">
        <f t="shared" ca="1" si="69"/>
        <v>0</v>
      </c>
      <c r="AB172" s="13" t="str">
        <f ca="1">IF(AA172&gt;0,Y100&amp;Language!$E$84&amp;X100,"")</f>
        <v/>
      </c>
      <c r="AC172" s="2"/>
      <c r="AD172" s="145"/>
    </row>
    <row r="173" spans="25:30" x14ac:dyDescent="0.2">
      <c r="Y173" s="68" t="s">
        <v>61</v>
      </c>
      <c r="Z173" s="35" t="str">
        <f t="shared" ca="1" si="70"/>
        <v/>
      </c>
      <c r="AA173" s="13">
        <f t="shared" ca="1" si="69"/>
        <v>0</v>
      </c>
      <c r="AB173" s="13" t="str">
        <f ca="1">IF(AA173&gt;0,Y101&amp;Language!$E$84&amp;X101,"")</f>
        <v/>
      </c>
      <c r="AC173" s="2"/>
      <c r="AD173" s="145"/>
    </row>
    <row r="174" spans="25:30" x14ac:dyDescent="0.2">
      <c r="Y174" s="68" t="s">
        <v>62</v>
      </c>
      <c r="Z174" s="35" t="str">
        <f t="shared" ca="1" si="70"/>
        <v/>
      </c>
      <c r="AA174" s="13">
        <f t="shared" ca="1" si="69"/>
        <v>0</v>
      </c>
      <c r="AB174" s="13" t="str">
        <f ca="1">IF(AA174&gt;0,Y102&amp;Language!$E$84&amp;X102,"")</f>
        <v/>
      </c>
      <c r="AC174" s="2"/>
      <c r="AD174" s="145"/>
    </row>
    <row r="175" spans="25:30" x14ac:dyDescent="0.2">
      <c r="Y175" s="68" t="s">
        <v>63</v>
      </c>
      <c r="Z175" s="35" t="str">
        <f t="shared" ca="1" si="70"/>
        <v/>
      </c>
      <c r="AA175" s="13">
        <f t="shared" ca="1" si="69"/>
        <v>0</v>
      </c>
      <c r="AB175" s="13" t="str">
        <f ca="1">IF(AA175&gt;0,Y103&amp;Language!$E$84&amp;X103,"")</f>
        <v/>
      </c>
      <c r="AC175" s="2"/>
      <c r="AD175" s="145"/>
    </row>
    <row r="176" spans="25:30" x14ac:dyDescent="0.2">
      <c r="Y176" s="68" t="s">
        <v>64</v>
      </c>
      <c r="Z176" s="35" t="str">
        <f t="shared" ca="1" si="70"/>
        <v/>
      </c>
      <c r="AA176" s="13">
        <f t="shared" ca="1" si="69"/>
        <v>0</v>
      </c>
      <c r="AB176" s="13" t="str">
        <f ca="1">IF(AA176&gt;0,Y104&amp;Language!$E$84&amp;X104,"")</f>
        <v/>
      </c>
      <c r="AC176" s="2"/>
      <c r="AD176" s="145"/>
    </row>
    <row r="177" spans="25:30" x14ac:dyDescent="0.2">
      <c r="Y177" s="68" t="s">
        <v>65</v>
      </c>
      <c r="Z177" s="35" t="str">
        <f t="shared" ca="1" si="70"/>
        <v/>
      </c>
      <c r="AA177" s="13">
        <f t="shared" ca="1" si="69"/>
        <v>0</v>
      </c>
      <c r="AB177" s="13" t="str">
        <f ca="1">IF(AA177&gt;0,Y105&amp;Language!$E$84&amp;X105,"")</f>
        <v/>
      </c>
      <c r="AC177" s="2"/>
      <c r="AD177" s="145"/>
    </row>
    <row r="178" spans="25:30" x14ac:dyDescent="0.2">
      <c r="Y178" s="68" t="s">
        <v>66</v>
      </c>
      <c r="Z178" s="35" t="str">
        <f t="shared" ca="1" si="70"/>
        <v/>
      </c>
      <c r="AA178" s="13">
        <f t="shared" ca="1" si="69"/>
        <v>0</v>
      </c>
      <c r="AB178" s="13" t="str">
        <f ca="1">IF(AA178&gt;0,Y106&amp;Language!$E$84&amp;X106,"")</f>
        <v/>
      </c>
      <c r="AC178" s="2"/>
      <c r="AD178" s="145"/>
    </row>
    <row r="179" spans="25:30" x14ac:dyDescent="0.2">
      <c r="Y179" s="68" t="s">
        <v>67</v>
      </c>
      <c r="Z179" s="35" t="str">
        <f t="shared" ca="1" si="70"/>
        <v/>
      </c>
      <c r="AA179" s="13">
        <f t="shared" ca="1" si="69"/>
        <v>0</v>
      </c>
      <c r="AB179" s="13" t="str">
        <f ca="1">IF(AA179&gt;0,Y107&amp;Language!$E$84&amp;X107,"")</f>
        <v/>
      </c>
      <c r="AC179" s="2"/>
      <c r="AD179" s="145"/>
    </row>
    <row r="180" spans="25:30" x14ac:dyDescent="0.2">
      <c r="Y180" s="68" t="s">
        <v>68</v>
      </c>
      <c r="Z180" s="35" t="str">
        <f t="shared" ca="1" si="70"/>
        <v/>
      </c>
      <c r="AA180" s="13">
        <f t="shared" ca="1" si="69"/>
        <v>0</v>
      </c>
      <c r="AB180" s="13" t="str">
        <f ca="1">IF(AA180&gt;0,Y108&amp;Language!$E$84&amp;X108,"")</f>
        <v/>
      </c>
      <c r="AC180" s="2"/>
      <c r="AD180" s="145"/>
    </row>
    <row r="181" spans="25:30" x14ac:dyDescent="0.2">
      <c r="Y181" s="68" t="s">
        <v>69</v>
      </c>
      <c r="Z181" s="35" t="str">
        <f t="shared" si="70"/>
        <v/>
      </c>
      <c r="AA181" s="13">
        <f t="shared" si="69"/>
        <v>0</v>
      </c>
      <c r="AB181" s="13" t="str">
        <f>IF(AA181&gt;0,Y109&amp;Language!$E$84&amp;X109,"")</f>
        <v/>
      </c>
      <c r="AC181" s="2"/>
      <c r="AD181" s="145"/>
    </row>
    <row r="182" spans="25:30" x14ac:dyDescent="0.2">
      <c r="Y182" s="68" t="s">
        <v>70</v>
      </c>
      <c r="Z182" s="35" t="str">
        <f t="shared" si="70"/>
        <v/>
      </c>
      <c r="AA182" s="13">
        <f t="shared" si="69"/>
        <v>0</v>
      </c>
      <c r="AB182" s="13" t="str">
        <f>IF(AA182&gt;0,Y110&amp;Language!$E$84&amp;X110,"")</f>
        <v/>
      </c>
      <c r="AC182" s="2"/>
      <c r="AD182" s="145"/>
    </row>
    <row r="183" spans="25:30" x14ac:dyDescent="0.2">
      <c r="Y183" s="68" t="s">
        <v>71</v>
      </c>
      <c r="Z183" s="35" t="str">
        <f t="shared" si="70"/>
        <v/>
      </c>
      <c r="AA183" s="13">
        <f t="shared" si="69"/>
        <v>0</v>
      </c>
      <c r="AB183" s="13" t="str">
        <f>IF(AA183&gt;0,Y111&amp;Language!$E$84&amp;X111,"")</f>
        <v/>
      </c>
      <c r="AC183" s="2"/>
      <c r="AD183" s="145"/>
    </row>
    <row r="184" spans="25:30" x14ac:dyDescent="0.2">
      <c r="Y184" s="68" t="s">
        <v>72</v>
      </c>
      <c r="Z184" s="35" t="str">
        <f t="shared" si="70"/>
        <v/>
      </c>
      <c r="AA184" s="13">
        <f t="shared" si="69"/>
        <v>0</v>
      </c>
      <c r="AB184" s="13" t="str">
        <f>IF(AA184&gt;0,Y112&amp;Language!$E$84&amp;X112,"")</f>
        <v/>
      </c>
      <c r="AC184" s="2"/>
      <c r="AD184" s="145"/>
    </row>
    <row r="185" spans="25:30" x14ac:dyDescent="0.2">
      <c r="Y185" s="68" t="s">
        <v>73</v>
      </c>
      <c r="Z185" s="35" t="str">
        <f t="shared" si="70"/>
        <v/>
      </c>
      <c r="AA185" s="13">
        <f t="shared" si="69"/>
        <v>0</v>
      </c>
      <c r="AB185" s="13" t="str">
        <f>IF(AA185&gt;0,Y113&amp;Language!$E$84&amp;X113,"")</f>
        <v/>
      </c>
      <c r="AC185" s="2"/>
      <c r="AD185" s="145"/>
    </row>
    <row r="186" spans="25:30" x14ac:dyDescent="0.2">
      <c r="Y186" s="68" t="s">
        <v>74</v>
      </c>
      <c r="Z186" s="35" t="str">
        <f t="shared" si="70"/>
        <v/>
      </c>
      <c r="AA186" s="13">
        <f t="shared" si="69"/>
        <v>0</v>
      </c>
      <c r="AB186" s="13" t="str">
        <f>IF(AA186&gt;0,Y114&amp;Language!$E$84&amp;X114,"")</f>
        <v/>
      </c>
      <c r="AC186" s="2"/>
      <c r="AD186" s="145"/>
    </row>
    <row r="187" spans="25:30" x14ac:dyDescent="0.2">
      <c r="Y187" s="68" t="s">
        <v>75</v>
      </c>
      <c r="Z187" s="35" t="str">
        <f t="shared" si="70"/>
        <v/>
      </c>
      <c r="AA187" s="13">
        <f t="shared" si="69"/>
        <v>0</v>
      </c>
      <c r="AB187" s="13" t="str">
        <f>IF(AA187&gt;0,Y115&amp;Language!$E$84&amp;X115,"")</f>
        <v/>
      </c>
      <c r="AC187" s="2"/>
      <c r="AD187" s="145"/>
    </row>
    <row r="188" spans="25:30" x14ac:dyDescent="0.2">
      <c r="Y188" s="68" t="s">
        <v>76</v>
      </c>
      <c r="Z188" s="35" t="str">
        <f t="shared" si="70"/>
        <v/>
      </c>
      <c r="AA188" s="13">
        <f t="shared" si="69"/>
        <v>0</v>
      </c>
      <c r="AB188" s="13" t="str">
        <f>IF(AA188&gt;0,Y116&amp;Language!$E$84&amp;X116,"")</f>
        <v/>
      </c>
      <c r="AC188" s="2"/>
      <c r="AD188" s="145"/>
    </row>
    <row r="189" spans="25:30" x14ac:dyDescent="0.2">
      <c r="Y189" s="68" t="s">
        <v>77</v>
      </c>
      <c r="Z189" s="35" t="str">
        <f t="shared" si="70"/>
        <v/>
      </c>
      <c r="AA189" s="13">
        <f t="shared" si="69"/>
        <v>0</v>
      </c>
      <c r="AB189" s="13" t="str">
        <f>IF(AA189&gt;0,Y117&amp;Language!$E$84&amp;X117,"")</f>
        <v/>
      </c>
      <c r="AC189" s="2"/>
      <c r="AD189" s="145"/>
    </row>
    <row r="190" spans="25:30" x14ac:dyDescent="0.2">
      <c r="Y190" s="68" t="s">
        <v>78</v>
      </c>
      <c r="Z190" s="35" t="str">
        <f t="shared" si="70"/>
        <v/>
      </c>
      <c r="AA190" s="13">
        <f t="shared" si="69"/>
        <v>0</v>
      </c>
      <c r="AB190" s="13" t="str">
        <f>IF(AA190&gt;0,Y118&amp;Language!$E$84&amp;X118,"")</f>
        <v/>
      </c>
      <c r="AC190" s="2"/>
      <c r="AD190" s="145"/>
    </row>
    <row r="191" spans="25:30" x14ac:dyDescent="0.2">
      <c r="Y191" s="68" t="s">
        <v>79</v>
      </c>
      <c r="Z191" s="35" t="str">
        <f t="shared" si="70"/>
        <v/>
      </c>
      <c r="AA191" s="13">
        <f t="shared" si="69"/>
        <v>0</v>
      </c>
      <c r="AB191" s="13" t="str">
        <f>IF(AA191&gt;0,Y119&amp;Language!$E$84&amp;X119,"")</f>
        <v/>
      </c>
      <c r="AC191" s="2"/>
      <c r="AD191" s="145"/>
    </row>
    <row r="192" spans="25:30" x14ac:dyDescent="0.2">
      <c r="Y192" s="68" t="s">
        <v>80</v>
      </c>
      <c r="Z192" s="35" t="str">
        <f t="shared" si="70"/>
        <v/>
      </c>
      <c r="AA192" s="13">
        <f t="shared" si="69"/>
        <v>0</v>
      </c>
      <c r="AB192" s="13" t="str">
        <f>IF(AA192&gt;0,Y120&amp;Language!$E$84&amp;X120,"")</f>
        <v/>
      </c>
      <c r="AC192" s="2"/>
      <c r="AD192" s="145"/>
    </row>
    <row r="193" spans="25:30" x14ac:dyDescent="0.2">
      <c r="Y193" s="68" t="s">
        <v>81</v>
      </c>
      <c r="Z193" s="35" t="str">
        <f t="shared" si="70"/>
        <v/>
      </c>
      <c r="AA193" s="13">
        <f t="shared" si="69"/>
        <v>0</v>
      </c>
      <c r="AB193" s="13" t="str">
        <f>IF(AA193&gt;0,Y121&amp;Language!$E$84&amp;X121,"")</f>
        <v/>
      </c>
      <c r="AC193" s="2"/>
      <c r="AD193" s="145"/>
    </row>
    <row r="194" spans="25:30" x14ac:dyDescent="0.2">
      <c r="Y194" s="68" t="s">
        <v>82</v>
      </c>
      <c r="Z194" s="35" t="str">
        <f t="shared" si="70"/>
        <v/>
      </c>
      <c r="AA194" s="13">
        <f t="shared" si="69"/>
        <v>0</v>
      </c>
      <c r="AB194" s="13" t="str">
        <f>IF(AA194&gt;0,Y122&amp;Language!$E$84&amp;X122,"")</f>
        <v/>
      </c>
      <c r="AC194" s="2"/>
      <c r="AD194" s="145"/>
    </row>
    <row r="195" spans="25:30" x14ac:dyDescent="0.2">
      <c r="Y195" s="68" t="s">
        <v>83</v>
      </c>
      <c r="Z195" s="35" t="str">
        <f t="shared" si="70"/>
        <v/>
      </c>
      <c r="AA195" s="13">
        <f t="shared" si="69"/>
        <v>0</v>
      </c>
      <c r="AB195" s="13" t="str">
        <f>IF(AA195&gt;0,Y123&amp;Language!$E$84&amp;X123,"")</f>
        <v/>
      </c>
      <c r="AC195" s="2"/>
      <c r="AD195" s="145"/>
    </row>
    <row r="196" spans="25:30" x14ac:dyDescent="0.2">
      <c r="Y196" s="68" t="s">
        <v>84</v>
      </c>
      <c r="Z196" s="35" t="str">
        <f t="shared" si="70"/>
        <v/>
      </c>
      <c r="AA196" s="13">
        <f t="shared" si="69"/>
        <v>0</v>
      </c>
      <c r="AB196" s="13" t="str">
        <f>IF(AA196&gt;0,Y124&amp;Language!$E$84&amp;X124,"")</f>
        <v/>
      </c>
      <c r="AC196" s="2"/>
      <c r="AD196" s="145"/>
    </row>
    <row r="197" spans="25:30" x14ac:dyDescent="0.2">
      <c r="Y197" s="68" t="s">
        <v>85</v>
      </c>
      <c r="Z197" s="35" t="str">
        <f t="shared" si="70"/>
        <v/>
      </c>
      <c r="AA197" s="13">
        <f t="shared" si="69"/>
        <v>0</v>
      </c>
      <c r="AB197" s="13" t="str">
        <f>IF(AA197&gt;0,Y125&amp;Language!$E$84&amp;X125,"")</f>
        <v/>
      </c>
      <c r="AC197" s="2"/>
      <c r="AD197" s="145"/>
    </row>
    <row r="198" spans="25:30" x14ac:dyDescent="0.2">
      <c r="Y198" s="68" t="s">
        <v>86</v>
      </c>
      <c r="Z198" s="35" t="str">
        <f t="shared" si="70"/>
        <v/>
      </c>
      <c r="AA198" s="13">
        <f t="shared" si="69"/>
        <v>0</v>
      </c>
      <c r="AB198" s="13" t="str">
        <f>IF(AA198&gt;0,Y126&amp;Language!$E$84&amp;X126,"")</f>
        <v/>
      </c>
      <c r="AC198" s="2"/>
      <c r="AD198" s="145"/>
    </row>
    <row r="199" spans="25:30" x14ac:dyDescent="0.2">
      <c r="Y199" s="68" t="s">
        <v>87</v>
      </c>
      <c r="Z199" s="35" t="str">
        <f t="shared" si="70"/>
        <v/>
      </c>
      <c r="AA199" s="13">
        <f t="shared" si="69"/>
        <v>0</v>
      </c>
      <c r="AB199" s="13" t="str">
        <f>IF(AA199&gt;0,Y127&amp;Language!$E$84&amp;X127,"")</f>
        <v/>
      </c>
      <c r="AC199" s="2"/>
      <c r="AD199" s="145"/>
    </row>
    <row r="200" spans="25:30" x14ac:dyDescent="0.2">
      <c r="Y200" s="68" t="s">
        <v>88</v>
      </c>
      <c r="Z200" s="35" t="str">
        <f t="shared" si="70"/>
        <v/>
      </c>
      <c r="AA200" s="13">
        <f t="shared" si="69"/>
        <v>0</v>
      </c>
      <c r="AB200" s="13" t="str">
        <f>IF(AA200&gt;0,Y128&amp;Language!$E$84&amp;X128,"")</f>
        <v/>
      </c>
      <c r="AC200" s="2"/>
      <c r="AD200" s="145"/>
    </row>
    <row r="201" spans="25:30" x14ac:dyDescent="0.2">
      <c r="Y201" s="68" t="s">
        <v>89</v>
      </c>
      <c r="Z201" s="35" t="str">
        <f t="shared" si="70"/>
        <v/>
      </c>
      <c r="AA201" s="13">
        <f t="shared" ref="AA201:AA207" si="71">AA129</f>
        <v>0</v>
      </c>
      <c r="AB201" s="13" t="str">
        <f>IF(AA201&gt;0,Y129&amp;Language!$E$84&amp;X129,"")</f>
        <v/>
      </c>
      <c r="AC201" s="2"/>
      <c r="AD201" s="145"/>
    </row>
    <row r="202" spans="25:30" x14ac:dyDescent="0.2">
      <c r="Y202" s="68" t="s">
        <v>90</v>
      </c>
      <c r="Z202" s="35" t="str">
        <f t="shared" ref="Z202:Z206" si="72">W130&amp;V130</f>
        <v/>
      </c>
      <c r="AA202" s="13">
        <f t="shared" si="71"/>
        <v>0</v>
      </c>
      <c r="AB202" s="13" t="str">
        <f>IF(AA202&gt;0,Y130&amp;Language!$E$84&amp;X130,"")</f>
        <v/>
      </c>
      <c r="AC202" s="2"/>
      <c r="AD202" s="145"/>
    </row>
    <row r="203" spans="25:30" x14ac:dyDescent="0.2">
      <c r="Y203" s="68" t="s">
        <v>91</v>
      </c>
      <c r="Z203" s="35" t="str">
        <f t="shared" si="72"/>
        <v/>
      </c>
      <c r="AA203" s="13">
        <f t="shared" si="71"/>
        <v>0</v>
      </c>
      <c r="AB203" s="13" t="str">
        <f>IF(AA203&gt;0,Y131&amp;Language!$E$84&amp;X131,"")</f>
        <v/>
      </c>
      <c r="AC203" s="2"/>
      <c r="AD203" s="145"/>
    </row>
    <row r="204" spans="25:30" x14ac:dyDescent="0.2">
      <c r="Y204" s="68" t="s">
        <v>92</v>
      </c>
      <c r="Z204" s="35" t="str">
        <f t="shared" si="72"/>
        <v/>
      </c>
      <c r="AA204" s="13">
        <f t="shared" si="71"/>
        <v>0</v>
      </c>
      <c r="AB204" s="13" t="str">
        <f>IF(AA204&gt;0,Y132&amp;Language!$E$84&amp;X132,"")</f>
        <v/>
      </c>
      <c r="AC204" s="2"/>
      <c r="AD204" s="145"/>
    </row>
    <row r="205" spans="25:30" x14ac:dyDescent="0.2">
      <c r="Y205" s="68" t="s">
        <v>93</v>
      </c>
      <c r="Z205" s="35" t="str">
        <f t="shared" si="72"/>
        <v/>
      </c>
      <c r="AA205" s="13">
        <f t="shared" si="71"/>
        <v>0</v>
      </c>
      <c r="AB205" s="13" t="str">
        <f>IF(AA205&gt;0,Y133&amp;Language!$E$84&amp;X133,"")</f>
        <v/>
      </c>
      <c r="AC205" s="2"/>
      <c r="AD205" s="145"/>
    </row>
    <row r="206" spans="25:30" x14ac:dyDescent="0.2">
      <c r="Y206" s="68" t="s">
        <v>94</v>
      </c>
      <c r="Z206" s="35" t="str">
        <f t="shared" si="72"/>
        <v/>
      </c>
      <c r="AA206" s="13">
        <f t="shared" si="71"/>
        <v>0</v>
      </c>
      <c r="AB206" s="13" t="str">
        <f>IF(AA206&gt;0,Y134&amp;Language!$E$84&amp;X134,"")</f>
        <v/>
      </c>
      <c r="AC206" s="2"/>
      <c r="AD206" s="145"/>
    </row>
    <row r="207" spans="25:30" ht="12.75" thickBot="1" x14ac:dyDescent="0.25">
      <c r="Y207" s="69" t="s">
        <v>95</v>
      </c>
      <c r="Z207" s="37" t="str">
        <f>W135&amp;V135</f>
        <v/>
      </c>
      <c r="AA207" s="38">
        <f t="shared" si="71"/>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6391A-AEEC-4E30-A251-04DD776BF618}">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1</v>
      </c>
      <c r="D4" s="13">
        <f ca="1">E4+ROW()/1000+(F4="")*10</f>
        <v>1.004</v>
      </c>
      <c r="E4" s="269">
        <f ca="1">IF($AI$15,RANK(AH17,AH$17:AH$25,1),RANK(X17,X$17:X$25,1))</f>
        <v>1</v>
      </c>
      <c r="F4" s="1" t="str">
        <f ca="1">$Q64</f>
        <v>VFB Essenheim</v>
      </c>
      <c r="G4" s="1">
        <f t="shared" ref="G4:G12" ca="1" si="1">SUMIFS($X$64:$X$135,$V$64:$V$135,$F4)+SUMIFS($Y$64:$Y$135,$W$64:$W$135,$F4)</f>
        <v>8</v>
      </c>
      <c r="H4" s="1">
        <f t="shared" ref="H4:H12" ca="1" si="2">SUMIFS($Y$64:$Y$135,$V$64:$V$135,$F4)+SUMIFS($X$64:$X$135,$W$64:$W$135,$F4)</f>
        <v>16</v>
      </c>
      <c r="I4" s="13">
        <f t="shared" ref="I4:I12" ca="1" si="3">G4-H4</f>
        <v>-8</v>
      </c>
      <c r="J4" s="1">
        <f ca="1">SUMIF($V$64:$V$135,F4,$AE$64:$AE$135)+SUMIF($W$64:$W$135,F4,$AF$64:$AF$135)</f>
        <v>1</v>
      </c>
      <c r="K4" s="1">
        <f t="shared" ref="K4:K12" ca="1" si="4">SUMPRODUCT(($V$64:$V$135=F4)*($X$64:$X$135&lt;&gt;""))+SUMPRODUCT(($W$64:$W$135=F4)*($Y$64:$Y$135&lt;&gt;""))</f>
        <v>4</v>
      </c>
      <c r="L4" s="1">
        <f t="shared" ref="L4:L12" ca="1" si="5">SUMPRODUCT(($V$64:$V$135=F4)*($X$64:$X$135&gt;$Y$64:$Y$135))+SUMPRODUCT(($W$64:$W$135=F4)*($X$64:$X$135&lt;$Y$64:$Y$135))</f>
        <v>0</v>
      </c>
      <c r="M4" s="1">
        <f t="shared" ref="M4:M12" ca="1" si="6">SUMPRODUCT(($V$64:$W$135=F4)*($X$64:$X$135=$Y$64:$Y$135)*($X$64:$X$135&lt;&gt;"")*($Y$64:$Y$135&lt;&gt;""))</f>
        <v>1</v>
      </c>
      <c r="N4" s="1">
        <f t="shared" ref="N4:N12" ca="1" si="7">SUMPRODUCT(($V$64:$V$135=F4)*($X$64:$X$135&lt;$Y$64:$Y$135))+SUMPRODUCT(($W$64:$W$135=F4)*($X$64:$X$135&gt;$Y$64:$Y$135))</f>
        <v>3</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SSV Wildbach</v>
      </c>
      <c r="G5" s="1">
        <f t="shared" ca="1" si="1"/>
        <v>5</v>
      </c>
      <c r="H5" s="1">
        <f t="shared" ca="1" si="2"/>
        <v>16</v>
      </c>
      <c r="I5" s="13">
        <f t="shared" ca="1" si="3"/>
        <v>-11</v>
      </c>
      <c r="J5" s="1">
        <f t="shared" ref="J5:J12" ca="1" si="15">SUMIF($V$64:$V$135,F5,$AE$64:$AE$135)+SUMIF($W$64:$W$135,F5,$AF$64:$AF$135)</f>
        <v>1</v>
      </c>
      <c r="K5" s="1">
        <f t="shared" ca="1" si="4"/>
        <v>4</v>
      </c>
      <c r="L5" s="1">
        <f t="shared" ca="1" si="5"/>
        <v>0</v>
      </c>
      <c r="M5" s="1">
        <f t="shared" ca="1" si="6"/>
        <v>1</v>
      </c>
      <c r="N5" s="1">
        <f t="shared" ca="1" si="7"/>
        <v>3</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3</v>
      </c>
      <c r="D6" s="13">
        <f t="shared" ca="1" si="12"/>
        <v>3.0059999999999998</v>
      </c>
      <c r="E6" s="269">
        <f t="shared" ca="1" si="13"/>
        <v>3</v>
      </c>
      <c r="F6" s="1" t="str">
        <f t="shared" ca="1" si="14"/>
        <v>Kickers Rodendorf</v>
      </c>
      <c r="G6" s="1">
        <f t="shared" ca="1" si="1"/>
        <v>2</v>
      </c>
      <c r="H6" s="1">
        <f t="shared" ca="1" si="2"/>
        <v>15</v>
      </c>
      <c r="I6" s="13">
        <f t="shared" ca="1" si="3"/>
        <v>-13</v>
      </c>
      <c r="J6" s="1">
        <f t="shared" ca="1" si="15"/>
        <v>1</v>
      </c>
      <c r="K6" s="1">
        <f t="shared" ca="1" si="4"/>
        <v>4</v>
      </c>
      <c r="L6" s="1">
        <f t="shared" ca="1" si="5"/>
        <v>0</v>
      </c>
      <c r="M6" s="1">
        <f t="shared" ca="1" si="6"/>
        <v>1</v>
      </c>
      <c r="N6" s="1">
        <f t="shared" ca="1" si="7"/>
        <v>3</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14.01</v>
      </c>
      <c r="E10" s="269">
        <f t="shared" ca="1" si="13"/>
        <v>4</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14.010999999999999</v>
      </c>
      <c r="E11" s="269">
        <f t="shared" ca="1" si="13"/>
        <v>4</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14.012</v>
      </c>
      <c r="E12" s="269">
        <f t="shared" ca="1" si="13"/>
        <v>4</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VFB Essenheim</v>
      </c>
      <c r="D17" s="1">
        <f t="shared" ref="D17:G25" ca="1" si="33">K4</f>
        <v>4</v>
      </c>
      <c r="E17" s="1">
        <f t="shared" ca="1" si="33"/>
        <v>0</v>
      </c>
      <c r="F17" s="1">
        <f t="shared" ca="1" si="33"/>
        <v>1</v>
      </c>
      <c r="G17" s="1">
        <f t="shared" ca="1" si="33"/>
        <v>3</v>
      </c>
      <c r="H17" s="1">
        <f t="shared" ref="H17:K25" ca="1" si="34">G4</f>
        <v>8</v>
      </c>
      <c r="I17" s="1">
        <f t="shared" ca="1" si="34"/>
        <v>16</v>
      </c>
      <c r="J17" s="13">
        <f t="shared" ca="1" si="34"/>
        <v>-8</v>
      </c>
      <c r="K17" s="1">
        <f t="shared" ca="1" si="34"/>
        <v>1</v>
      </c>
      <c r="L17" s="30">
        <f t="shared" ref="L17:L25" ca="1" si="35">K17*$F$64+(J17+$H$65)*$F$65+H17*$F$66</f>
        <v>1492008</v>
      </c>
      <c r="M17" s="14">
        <f ca="1">IF($AI$15,COUNTIF($K$17:$K$25,K17),COUNTIF($L$17:$L$25,L17))</f>
        <v>1</v>
      </c>
      <c r="N17" s="14">
        <f t="array" aca="1" ref="N17" ca="1">IF($AI$15,SUM(($K$17:$K$25&gt;=K17)/COUNTIF($K$17:$K$25,$K$17:$K$25)),SUM(($L$17:$L$25&gt;=L17)/COUNTIF($L$17:$L$25,$L$17:$L$25)))</f>
        <v>1</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ca="1">AA17*$F$64+(AB17+$H$65)*$F$65+AC17*$F$66</f>
        <v>500000</v>
      </c>
      <c r="X17" s="21">
        <f ca="1">RANK($L17,$L$17:$L$25)+RANK($W17,$W$17:$W$25)/100+(9-$Y17)/10000</f>
        <v>1.0108999999999999</v>
      </c>
      <c r="Y17" s="13">
        <f>IF('Preliminary Round'!$AI$16="",0,'Preliminary Round'!$AI$16)</f>
        <v>0</v>
      </c>
      <c r="Z17" s="1">
        <f ca="1">RANK($W17,$W$17:$W$25)+(9-$Y17)/10</f>
        <v>1.9</v>
      </c>
      <c r="AA17" s="1">
        <f ca="1">SUM(E30:BP30)</f>
        <v>0</v>
      </c>
      <c r="AB17" s="1">
        <f ca="1">SUM(E41:BP41)</f>
        <v>0</v>
      </c>
      <c r="AC17" s="1">
        <f ca="1">SUM(E52:BP52)</f>
        <v>0</v>
      </c>
      <c r="AD17" s="263">
        <f ca="1">RANK($K17,$K$17:$K$25)</f>
        <v>1</v>
      </c>
      <c r="AE17" s="30">
        <f t="shared" ref="AE17:AE22" ca="1" si="44">(J17+$H$65)*$F$65+H17*$F$66</f>
        <v>492008</v>
      </c>
      <c r="AF17" s="1">
        <f ca="1">RANK($AE17,$AE$17:$AE$25)</f>
        <v>4</v>
      </c>
      <c r="AG17" s="1">
        <f ca="1">RANK($W17,$W$17:$W$25)</f>
        <v>1</v>
      </c>
      <c r="AH17" s="265">
        <f ca="1">AD17+AG17/100+AF17/10000+(10-Y17)/1000000</f>
        <v>1.01041</v>
      </c>
      <c r="AI17" s="1"/>
    </row>
    <row r="18" spans="2:80" s="2" customFormat="1" x14ac:dyDescent="0.2">
      <c r="C18" s="2" t="str">
        <f t="shared" ref="C18:C25" ca="1" si="45">$Q65</f>
        <v>SSV Wildbach</v>
      </c>
      <c r="D18" s="1">
        <f t="shared" ca="1" si="33"/>
        <v>4</v>
      </c>
      <c r="E18" s="1">
        <f t="shared" ca="1" si="33"/>
        <v>0</v>
      </c>
      <c r="F18" s="1">
        <f t="shared" ca="1" si="33"/>
        <v>1</v>
      </c>
      <c r="G18" s="1">
        <f t="shared" ca="1" si="33"/>
        <v>3</v>
      </c>
      <c r="H18" s="1">
        <f t="shared" ca="1" si="34"/>
        <v>5</v>
      </c>
      <c r="I18" s="1">
        <f t="shared" ca="1" si="34"/>
        <v>16</v>
      </c>
      <c r="J18" s="13">
        <f t="shared" ca="1" si="34"/>
        <v>-11</v>
      </c>
      <c r="K18" s="1">
        <f t="shared" ca="1" si="34"/>
        <v>1</v>
      </c>
      <c r="L18" s="30">
        <f t="shared" ca="1" si="35"/>
        <v>1489005</v>
      </c>
      <c r="M18" s="14">
        <f t="shared" ref="M18:M25" ca="1" si="46">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ca="1">AA18*$F$64+(AB18+$H$65)*$F$65+AC18*$F$66</f>
        <v>500000</v>
      </c>
      <c r="X18" s="22">
        <f t="shared" ref="X18:X25" ca="1" si="47">RANK($L18,$L$17:$L$25)+RANK($W18,$W$17:$W$25)/100+(9-$Y18)/10000</f>
        <v>2.0108999999999999</v>
      </c>
      <c r="Y18" s="13">
        <f>IF('Preliminary Round'!$AI$26="",0,'Preliminary Round'!$AI$26)</f>
        <v>0</v>
      </c>
      <c r="Z18" s="1">
        <f t="shared" ref="Z18:Z25" ca="1" si="48">RANK($W18,$W$17:$W$25)+(9-$Y18)/10</f>
        <v>1.9</v>
      </c>
      <c r="AA18" s="1">
        <f t="shared" ref="AA18:AA25" ca="1" si="49">SUM(E31:BP31)</f>
        <v>0</v>
      </c>
      <c r="AB18" s="1">
        <f t="shared" ref="AB18:AB25" ca="1" si="50">SUM(E42:BP42)</f>
        <v>0</v>
      </c>
      <c r="AC18" s="1">
        <f t="shared" ref="AC18:AC25" ca="1" si="51">SUM(E53:BP53)</f>
        <v>0</v>
      </c>
      <c r="AD18" s="263">
        <f t="shared" ref="AD18:AD25" ca="1" si="52">RANK($K18,$K$17:$K$25)</f>
        <v>1</v>
      </c>
      <c r="AE18" s="30">
        <f t="shared" ca="1" si="44"/>
        <v>489005</v>
      </c>
      <c r="AF18" s="1">
        <f t="shared" ref="AF18:AF25" ca="1" si="53">RANK($AE18,$AE$17:$AE$25)</f>
        <v>5</v>
      </c>
      <c r="AG18" s="1">
        <f t="shared" ref="AG18:AG25" ca="1" si="54">RANK($W18,$W$17:$W$25)</f>
        <v>1</v>
      </c>
      <c r="AH18" s="266">
        <f t="shared" ref="AH18:AH25" ca="1" si="55">AD18+AG18/100+AF18/10000+(10-Y18)/1000000</f>
        <v>1.01051</v>
      </c>
      <c r="AI18" s="1"/>
    </row>
    <row r="19" spans="2:80" s="2" customFormat="1" x14ac:dyDescent="0.2">
      <c r="C19" s="2" t="str">
        <f t="shared" ca="1" si="45"/>
        <v>Kickers Rodendorf</v>
      </c>
      <c r="D19" s="1">
        <f t="shared" ca="1" si="33"/>
        <v>4</v>
      </c>
      <c r="E19" s="1">
        <f t="shared" ca="1" si="33"/>
        <v>0</v>
      </c>
      <c r="F19" s="1">
        <f t="shared" ca="1" si="33"/>
        <v>1</v>
      </c>
      <c r="G19" s="1">
        <f t="shared" ca="1" si="33"/>
        <v>3</v>
      </c>
      <c r="H19" s="1">
        <f t="shared" ca="1" si="34"/>
        <v>2</v>
      </c>
      <c r="I19" s="1">
        <f t="shared" ca="1" si="34"/>
        <v>15</v>
      </c>
      <c r="J19" s="13">
        <f t="shared" ca="1" si="34"/>
        <v>-13</v>
      </c>
      <c r="K19" s="1">
        <f t="shared" ca="1" si="34"/>
        <v>1</v>
      </c>
      <c r="L19" s="30">
        <f t="shared" ca="1" si="35"/>
        <v>1487002</v>
      </c>
      <c r="M19" s="14">
        <f t="shared" ca="1" si="46"/>
        <v>1</v>
      </c>
      <c r="N19" s="14">
        <f t="array" aca="1" ref="N19" ca="1">IF($AI$15,SUM(($K$17:$K$25&gt;=K19)/COUNTIF($K$17:$K$25,$K$17:$K$25)),SUM(($L$17:$L$25&gt;=L19)/COUNTIF($L$17:$L$25,$L$17:$L$25)))</f>
        <v>3</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ca="1">AA19*$F$64+(AB19+$H$65)*$F$65+AC19*$F$66</f>
        <v>500000</v>
      </c>
      <c r="X19" s="22">
        <f t="shared" ca="1" si="47"/>
        <v>3.0108999999999999</v>
      </c>
      <c r="Y19" s="13">
        <f>IF('Preliminary Round'!$AI$36="",0,'Preliminary Round'!$AI$36)</f>
        <v>0</v>
      </c>
      <c r="Z19" s="1">
        <f t="shared" ca="1" si="48"/>
        <v>1.9</v>
      </c>
      <c r="AA19" s="1">
        <f t="shared" ca="1" si="49"/>
        <v>0</v>
      </c>
      <c r="AB19" s="1">
        <f t="shared" ca="1" si="50"/>
        <v>0</v>
      </c>
      <c r="AC19" s="1">
        <f t="shared" ca="1" si="51"/>
        <v>0</v>
      </c>
      <c r="AD19" s="263">
        <f t="shared" ca="1" si="52"/>
        <v>1</v>
      </c>
      <c r="AE19" s="30">
        <f t="shared" ca="1" si="44"/>
        <v>487002</v>
      </c>
      <c r="AF19" s="1">
        <f t="shared" ca="1" si="53"/>
        <v>6</v>
      </c>
      <c r="AG19" s="1">
        <f t="shared" ca="1" si="54"/>
        <v>1</v>
      </c>
      <c r="AH19" s="266">
        <f t="shared" ca="1" si="55"/>
        <v>1.01061</v>
      </c>
      <c r="AI19" s="1"/>
    </row>
    <row r="20" spans="2:80" s="2" customFormat="1" x14ac:dyDescent="0.2">
      <c r="C20" s="2" t="str">
        <f t="shared" si="45"/>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6"/>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v>0</v>
      </c>
      <c r="X20" s="22">
        <f t="shared" ca="1" si="47"/>
        <v>4.0408999999999997</v>
      </c>
      <c r="Y20" s="13">
        <v>0</v>
      </c>
      <c r="Z20" s="1">
        <f t="shared" ca="1" si="48"/>
        <v>4.9000000000000004</v>
      </c>
      <c r="AA20" s="1">
        <f t="shared" ca="1" si="49"/>
        <v>0</v>
      </c>
      <c r="AB20" s="1">
        <f t="shared" ca="1" si="50"/>
        <v>0</v>
      </c>
      <c r="AC20" s="1">
        <f t="shared" ca="1" si="51"/>
        <v>0</v>
      </c>
      <c r="AD20" s="263">
        <f t="shared" ca="1" si="52"/>
        <v>4</v>
      </c>
      <c r="AE20" s="30">
        <f t="shared" ca="1" si="44"/>
        <v>500000</v>
      </c>
      <c r="AF20" s="1">
        <f t="shared" ca="1" si="53"/>
        <v>1</v>
      </c>
      <c r="AG20" s="1">
        <f t="shared" ca="1" si="54"/>
        <v>4</v>
      </c>
      <c r="AH20" s="266">
        <f t="shared" ca="1" si="55"/>
        <v>4.0401099999999994</v>
      </c>
      <c r="AI20" s="1"/>
    </row>
    <row r="21" spans="2:80" s="2" customFormat="1" x14ac:dyDescent="0.2">
      <c r="C21" s="2" t="str">
        <f t="shared" si="45"/>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6"/>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v>0</v>
      </c>
      <c r="X21" s="22">
        <f t="shared" ca="1" si="47"/>
        <v>4.0408999999999997</v>
      </c>
      <c r="Y21" s="13">
        <v>0</v>
      </c>
      <c r="Z21" s="1">
        <f t="shared" ca="1" si="48"/>
        <v>4.9000000000000004</v>
      </c>
      <c r="AA21" s="1">
        <f t="shared" ca="1" si="49"/>
        <v>0</v>
      </c>
      <c r="AB21" s="1">
        <f t="shared" ca="1" si="50"/>
        <v>0</v>
      </c>
      <c r="AC21" s="1">
        <f t="shared" ca="1" si="51"/>
        <v>0</v>
      </c>
      <c r="AD21" s="263">
        <f t="shared" ca="1" si="52"/>
        <v>4</v>
      </c>
      <c r="AE21" s="30">
        <f t="shared" ca="1" si="44"/>
        <v>500000</v>
      </c>
      <c r="AF21" s="1">
        <f t="shared" ca="1" si="53"/>
        <v>1</v>
      </c>
      <c r="AG21" s="1">
        <f t="shared" ca="1" si="54"/>
        <v>4</v>
      </c>
      <c r="AH21" s="266">
        <f t="shared" ca="1" si="55"/>
        <v>4.0401099999999994</v>
      </c>
      <c r="AI21" s="1"/>
    </row>
    <row r="22" spans="2:80" s="2" customFormat="1" x14ac:dyDescent="0.2">
      <c r="C22" s="2" t="str">
        <f t="shared" si="45"/>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6"/>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v>0</v>
      </c>
      <c r="X22" s="22">
        <f t="shared" ca="1" si="47"/>
        <v>4.0408999999999997</v>
      </c>
      <c r="Y22" s="13">
        <v>0</v>
      </c>
      <c r="Z22" s="1">
        <f t="shared" ca="1" si="48"/>
        <v>4.9000000000000004</v>
      </c>
      <c r="AA22" s="1">
        <f t="shared" ca="1" si="49"/>
        <v>0</v>
      </c>
      <c r="AB22" s="1">
        <f t="shared" ca="1" si="50"/>
        <v>0</v>
      </c>
      <c r="AC22" s="1">
        <f t="shared" ca="1" si="51"/>
        <v>0</v>
      </c>
      <c r="AD22" s="263">
        <f t="shared" ca="1" si="52"/>
        <v>4</v>
      </c>
      <c r="AE22" s="30">
        <f t="shared" ca="1" si="44"/>
        <v>500000</v>
      </c>
      <c r="AF22" s="1">
        <f t="shared" ca="1" si="53"/>
        <v>1</v>
      </c>
      <c r="AG22" s="1">
        <f t="shared" ca="1" si="54"/>
        <v>4</v>
      </c>
      <c r="AH22" s="266">
        <f t="shared" ca="1" si="55"/>
        <v>4.0401099999999994</v>
      </c>
      <c r="AI22" s="1"/>
    </row>
    <row r="23" spans="2:80" s="2" customFormat="1" x14ac:dyDescent="0.2">
      <c r="C23" s="2" t="str">
        <f t="shared" si="45"/>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6"/>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7"/>
        <v>4.0408999999999997</v>
      </c>
      <c r="Y23" s="13">
        <v>0</v>
      </c>
      <c r="Z23" s="1">
        <f t="shared" ca="1" si="48"/>
        <v>4.9000000000000004</v>
      </c>
      <c r="AA23" s="1">
        <f t="shared" ca="1" si="49"/>
        <v>0</v>
      </c>
      <c r="AB23" s="1">
        <f t="shared" ca="1" si="50"/>
        <v>0</v>
      </c>
      <c r="AC23" s="1">
        <f t="shared" ca="1" si="51"/>
        <v>0</v>
      </c>
      <c r="AD23" s="263">
        <f t="shared" ca="1" si="52"/>
        <v>4</v>
      </c>
      <c r="AE23" s="30">
        <v>0</v>
      </c>
      <c r="AF23" s="1">
        <f t="shared" ca="1" si="53"/>
        <v>7</v>
      </c>
      <c r="AG23" s="1">
        <f t="shared" ca="1" si="54"/>
        <v>4</v>
      </c>
      <c r="AH23" s="266">
        <f t="shared" ca="1" si="55"/>
        <v>4.0407099999999998</v>
      </c>
      <c r="AI23" s="1"/>
    </row>
    <row r="24" spans="2:80" s="2" customFormat="1" x14ac:dyDescent="0.2">
      <c r="C24" s="2" t="str">
        <f t="shared" si="45"/>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6"/>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7"/>
        <v>4.0408999999999997</v>
      </c>
      <c r="Y24" s="13">
        <v>0</v>
      </c>
      <c r="Z24" s="1">
        <f t="shared" ca="1" si="48"/>
        <v>4.9000000000000004</v>
      </c>
      <c r="AA24" s="1">
        <f t="shared" ca="1" si="49"/>
        <v>0</v>
      </c>
      <c r="AB24" s="1">
        <f t="shared" ca="1" si="50"/>
        <v>0</v>
      </c>
      <c r="AC24" s="1">
        <f t="shared" ca="1" si="51"/>
        <v>0</v>
      </c>
      <c r="AD24" s="263">
        <f t="shared" ca="1" si="52"/>
        <v>4</v>
      </c>
      <c r="AE24" s="30">
        <v>0</v>
      </c>
      <c r="AF24" s="1">
        <f t="shared" ca="1" si="53"/>
        <v>7</v>
      </c>
      <c r="AG24" s="1">
        <f t="shared" ca="1" si="54"/>
        <v>4</v>
      </c>
      <c r="AH24" s="266">
        <f t="shared" ca="1" si="55"/>
        <v>4.0407099999999998</v>
      </c>
      <c r="AI24" s="1"/>
    </row>
    <row r="25" spans="2:80" s="2" customFormat="1" ht="12.75" thickBot="1" x14ac:dyDescent="0.25">
      <c r="C25" s="2" t="str">
        <f t="shared" si="45"/>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6"/>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7"/>
        <v>4.0408999999999997</v>
      </c>
      <c r="Y25" s="13">
        <v>0</v>
      </c>
      <c r="Z25" s="1">
        <f t="shared" ca="1" si="48"/>
        <v>4.9000000000000004</v>
      </c>
      <c r="AA25" s="1">
        <f t="shared" ca="1" si="49"/>
        <v>0</v>
      </c>
      <c r="AB25" s="1">
        <f t="shared" ca="1" si="50"/>
        <v>0</v>
      </c>
      <c r="AC25" s="1">
        <f t="shared" ca="1" si="51"/>
        <v>0</v>
      </c>
      <c r="AD25" s="263">
        <f t="shared" ca="1" si="52"/>
        <v>4</v>
      </c>
      <c r="AE25" s="30">
        <v>0</v>
      </c>
      <c r="AF25" s="1">
        <f t="shared" ca="1" si="53"/>
        <v>7</v>
      </c>
      <c r="AG25" s="1">
        <f t="shared" ca="1" si="54"/>
        <v>4</v>
      </c>
      <c r="AH25" s="267">
        <f t="shared" ca="1" si="55"/>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VFB Essenheim</v>
      </c>
      <c r="BT29" s="2" t="str">
        <f ca="1">$F$5</f>
        <v>SSV Wildbach</v>
      </c>
      <c r="BU29" s="2" t="str">
        <f ca="1">$F$6</f>
        <v>Kickers Rodendorf</v>
      </c>
      <c r="BV29" s="2" t="str">
        <f>$F$7</f>
        <v/>
      </c>
      <c r="BW29" s="2" t="str">
        <f>$F$8</f>
        <v/>
      </c>
      <c r="BX29" s="2" t="str">
        <f>$F$9</f>
        <v/>
      </c>
      <c r="BY29" s="2" t="str">
        <f>$F$10</f>
        <v/>
      </c>
      <c r="BZ29" s="2" t="str">
        <f>$F$11</f>
        <v/>
      </c>
      <c r="CA29" s="2" t="str">
        <f>$F$12</f>
        <v/>
      </c>
      <c r="CB29" s="53"/>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6">F4</f>
        <v>VFB Essenheim</v>
      </c>
      <c r="BS30" s="7"/>
      <c r="BT30" s="8">
        <f t="shared" ref="BT30:CA32" ca="1" si="57">SUMIFS($X$64:$X$135,$V$64:$V$135,$BR30,$W$64:$W$135,BT$29)+SUMIFS($Y$64:$Y$135,$W$64:$W$135,$BR30,$V$64:$V$135,BT$29)</f>
        <v>0</v>
      </c>
      <c r="BU30" s="8">
        <f t="shared" ca="1" si="57"/>
        <v>0</v>
      </c>
      <c r="BV30" s="8">
        <f t="shared" ca="1" si="57"/>
        <v>0</v>
      </c>
      <c r="BW30" s="8">
        <f t="shared" ca="1" si="57"/>
        <v>0</v>
      </c>
      <c r="BX30" s="8">
        <f t="shared" ca="1" si="57"/>
        <v>0</v>
      </c>
      <c r="BY30" s="8">
        <f t="shared" ca="1" si="57"/>
        <v>0</v>
      </c>
      <c r="BZ30" s="8">
        <f t="shared" ca="1" si="57"/>
        <v>0</v>
      </c>
      <c r="CA30" s="8">
        <f t="shared" ca="1" si="57"/>
        <v>0</v>
      </c>
      <c r="CB30" s="4"/>
    </row>
    <row r="31" spans="2:80" s="2" customFormat="1" x14ac:dyDescent="0.2">
      <c r="C31" s="2" t="str">
        <f t="shared" ref="C31:C38" ca="1" si="58">$Q65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6"/>
        <v>SSV Wildbach</v>
      </c>
      <c r="BS31" s="9">
        <f t="shared" ref="BS31:BU38" ca="1" si="59">SUMIFS($X$64:$X$135,$V$64:$V$135,$BR31,$W$64:$W$135,BS$29)+SUMIFS($Y$64:$Y$135,$W$64:$W$135,$BR31,$V$64:$V$135,BS$29)</f>
        <v>0</v>
      </c>
      <c r="BT31" s="7"/>
      <c r="BU31" s="8">
        <f t="shared" ca="1" si="57"/>
        <v>0</v>
      </c>
      <c r="BV31" s="8">
        <f t="shared" ca="1" si="57"/>
        <v>0</v>
      </c>
      <c r="BW31" s="8">
        <f t="shared" ca="1" si="57"/>
        <v>0</v>
      </c>
      <c r="BX31" s="8">
        <f t="shared" ca="1" si="57"/>
        <v>0</v>
      </c>
      <c r="BY31" s="8">
        <f t="shared" ca="1" si="57"/>
        <v>0</v>
      </c>
      <c r="BZ31" s="8">
        <f t="shared" ca="1" si="57"/>
        <v>0</v>
      </c>
      <c r="CA31" s="8">
        <f t="shared" ca="1" si="57"/>
        <v>0</v>
      </c>
      <c r="CB31" s="4"/>
    </row>
    <row r="32" spans="2:80" s="2" customFormat="1" x14ac:dyDescent="0.2">
      <c r="C32" s="2" t="str">
        <f t="shared" ca="1" si="58"/>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6"/>
        <v>Kickers Rodendorf</v>
      </c>
      <c r="BS32" s="9">
        <f t="shared" ca="1" si="59"/>
        <v>0</v>
      </c>
      <c r="BT32" s="9">
        <f t="shared" ca="1" si="59"/>
        <v>0</v>
      </c>
      <c r="BU32" s="7"/>
      <c r="BV32" s="8">
        <f t="shared" ca="1" si="57"/>
        <v>0</v>
      </c>
      <c r="BW32" s="8">
        <f t="shared" ca="1" si="57"/>
        <v>0</v>
      </c>
      <c r="BX32" s="8">
        <f t="shared" ca="1" si="57"/>
        <v>0</v>
      </c>
      <c r="BY32" s="8">
        <f t="shared" ca="1" si="57"/>
        <v>0</v>
      </c>
      <c r="BZ32" s="8">
        <f t="shared" ca="1" si="57"/>
        <v>0</v>
      </c>
      <c r="CA32" s="8">
        <f t="shared" ca="1" si="57"/>
        <v>0</v>
      </c>
      <c r="CB32" s="4"/>
    </row>
    <row r="33" spans="2:80" s="2" customFormat="1" x14ac:dyDescent="0.2">
      <c r="C33" s="2" t="str">
        <f t="shared" si="5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
      </c>
      <c r="BS33" s="9">
        <f t="shared" ca="1" si="59"/>
        <v>0</v>
      </c>
      <c r="BT33" s="9">
        <f t="shared" ca="1" si="59"/>
        <v>0</v>
      </c>
      <c r="BU33" s="9">
        <f t="shared" ca="1" si="5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
      </c>
      <c r="BS34" s="9">
        <f t="shared" ca="1" si="59"/>
        <v>0</v>
      </c>
      <c r="BT34" s="9">
        <f t="shared" ca="1" si="59"/>
        <v>0</v>
      </c>
      <c r="BU34" s="9">
        <f t="shared" ca="1" si="5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VFB Essenheim</v>
      </c>
      <c r="BT40" s="2" t="str">
        <f ca="1">$F$5</f>
        <v>SSV Wildbach</v>
      </c>
      <c r="BU40" s="2" t="str">
        <f ca="1">$F$6</f>
        <v>Kickers Rodendorf</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0">F4</f>
        <v>VFB Essenheim</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0"/>
        <v>SSV Wildbach</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0"/>
        <v>Kickers Rodendorf</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VFB Essenheim</v>
      </c>
      <c r="BT51" s="2" t="str">
        <f ca="1">$F$5</f>
        <v>SSV Wildbach</v>
      </c>
      <c r="BU51" s="2" t="str">
        <f ca="1">$F$6</f>
        <v>Kickers Rodendorf</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2">F4</f>
        <v>VFB Essenheim</v>
      </c>
      <c r="BS52" s="7"/>
      <c r="BT52" s="8">
        <f t="shared" ref="BT52:CA58" ca="1" si="63">SUMIFS($AE$64:$AE$135,$V$64:$V$135,$BR52,$W$64:$W$135,BT$51)+SUMIFS($AF$64:$AF$135,$W$64:$W$135,$BR52,$V$64:$V$135,BT$51)</f>
        <v>0</v>
      </c>
      <c r="BU52" s="8">
        <f t="shared" ca="1" si="63"/>
        <v>0</v>
      </c>
      <c r="BV52" s="8">
        <f t="shared" ca="1" si="63"/>
        <v>0</v>
      </c>
      <c r="BW52" s="8">
        <f t="shared" ca="1" si="63"/>
        <v>0</v>
      </c>
      <c r="BX52" s="8">
        <f t="shared" ca="1" si="63"/>
        <v>0</v>
      </c>
      <c r="BY52" s="8">
        <f t="shared" ca="1" si="63"/>
        <v>0</v>
      </c>
      <c r="BZ52" s="8">
        <f t="shared" ca="1" si="63"/>
        <v>0</v>
      </c>
      <c r="CA52" s="8">
        <f t="shared" ca="1" si="6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2"/>
        <v>SSV Wildbach</v>
      </c>
      <c r="BS53" s="9">
        <f t="shared" ref="BS53:BU60" ca="1" si="6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2"/>
        <v>Kickers Rodendorf</v>
      </c>
      <c r="BS54" s="9">
        <f t="shared" ca="1" si="64"/>
        <v>0</v>
      </c>
      <c r="BT54" s="9">
        <f t="shared" ca="1" si="6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2"/>
        <v/>
      </c>
      <c r="BS55" s="9">
        <f t="shared" ca="1" si="64"/>
        <v>0</v>
      </c>
      <c r="BT55" s="9">
        <f t="shared" ca="1" si="64"/>
        <v>0</v>
      </c>
      <c r="BU55" s="9">
        <f t="shared" ca="1" si="6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2"/>
        <v/>
      </c>
      <c r="BS56" s="9">
        <f t="shared" ca="1" si="64"/>
        <v>0</v>
      </c>
      <c r="BT56" s="9">
        <f t="shared" ca="1" si="64"/>
        <v>0</v>
      </c>
      <c r="BU56" s="9">
        <f t="shared" ca="1" si="6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IF('Preliminary Round'!$N$16="","",'Preliminary Round'!$N$16)</f>
        <v>VFB Essenheim</v>
      </c>
      <c r="U64" s="67" t="s">
        <v>7</v>
      </c>
      <c r="V64" s="40" t="str">
        <f ca="1">Planning!$L6</f>
        <v>VFB Essenheim</v>
      </c>
      <c r="W64" s="33" t="str">
        <f ca="1">Planning!$N6</f>
        <v>FC Barcelona</v>
      </c>
      <c r="X64" s="33">
        <f ca="1">IF(AND('Preliminary Round'!$I12&lt;&gt;"",'Preliminary Round'!$K12&lt;&gt;"",'Preliminary Round'!$F12&lt;&gt;'Preliminary Round'!$H12,$V64&lt;&gt;"",$W64&lt;&gt;""),'Preliminary Round'!$I12,"")</f>
        <v>2</v>
      </c>
      <c r="Y64" s="34">
        <f ca="1">IF(AND('Preliminary Round'!$I12&lt;&gt;"",'Preliminary Round'!$K12&lt;&gt;"",'Preliminary Round'!$F12&lt;&gt;'Preliminary Round'!$H12,$V64&lt;&gt;"",$W64&lt;&gt;""),'Preliminary Round'!$K12,"")</f>
        <v>6</v>
      </c>
      <c r="Z64" s="32" t="str">
        <f ca="1">V64&amp;W64</f>
        <v>VFB EssenheimFC Barcelona</v>
      </c>
      <c r="AA64" s="33">
        <f ca="1">IF(AND(V64&lt;&gt;"",W64&lt;&gt;"",V64&lt;&gt;W64,X64&lt;&gt;"",Y64&lt;&gt;""),1,0)</f>
        <v>1</v>
      </c>
      <c r="AB64" s="143" t="str">
        <f ca="1">IF(AA64&gt;0,X64&amp;Language!$E$84&amp;Y64,"")</f>
        <v>2-6</v>
      </c>
      <c r="AD64" s="144"/>
      <c r="AE64" s="149">
        <f ca="1">IF($AA64=0,"",IF($X64&gt;$Y64,Settings!$C$4,IF($X64=$Y64,1,0)))</f>
        <v>0</v>
      </c>
      <c r="AF64" s="144">
        <f ca="1">IF($AA64=0,"",IF($X64&lt;$Y64,Settings!$C$4,IF($X64=$Y64,1,0)))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IF('Preliminary Round'!$N$26="","",'Preliminary Round'!$N$26)</f>
        <v>SSV Wildbach</v>
      </c>
      <c r="U65" s="68" t="s">
        <v>8</v>
      </c>
      <c r="V65" s="41" t="str">
        <f ca="1">Planning!$L7</f>
        <v>FC Grönlingen</v>
      </c>
      <c r="W65" s="13" t="str">
        <f ca="1">Planning!$N7</f>
        <v>Inter Mailand</v>
      </c>
      <c r="X65" s="13">
        <f ca="1">IF(AND('Preliminary Round'!$I13&lt;&gt;"",'Preliminary Round'!$K13&lt;&gt;"",'Preliminary Round'!$F13&lt;&gt;'Preliminary Round'!$H13,$V65&lt;&gt;"",$W65&lt;&gt;""),'Preliminary Round'!$I13,"")</f>
        <v>1</v>
      </c>
      <c r="Y65" s="36">
        <f ca="1">IF(AND('Preliminary Round'!$I13&lt;&gt;"",'Preliminary Round'!$K13&lt;&gt;"",'Preliminary Round'!$F13&lt;&gt;'Preliminary Round'!$H13,$V65&lt;&gt;"",$W65&lt;&gt;""),'Preliminary Round'!$K13,"")</f>
        <v>4</v>
      </c>
      <c r="Z65" s="35" t="str">
        <f t="shared" ref="Z65:Z73" ca="1" si="65">V65&amp;W65</f>
        <v>FC GrönlingenInter Mailand</v>
      </c>
      <c r="AA65" s="13">
        <f t="shared" ref="AA65:AA128" ca="1" si="66">IF(AND(V65&lt;&gt;"",W65&lt;&gt;"",V65&lt;&gt;W65,X65&lt;&gt;"",Y65&lt;&gt;""),1,0)</f>
        <v>1</v>
      </c>
      <c r="AB65" s="13" t="str">
        <f ca="1">IF(AA65&gt;0,X65&amp;Language!$E$84&amp;Y65,"")</f>
        <v>1-4</v>
      </c>
      <c r="AD65" s="145"/>
      <c r="AE65" s="150">
        <f ca="1">IF($AA65=0,"",IF($X65&gt;$Y65,Settings!$C$4,IF($X65=$Y65,1,0)))</f>
        <v>0</v>
      </c>
      <c r="AF65" s="145">
        <f ca="1">IF($AA65=0,"",IF($X65&lt;$Y65,Settings!$C$4,IF($X65=$Y65,1,0)))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 ca="1">IF('Preliminary Round'!$N$36="","",'Preliminary Round'!$N$36)</f>
        <v>Kickers Rodendorf</v>
      </c>
      <c r="U66" s="68" t="s">
        <v>9</v>
      </c>
      <c r="V66" s="41" t="str">
        <f ca="1">Planning!$L8</f>
        <v>1. FC Nürnberg</v>
      </c>
      <c r="W66" s="13" t="str">
        <f ca="1">Planning!$N8</f>
        <v>Real Madrid</v>
      </c>
      <c r="X66" s="13">
        <f ca="1">IF(AND('Preliminary Round'!$I14&lt;&gt;"",'Preliminary Round'!$K14&lt;&gt;"",'Preliminary Round'!$F14&lt;&gt;'Preliminary Round'!$H14,$V66&lt;&gt;"",$W66&lt;&gt;""),'Preliminary Round'!$I14,"")</f>
        <v>1</v>
      </c>
      <c r="Y66" s="36">
        <f ca="1">IF(AND('Preliminary Round'!$I14&lt;&gt;"",'Preliminary Round'!$K14&lt;&gt;"",'Preliminary Round'!$F14&lt;&gt;'Preliminary Round'!$H14,$V66&lt;&gt;"",$W66&lt;&gt;""),'Preliminary Round'!$K14,"")</f>
        <v>4</v>
      </c>
      <c r="Z66" s="35" t="str">
        <f t="shared" ca="1" si="65"/>
        <v>1. FC NürnbergReal Madrid</v>
      </c>
      <c r="AA66" s="13">
        <f t="shared" ca="1" si="66"/>
        <v>1</v>
      </c>
      <c r="AB66" s="13" t="str">
        <f ca="1">IF(AA66&gt;0,X66&amp;Language!$E$84&amp;Y66,"")</f>
        <v>1-4</v>
      </c>
      <c r="AD66" s="145"/>
      <c r="AE66" s="150">
        <f ca="1">IF($AA66=0,"",IF($X66&gt;$Y66,Settings!$C$4,IF($X66=$Y66,1,0)))</f>
        <v>0</v>
      </c>
      <c r="AF66" s="145">
        <f ca="1">IF($AA66=0,"",IF($X66&lt;$Y66,Settings!$C$4,IF($X66=$Y66,1,0)))</f>
        <v>3</v>
      </c>
      <c r="AH66" s="4"/>
      <c r="AI66" s="13"/>
      <c r="AJ66" s="4"/>
      <c r="AK66" s="13"/>
      <c r="AL66" s="13"/>
      <c r="AM66" s="13"/>
      <c r="AN66" s="13"/>
      <c r="AO66" s="13"/>
      <c r="AP66" s="13"/>
      <c r="AQ66" s="13"/>
    </row>
    <row r="67" spans="2:43" s="2" customFormat="1" x14ac:dyDescent="0.2">
      <c r="P67" s="47"/>
      <c r="Q67" s="62" t="str">
        <f>""</f>
        <v/>
      </c>
      <c r="U67" s="68" t="s">
        <v>10</v>
      </c>
      <c r="V67" s="41" t="str">
        <f ca="1">Planning!$L9</f>
        <v>Eintracht Frankfurt</v>
      </c>
      <c r="W67" s="13" t="str">
        <f ca="1">Planning!$N9</f>
        <v>Maibach 1822 eV</v>
      </c>
      <c r="X67" s="13">
        <f ca="1">IF(AND('Preliminary Round'!$I15&lt;&gt;"",'Preliminary Round'!$K15&lt;&gt;"",'Preliminary Round'!$F15&lt;&gt;'Preliminary Round'!$H15,$V67&lt;&gt;"",$W67&lt;&gt;""),'Preliminary Round'!$I15,"")</f>
        <v>5</v>
      </c>
      <c r="Y67" s="36">
        <f ca="1">IF(AND('Preliminary Round'!$I15&lt;&gt;"",'Preliminary Round'!$K15&lt;&gt;"",'Preliminary Round'!$F15&lt;&gt;'Preliminary Round'!$H15,$V67&lt;&gt;"",$W67&lt;&gt;""),'Preliminary Round'!$K15,"")</f>
        <v>2</v>
      </c>
      <c r="Z67" s="35" t="str">
        <f t="shared" ca="1" si="65"/>
        <v>Eintracht FrankfurtMaibach 1822 eV</v>
      </c>
      <c r="AA67" s="13">
        <f t="shared" ca="1" si="66"/>
        <v>1</v>
      </c>
      <c r="AB67" s="13" t="str">
        <f ca="1">IF(AA67&gt;0,X67&amp;Language!$E$84&amp;Y67,"")</f>
        <v>5-2</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c r="Q68" s="62" t="str">
        <f>""</f>
        <v/>
      </c>
      <c r="U68" s="68" t="s">
        <v>11</v>
      </c>
      <c r="V68" s="41" t="str">
        <f ca="1">Planning!$L10</f>
        <v>SSV Wildbach</v>
      </c>
      <c r="W68" s="13" t="str">
        <f ca="1">Planning!$N10</f>
        <v>Manchester City</v>
      </c>
      <c r="X68" s="13">
        <f ca="1">IF(AND('Preliminary Round'!$I16&lt;&gt;"",'Preliminary Round'!$K16&lt;&gt;"",'Preliminary Round'!$F16&lt;&gt;'Preliminary Round'!$H16,$V68&lt;&gt;"",$W68&lt;&gt;""),'Preliminary Round'!$I16,"")</f>
        <v>2</v>
      </c>
      <c r="Y68" s="36">
        <f ca="1">IF(AND('Preliminary Round'!$I16&lt;&gt;"",'Preliminary Round'!$K16&lt;&gt;"",'Preliminary Round'!$F16&lt;&gt;'Preliminary Round'!$H16,$V68&lt;&gt;"",$W68&lt;&gt;""),'Preliminary Round'!$K16,"")</f>
        <v>6</v>
      </c>
      <c r="Z68" s="35" t="str">
        <f t="shared" ca="1" si="65"/>
        <v>SSV WildbachManchester City</v>
      </c>
      <c r="AA68" s="13">
        <f t="shared" ca="1" si="66"/>
        <v>1</v>
      </c>
      <c r="AB68" s="13" t="str">
        <f ca="1">IF(AA68&gt;0,X68&amp;Language!$E$84&amp;Y68,"")</f>
        <v>2-6</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c r="Q69" s="62" t="str">
        <f>""</f>
        <v/>
      </c>
      <c r="U69" s="68" t="s">
        <v>12</v>
      </c>
      <c r="V69" s="41" t="str">
        <f ca="1">Planning!$L11</f>
        <v>Borussia Dortmund</v>
      </c>
      <c r="W69" s="13" t="str">
        <f ca="1">Planning!$N11</f>
        <v>FSV Rauen</v>
      </c>
      <c r="X69" s="13">
        <f ca="1">IF(AND('Preliminary Round'!$I17&lt;&gt;"",'Preliminary Round'!$K17&lt;&gt;"",'Preliminary Round'!$F17&lt;&gt;'Preliminary Round'!$H17,$V69&lt;&gt;"",$W69&lt;&gt;""),'Preliminary Round'!$I17,"")</f>
        <v>3</v>
      </c>
      <c r="Y69" s="36">
        <f ca="1">IF(AND('Preliminary Round'!$I17&lt;&gt;"",'Preliminary Round'!$K17&lt;&gt;"",'Preliminary Round'!$F17&lt;&gt;'Preliminary Round'!$H17,$V69&lt;&gt;"",$W69&lt;&gt;""),'Preliminary Round'!$K17,"")</f>
        <v>0</v>
      </c>
      <c r="Z69" s="35" t="str">
        <f t="shared" ca="1" si="65"/>
        <v>Borussia DortmundFSV Rauen</v>
      </c>
      <c r="AA69" s="13">
        <f t="shared" ca="1" si="66"/>
        <v>1</v>
      </c>
      <c r="AB69" s="13" t="str">
        <f ca="1">IF(AA69&gt;0,X69&amp;Language!$E$84&amp;Y69,"")</f>
        <v>3-0</v>
      </c>
      <c r="AD69" s="145"/>
      <c r="AE69" s="150">
        <f ca="1">IF($AA69=0,"",IF($X69&gt;$Y69,Settings!$C$4,IF($X69=$Y69,1,0)))</f>
        <v>3</v>
      </c>
      <c r="AF69" s="145">
        <f ca="1">IF($AA69=0,"",IF($X69&lt;$Y69,Settings!$C$4,IF($X69=$Y69,1,0)))</f>
        <v>0</v>
      </c>
      <c r="AH69" s="4"/>
      <c r="AI69" s="13"/>
      <c r="AJ69" s="13"/>
      <c r="AK69" s="13"/>
      <c r="AL69" s="13"/>
      <c r="AM69" s="4"/>
      <c r="AN69" s="13"/>
      <c r="AO69" s="13"/>
      <c r="AP69" s="13"/>
      <c r="AQ69" s="13"/>
    </row>
    <row r="70" spans="2:43" s="2" customFormat="1" x14ac:dyDescent="0.2">
      <c r="P70" s="47"/>
      <c r="Q70" s="62" t="str">
        <f>""</f>
        <v/>
      </c>
      <c r="U70" s="68" t="s">
        <v>17</v>
      </c>
      <c r="V70" s="41" t="str">
        <f ca="1">Planning!$L12</f>
        <v>VFB Essenheim</v>
      </c>
      <c r="W70" s="13" t="str">
        <f ca="1">Planning!$N12</f>
        <v>1. FC Riedwald</v>
      </c>
      <c r="X70" s="13">
        <f ca="1">IF(AND('Preliminary Round'!$I18&lt;&gt;"",'Preliminary Round'!$K18&lt;&gt;"",'Preliminary Round'!$F18&lt;&gt;'Preliminary Round'!$H18,$V70&lt;&gt;"",$W70&lt;&gt;""),'Preliminary Round'!$I18,"")</f>
        <v>4</v>
      </c>
      <c r="Y70" s="36">
        <f ca="1">IF(AND('Preliminary Round'!$I18&lt;&gt;"",'Preliminary Round'!$K18&lt;&gt;"",'Preliminary Round'!$F18&lt;&gt;'Preliminary Round'!$H18,$V70&lt;&gt;"",$W70&lt;&gt;""),'Preliminary Round'!$K18,"")</f>
        <v>4</v>
      </c>
      <c r="Z70" s="35" t="str">
        <f t="shared" ca="1" si="65"/>
        <v>VFB Essenheim1. FC Riedwald</v>
      </c>
      <c r="AA70" s="13">
        <f t="shared" ca="1" si="66"/>
        <v>1</v>
      </c>
      <c r="AB70" s="13" t="str">
        <f ca="1">IF(AA70&gt;0,X70&amp;Language!$E$84&amp;Y70,"")</f>
        <v>4-4</v>
      </c>
      <c r="AD70" s="145"/>
      <c r="AE70" s="150">
        <f ca="1">IF($AA70=0,"",IF($X70&gt;$Y70,Settings!$C$4,IF($X70=$Y70,1,0)))</f>
        <v>1</v>
      </c>
      <c r="AF70" s="145">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Planning!$L13</f>
        <v>FC Grönlingen</v>
      </c>
      <c r="W71" s="13" t="str">
        <f ca="1">Planning!$N13</f>
        <v>Mainz 05</v>
      </c>
      <c r="X71" s="13">
        <f ca="1">IF(AND('Preliminary Round'!$I19&lt;&gt;"",'Preliminary Round'!$K19&lt;&gt;"",'Preliminary Round'!$F19&lt;&gt;'Preliminary Round'!$H19,$V71&lt;&gt;"",$W71&lt;&gt;""),'Preliminary Round'!$I19,"")</f>
        <v>1</v>
      </c>
      <c r="Y71" s="36">
        <f ca="1">IF(AND('Preliminary Round'!$I19&lt;&gt;"",'Preliminary Round'!$K19&lt;&gt;"",'Preliminary Round'!$F19&lt;&gt;'Preliminary Round'!$H19,$V71&lt;&gt;"",$W71&lt;&gt;""),'Preliminary Round'!$K19,"")</f>
        <v>2</v>
      </c>
      <c r="Z71" s="35" t="str">
        <f t="shared" ca="1" si="65"/>
        <v>FC GrönlingenMainz 05</v>
      </c>
      <c r="AA71" s="13">
        <f t="shared" ca="1" si="66"/>
        <v>1</v>
      </c>
      <c r="AB71" s="13" t="str">
        <f ca="1">IF(AA71&gt;0,X71&amp;Language!$E$84&amp;Y71,"")</f>
        <v>1-2</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Planning!$L14</f>
        <v>1. FC Nürnberg</v>
      </c>
      <c r="W72" s="13" t="str">
        <f ca="1">Planning!$N14</f>
        <v>Kickers Rodendorf</v>
      </c>
      <c r="X72" s="13">
        <f ca="1">IF(AND('Preliminary Round'!$I20&lt;&gt;"",'Preliminary Round'!$K20&lt;&gt;"",'Preliminary Round'!$F20&lt;&gt;'Preliminary Round'!$H20,$V72&lt;&gt;"",$W72&lt;&gt;""),'Preliminary Round'!$I20,"")</f>
        <v>2</v>
      </c>
      <c r="Y72" s="36">
        <f ca="1">IF(AND('Preliminary Round'!$I20&lt;&gt;"",'Preliminary Round'!$K20&lt;&gt;"",'Preliminary Round'!$F20&lt;&gt;'Preliminary Round'!$H20,$V72&lt;&gt;"",$W72&lt;&gt;""),'Preliminary Round'!$K20,"")</f>
        <v>0</v>
      </c>
      <c r="Z72" s="35" t="str">
        <f t="shared" ca="1" si="65"/>
        <v>1. FC NürnbergKickers Rodendorf</v>
      </c>
      <c r="AA72" s="13">
        <f t="shared" ca="1" si="66"/>
        <v>1</v>
      </c>
      <c r="AB72" s="13" t="str">
        <f ca="1">IF(AA72&gt;0,X72&amp;Language!$E$84&amp;Y72,"")</f>
        <v>2-0</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Planning!$L15</f>
        <v>FC Barcelona</v>
      </c>
      <c r="W73" s="13" t="str">
        <f ca="1">Planning!$N15</f>
        <v>Eintracht Frankfurt</v>
      </c>
      <c r="X73" s="13">
        <f ca="1">IF(AND('Preliminary Round'!$I21&lt;&gt;"",'Preliminary Round'!$K21&lt;&gt;"",'Preliminary Round'!$F21&lt;&gt;'Preliminary Round'!$H21,$V73&lt;&gt;"",$W73&lt;&gt;""),'Preliminary Round'!$I21,"")</f>
        <v>1</v>
      </c>
      <c r="Y73" s="36">
        <f ca="1">IF(AND('Preliminary Round'!$I21&lt;&gt;"",'Preliminary Round'!$K21&lt;&gt;"",'Preliminary Round'!$F21&lt;&gt;'Preliminary Round'!$H21,$V73&lt;&gt;"",$W73&lt;&gt;""),'Preliminary Round'!$K21,"")</f>
        <v>0</v>
      </c>
      <c r="Z73" s="35" t="str">
        <f t="shared" ca="1" si="65"/>
        <v>FC BarcelonaEintracht Frankfurt</v>
      </c>
      <c r="AA73" s="13">
        <f t="shared" ca="1" si="66"/>
        <v>1</v>
      </c>
      <c r="AB73" s="13" t="str">
        <f ca="1">IF(AA73&gt;0,X73&amp;Language!$E$84&amp;Y73,"")</f>
        <v>1-0</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Planning!$L16</f>
        <v>Inter Mailand</v>
      </c>
      <c r="W74" s="13" t="str">
        <f ca="1">Planning!$N16</f>
        <v>SSV Wildbach</v>
      </c>
      <c r="X74" s="13">
        <f ca="1">IF(AND('Preliminary Round'!$I22&lt;&gt;"",'Preliminary Round'!$K22&lt;&gt;"",'Preliminary Round'!$F22&lt;&gt;'Preliminary Round'!$H22,$V74&lt;&gt;"",$W74&lt;&gt;""),'Preliminary Round'!$I22,"")</f>
        <v>5</v>
      </c>
      <c r="Y74" s="36">
        <f ca="1">IF(AND('Preliminary Round'!$I22&lt;&gt;"",'Preliminary Round'!$K22&lt;&gt;"",'Preliminary Round'!$F22&lt;&gt;'Preliminary Round'!$H22,$V74&lt;&gt;"",$W74&lt;&gt;""),'Preliminary Round'!$K22,"")</f>
        <v>0</v>
      </c>
      <c r="Z74" s="35" t="str">
        <f ca="1">V74&amp;W74</f>
        <v>Inter MailandSSV Wildbach</v>
      </c>
      <c r="AA74" s="13">
        <f t="shared" ca="1" si="66"/>
        <v>1</v>
      </c>
      <c r="AB74" s="13" t="str">
        <f ca="1">IF(AA74&gt;0,X74&amp;Language!$E$84&amp;Y74,"")</f>
        <v>5-0</v>
      </c>
      <c r="AD74" s="145"/>
      <c r="AE74" s="150">
        <f ca="1">IF($AA74=0,"",IF($X74&gt;$Y74,Settings!$C$4,IF($X74=$Y74,1,0)))</f>
        <v>3</v>
      </c>
      <c r="AF74" s="145">
        <f ca="1">IF($AA74=0,"",IF($X74&lt;$Y74,Settings!$C$4,IF($X74=$Y74,1,0)))</f>
        <v>0</v>
      </c>
    </row>
    <row r="75" spans="2:43" s="2" customFormat="1" x14ac:dyDescent="0.2">
      <c r="B75" s="4"/>
      <c r="C75" s="4"/>
      <c r="D75" s="4"/>
      <c r="E75" s="4"/>
      <c r="F75" s="13"/>
      <c r="G75" s="13"/>
      <c r="H75" s="13"/>
      <c r="I75" s="13"/>
      <c r="J75" s="13"/>
      <c r="K75" s="13"/>
      <c r="L75" s="13"/>
      <c r="M75" s="13"/>
      <c r="U75" s="68" t="s">
        <v>27</v>
      </c>
      <c r="V75" s="41" t="str">
        <f ca="1">Planning!$L17</f>
        <v>Real Madrid</v>
      </c>
      <c r="W75" s="13" t="str">
        <f ca="1">Planning!$N17</f>
        <v>Borussia Dortmund</v>
      </c>
      <c r="X75" s="13">
        <f ca="1">IF(AND('Preliminary Round'!$I23&lt;&gt;"",'Preliminary Round'!$K23&lt;&gt;"",'Preliminary Round'!$F23&lt;&gt;'Preliminary Round'!$H23,$V75&lt;&gt;"",$W75&lt;&gt;""),'Preliminary Round'!$I23,"")</f>
        <v>3</v>
      </c>
      <c r="Y75" s="36">
        <f ca="1">IF(AND('Preliminary Round'!$I23&lt;&gt;"",'Preliminary Round'!$K23&lt;&gt;"",'Preliminary Round'!$F23&lt;&gt;'Preliminary Round'!$H23,$V75&lt;&gt;"",$W75&lt;&gt;""),'Preliminary Round'!$K23,"")</f>
        <v>2</v>
      </c>
      <c r="Z75" s="35" t="str">
        <f t="shared" ref="Z75:Z108" ca="1" si="67">V75&amp;W75</f>
        <v>Real MadridBorussia Dortmund</v>
      </c>
      <c r="AA75" s="13">
        <f t="shared" ca="1" si="66"/>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Planning!$L18</f>
        <v>1. FC Riedwald</v>
      </c>
      <c r="W76" s="13" t="str">
        <f ca="1">Planning!$N18</f>
        <v>Maibach 1822 eV</v>
      </c>
      <c r="X76" s="13">
        <f ca="1">IF(AND('Preliminary Round'!$I24&lt;&gt;"",'Preliminary Round'!$K24&lt;&gt;"",'Preliminary Round'!$F24&lt;&gt;'Preliminary Round'!$H24,$V76&lt;&gt;"",$W76&lt;&gt;""),'Preliminary Round'!$I24,"")</f>
        <v>4</v>
      </c>
      <c r="Y76" s="36">
        <f ca="1">IF(AND('Preliminary Round'!$I24&lt;&gt;"",'Preliminary Round'!$K24&lt;&gt;"",'Preliminary Round'!$F24&lt;&gt;'Preliminary Round'!$H24,$V76&lt;&gt;"",$W76&lt;&gt;""),'Preliminary Round'!$K24,"")</f>
        <v>2</v>
      </c>
      <c r="Z76" s="35" t="str">
        <f t="shared" ca="1" si="67"/>
        <v>1. FC RiedwaldMaibach 1822 eV</v>
      </c>
      <c r="AA76" s="13">
        <f t="shared" ca="1" si="66"/>
        <v>1</v>
      </c>
      <c r="AB76" s="13" t="str">
        <f ca="1">IF(AA76&gt;0,X76&amp;Language!$E$84&amp;Y76,"")</f>
        <v>4-2</v>
      </c>
      <c r="AD76" s="145"/>
      <c r="AE76" s="150">
        <f ca="1">IF($AA76=0,"",IF($X76&gt;$Y76,Settings!$C$4,IF($X76=$Y76,1,0)))</f>
        <v>3</v>
      </c>
      <c r="AF76" s="145">
        <f ca="1">IF($AA76=0,"",IF($X76&lt;$Y76,Settings!$C$4,IF($X76=$Y76,1,0)))</f>
        <v>0</v>
      </c>
    </row>
    <row r="77" spans="2:43" s="2" customFormat="1" x14ac:dyDescent="0.2">
      <c r="B77" s="4"/>
      <c r="C77" s="4"/>
      <c r="D77" s="4"/>
      <c r="E77" s="4"/>
      <c r="F77" s="13"/>
      <c r="G77" s="13"/>
      <c r="H77" s="13"/>
      <c r="I77" s="13"/>
      <c r="J77" s="13"/>
      <c r="K77" s="13"/>
      <c r="L77" s="13"/>
      <c r="M77" s="13"/>
      <c r="U77" s="68" t="s">
        <v>29</v>
      </c>
      <c r="V77" s="41" t="str">
        <f ca="1">Planning!$L19</f>
        <v>Mainz 05</v>
      </c>
      <c r="W77" s="13" t="str">
        <f ca="1">Planning!$N19</f>
        <v>Manchester City</v>
      </c>
      <c r="X77" s="13">
        <f ca="1">IF(AND('Preliminary Round'!$I25&lt;&gt;"",'Preliminary Round'!$K25&lt;&gt;"",'Preliminary Round'!$F25&lt;&gt;'Preliminary Round'!$H25,$V77&lt;&gt;"",$W77&lt;&gt;""),'Preliminary Round'!$I25,"")</f>
        <v>0</v>
      </c>
      <c r="Y77" s="36">
        <f ca="1">IF(AND('Preliminary Round'!$I25&lt;&gt;"",'Preliminary Round'!$K25&lt;&gt;"",'Preliminary Round'!$F25&lt;&gt;'Preliminary Round'!$H25,$V77&lt;&gt;"",$W77&lt;&gt;""),'Preliminary Round'!$K25,"")</f>
        <v>3</v>
      </c>
      <c r="Z77" s="35" t="str">
        <f t="shared" ca="1" si="67"/>
        <v>Mainz 05Manchester City</v>
      </c>
      <c r="AA77" s="13">
        <f t="shared" ca="1" si="66"/>
        <v>1</v>
      </c>
      <c r="AB77" s="13" t="str">
        <f ca="1">IF(AA77&gt;0,X77&amp;Language!$E$84&amp;Y77,"")</f>
        <v>0-3</v>
      </c>
      <c r="AD77" s="145"/>
      <c r="AE77" s="150">
        <f ca="1">IF($AA77=0,"",IF($X77&gt;$Y77,Settings!$C$4,IF($X77=$Y77,1,0)))</f>
        <v>0</v>
      </c>
      <c r="AF77" s="145">
        <f ca="1">IF($AA77=0,"",IF($X77&lt;$Y77,Settings!$C$4,IF($X77=$Y77,1,0)))</f>
        <v>3</v>
      </c>
    </row>
    <row r="78" spans="2:43" s="2" customFormat="1" x14ac:dyDescent="0.2">
      <c r="B78" s="4"/>
      <c r="C78" s="4"/>
      <c r="D78" s="4"/>
      <c r="E78" s="4"/>
      <c r="F78" s="13"/>
      <c r="G78" s="13"/>
      <c r="H78" s="13"/>
      <c r="I78" s="13"/>
      <c r="J78" s="13"/>
      <c r="K78" s="13"/>
      <c r="L78" s="13"/>
      <c r="M78" s="13"/>
      <c r="U78" s="68" t="s">
        <v>30</v>
      </c>
      <c r="V78" s="41" t="str">
        <f ca="1">Planning!$L20</f>
        <v>Kickers Rodendorf</v>
      </c>
      <c r="W78" s="13" t="str">
        <f ca="1">Planning!$N20</f>
        <v>FSV Rauen</v>
      </c>
      <c r="X78" s="13">
        <f ca="1">IF(AND('Preliminary Round'!$I26&lt;&gt;"",'Preliminary Round'!$K26&lt;&gt;"",'Preliminary Round'!$F26&lt;&gt;'Preliminary Round'!$H26,$V78&lt;&gt;"",$W78&lt;&gt;""),'Preliminary Round'!$I26,"")</f>
        <v>1</v>
      </c>
      <c r="Y78" s="36">
        <f ca="1">IF(AND('Preliminary Round'!$I26&lt;&gt;"",'Preliminary Round'!$K26&lt;&gt;"",'Preliminary Round'!$F26&lt;&gt;'Preliminary Round'!$H26,$V78&lt;&gt;"",$W78&lt;&gt;""),'Preliminary Round'!$K26,"")</f>
        <v>1</v>
      </c>
      <c r="Z78" s="35" t="str">
        <f t="shared" ca="1" si="67"/>
        <v>Kickers RodendorfFSV Rauen</v>
      </c>
      <c r="AA78" s="13">
        <f t="shared" ca="1" si="66"/>
        <v>1</v>
      </c>
      <c r="AB78" s="13" t="str">
        <f ca="1">IF(AA78&gt;0,X78&amp;Language!$E$84&amp;Y78,"")</f>
        <v>1-1</v>
      </c>
      <c r="AD78" s="145"/>
      <c r="AE78" s="150">
        <f ca="1">IF($AA78=0,"",IF($X78&gt;$Y78,Settings!$C$4,IF($X78=$Y78,1,0)))</f>
        <v>1</v>
      </c>
      <c r="AF78" s="145">
        <f ca="1">IF($AA78=0,"",IF($X78&lt;$Y78,Settings!$C$4,IF($X78=$Y78,1,0)))</f>
        <v>1</v>
      </c>
    </row>
    <row r="79" spans="2:43" s="2" customFormat="1" x14ac:dyDescent="0.2">
      <c r="B79" s="4"/>
      <c r="C79" s="4"/>
      <c r="D79" s="4"/>
      <c r="E79" s="4"/>
      <c r="F79" s="13"/>
      <c r="G79" s="13"/>
      <c r="H79" s="13"/>
      <c r="I79" s="13"/>
      <c r="J79" s="13"/>
      <c r="K79" s="13"/>
      <c r="L79" s="13"/>
      <c r="M79" s="13"/>
      <c r="U79" s="68" t="s">
        <v>31</v>
      </c>
      <c r="V79" s="41" t="str">
        <f ca="1">Planning!$L21</f>
        <v>Eintracht Frankfurt</v>
      </c>
      <c r="W79" s="13" t="str">
        <f ca="1">Planning!$N21</f>
        <v>VFB Essenheim</v>
      </c>
      <c r="X79" s="13">
        <f ca="1">IF(AND('Preliminary Round'!$I27&lt;&gt;"",'Preliminary Round'!$K27&lt;&gt;"",'Preliminary Round'!$F27&lt;&gt;'Preliminary Round'!$H27,$V79&lt;&gt;"",$W79&lt;&gt;""),'Preliminary Round'!$I27,"")</f>
        <v>2</v>
      </c>
      <c r="Y79" s="36">
        <f ca="1">IF(AND('Preliminary Round'!$I27&lt;&gt;"",'Preliminary Round'!$K27&lt;&gt;"",'Preliminary Round'!$F27&lt;&gt;'Preliminary Round'!$H27,$V79&lt;&gt;"",$W79&lt;&gt;""),'Preliminary Round'!$K27,"")</f>
        <v>0</v>
      </c>
      <c r="Z79" s="35" t="str">
        <f t="shared" ca="1" si="67"/>
        <v>Eintracht FrankfurtVFB Essenheim</v>
      </c>
      <c r="AA79" s="13">
        <f t="shared" ca="1" si="66"/>
        <v>1</v>
      </c>
      <c r="AB79" s="13" t="str">
        <f ca="1">IF(AA79&gt;0,X79&amp;Language!$E$84&amp;Y79,"")</f>
        <v>2-0</v>
      </c>
      <c r="AD79" s="145"/>
      <c r="AE79" s="150">
        <f ca="1">IF($AA79=0,"",IF($X79&gt;$Y79,Settings!$C$4,IF($X79=$Y79,1,0)))</f>
        <v>3</v>
      </c>
      <c r="AF79" s="145">
        <f ca="1">IF($AA79=0,"",IF($X79&lt;$Y79,Settings!$C$4,IF($X79=$Y79,1,0)))</f>
        <v>0</v>
      </c>
    </row>
    <row r="80" spans="2:43" s="2" customFormat="1" x14ac:dyDescent="0.2">
      <c r="B80" s="4"/>
      <c r="C80" s="4"/>
      <c r="D80" s="4"/>
      <c r="E80" s="4"/>
      <c r="F80" s="13"/>
      <c r="G80" s="13"/>
      <c r="H80" s="13"/>
      <c r="I80" s="13"/>
      <c r="J80" s="13"/>
      <c r="K80" s="13"/>
      <c r="L80" s="13"/>
      <c r="M80" s="13"/>
      <c r="U80" s="68" t="s">
        <v>32</v>
      </c>
      <c r="V80" s="41" t="str">
        <f ca="1">Planning!$L22</f>
        <v>SSV Wildbach</v>
      </c>
      <c r="W80" s="13" t="str">
        <f ca="1">Planning!$N22</f>
        <v>FC Grönlingen</v>
      </c>
      <c r="X80" s="13">
        <f ca="1">IF(AND('Preliminary Round'!$I28&lt;&gt;"",'Preliminary Round'!$K28&lt;&gt;"",'Preliminary Round'!$F28&lt;&gt;'Preliminary Round'!$H28,$V80&lt;&gt;"",$W80&lt;&gt;""),'Preliminary Round'!$I28,"")</f>
        <v>3</v>
      </c>
      <c r="Y80" s="36">
        <f ca="1">IF(AND('Preliminary Round'!$I28&lt;&gt;"",'Preliminary Round'!$K28&lt;&gt;"",'Preliminary Round'!$F28&lt;&gt;'Preliminary Round'!$H28,$V80&lt;&gt;"",$W80&lt;&gt;""),'Preliminary Round'!$K28,"")</f>
        <v>3</v>
      </c>
      <c r="Z80" s="35" t="str">
        <f t="shared" ca="1" si="67"/>
        <v>SSV WildbachFC Grönlingen</v>
      </c>
      <c r="AA80" s="13">
        <f t="shared" ca="1" si="66"/>
        <v>1</v>
      </c>
      <c r="AB80" s="13" t="str">
        <f ca="1">IF(AA80&gt;0,X80&amp;Language!$E$84&amp;Y80,"")</f>
        <v>3-3</v>
      </c>
      <c r="AD80" s="145"/>
      <c r="AE80" s="150">
        <f ca="1">IF($AA80=0,"",IF($X80&gt;$Y80,Settings!$C$4,IF($X80=$Y80,1,0)))</f>
        <v>1</v>
      </c>
      <c r="AF80" s="145">
        <f ca="1">IF($AA80=0,"",IF($X80&lt;$Y80,Settings!$C$4,IF($X80=$Y80,1,0)))</f>
        <v>1</v>
      </c>
    </row>
    <row r="81" spans="2:32" s="2" customFormat="1" x14ac:dyDescent="0.2">
      <c r="B81" s="4"/>
      <c r="C81" s="4"/>
      <c r="D81" s="4"/>
      <c r="E81" s="4"/>
      <c r="F81" s="13"/>
      <c r="G81" s="13"/>
      <c r="H81" s="13"/>
      <c r="I81" s="13"/>
      <c r="J81" s="13"/>
      <c r="K81" s="13"/>
      <c r="L81" s="13"/>
      <c r="M81" s="13"/>
      <c r="U81" s="68" t="s">
        <v>33</v>
      </c>
      <c r="V81" s="41" t="str">
        <f ca="1">Planning!$L23</f>
        <v>Borussia Dortmund</v>
      </c>
      <c r="W81" s="13" t="str">
        <f ca="1">Planning!$N23</f>
        <v>1. FC Nürnberg</v>
      </c>
      <c r="X81" s="13">
        <f ca="1">IF(AND('Preliminary Round'!$I29&lt;&gt;"",'Preliminary Round'!$K29&lt;&gt;"",'Preliminary Round'!$F29&lt;&gt;'Preliminary Round'!$H29,$V81&lt;&gt;"",$W81&lt;&gt;""),'Preliminary Round'!$I29,"")</f>
        <v>4</v>
      </c>
      <c r="Y81" s="36">
        <f ca="1">IF(AND('Preliminary Round'!$I29&lt;&gt;"",'Preliminary Round'!$K29&lt;&gt;"",'Preliminary Round'!$F29&lt;&gt;'Preliminary Round'!$H29,$V81&lt;&gt;"",$W81&lt;&gt;""),'Preliminary Round'!$K29,"")</f>
        <v>3</v>
      </c>
      <c r="Z81" s="35" t="str">
        <f t="shared" ca="1" si="67"/>
        <v>Borussia Dortmund1. FC Nürnberg</v>
      </c>
      <c r="AA81" s="13">
        <f t="shared" ca="1" si="66"/>
        <v>1</v>
      </c>
      <c r="AB81" s="13" t="str">
        <f ca="1">IF(AA81&gt;0,X81&amp;Language!$E$84&amp;Y81,"")</f>
        <v>4-3</v>
      </c>
      <c r="AD81" s="145"/>
      <c r="AE81" s="150">
        <f ca="1">IF($AA81=0,"",IF($X81&gt;$Y81,Settings!$C$4,IF($X81=$Y81,1,0)))</f>
        <v>3</v>
      </c>
      <c r="AF81" s="145">
        <f ca="1">IF($AA81=0,"",IF($X81&lt;$Y81,Settings!$C$4,IF($X81=$Y81,1,0)))</f>
        <v>0</v>
      </c>
    </row>
    <row r="82" spans="2:32" s="2" customFormat="1" x14ac:dyDescent="0.2">
      <c r="B82" s="4"/>
      <c r="C82" s="4"/>
      <c r="D82" s="4"/>
      <c r="E82" s="4"/>
      <c r="F82" s="13"/>
      <c r="G82" s="13"/>
      <c r="H82" s="13"/>
      <c r="I82" s="13"/>
      <c r="J82" s="13"/>
      <c r="K82" s="13"/>
      <c r="L82" s="13"/>
      <c r="M82" s="13"/>
      <c r="U82" s="68" t="s">
        <v>34</v>
      </c>
      <c r="V82" s="41" t="str">
        <f ca="1">Planning!$L24</f>
        <v>FC Barcelona</v>
      </c>
      <c r="W82" s="13" t="str">
        <f ca="1">Planning!$N24</f>
        <v>Maibach 1822 eV</v>
      </c>
      <c r="X82" s="13">
        <f ca="1">IF(AND('Preliminary Round'!$I30&lt;&gt;"",'Preliminary Round'!$K30&lt;&gt;"",'Preliminary Round'!$F30&lt;&gt;'Preliminary Round'!$H30,$V82&lt;&gt;"",$W82&lt;&gt;""),'Preliminary Round'!$I30,"")</f>
        <v>5</v>
      </c>
      <c r="Y82" s="36">
        <f ca="1">IF(AND('Preliminary Round'!$I30&lt;&gt;"",'Preliminary Round'!$K30&lt;&gt;"",'Preliminary Round'!$F30&lt;&gt;'Preliminary Round'!$H30,$V82&lt;&gt;"",$W82&lt;&gt;""),'Preliminary Round'!$K30,"")</f>
        <v>1</v>
      </c>
      <c r="Z82" s="35" t="str">
        <f t="shared" ca="1" si="67"/>
        <v>FC BarcelonaMaibach 1822 eV</v>
      </c>
      <c r="AA82" s="13">
        <f t="shared" ca="1" si="66"/>
        <v>1</v>
      </c>
      <c r="AB82" s="13" t="str">
        <f ca="1">IF(AA82&gt;0,X82&amp;Language!$E$84&amp;Y82,"")</f>
        <v>5-1</v>
      </c>
      <c r="AD82" s="145"/>
      <c r="AE82" s="150">
        <f ca="1">IF($AA82=0,"",IF($X82&gt;$Y82,Settings!$C$4,IF($X82=$Y82,1,0)))</f>
        <v>3</v>
      </c>
      <c r="AF82" s="145">
        <f ca="1">IF($AA82=0,"",IF($X82&lt;$Y82,Settings!$C$4,IF($X82=$Y82,1,0)))</f>
        <v>0</v>
      </c>
    </row>
    <row r="83" spans="2:32" s="2" customFormat="1" x14ac:dyDescent="0.2">
      <c r="B83" s="4"/>
      <c r="C83" s="4"/>
      <c r="D83" s="4"/>
      <c r="E83" s="4"/>
      <c r="F83" s="13"/>
      <c r="G83" s="13"/>
      <c r="H83" s="13"/>
      <c r="I83" s="13"/>
      <c r="J83" s="13"/>
      <c r="K83" s="13"/>
      <c r="L83" s="13"/>
      <c r="M83" s="13"/>
      <c r="U83" s="68" t="s">
        <v>35</v>
      </c>
      <c r="V83" s="41" t="str">
        <f ca="1">Planning!$L25</f>
        <v>Inter Mailand</v>
      </c>
      <c r="W83" s="13" t="str">
        <f ca="1">Planning!$N25</f>
        <v>Manchester City</v>
      </c>
      <c r="X83" s="13">
        <f ca="1">IF(AND('Preliminary Round'!$I31&lt;&gt;"",'Preliminary Round'!$K31&lt;&gt;"",'Preliminary Round'!$F31&lt;&gt;'Preliminary Round'!$H31,$V83&lt;&gt;"",$W83&lt;&gt;""),'Preliminary Round'!$I31,"")</f>
        <v>0</v>
      </c>
      <c r="Y83" s="36">
        <f ca="1">IF(AND('Preliminary Round'!$I31&lt;&gt;"",'Preliminary Round'!$K31&lt;&gt;"",'Preliminary Round'!$F31&lt;&gt;'Preliminary Round'!$H31,$V83&lt;&gt;"",$W83&lt;&gt;""),'Preliminary Round'!$K31,"")</f>
        <v>1</v>
      </c>
      <c r="Z83" s="35" t="str">
        <f t="shared" ca="1" si="67"/>
        <v>Inter MailandManchester City</v>
      </c>
      <c r="AA83" s="13">
        <f t="shared" ca="1" si="66"/>
        <v>1</v>
      </c>
      <c r="AB83" s="13" t="str">
        <f ca="1">IF(AA83&gt;0,X83&amp;Language!$E$84&amp;Y83,"")</f>
        <v>0-1</v>
      </c>
      <c r="AD83" s="145"/>
      <c r="AE83" s="150">
        <f ca="1">IF($AA83=0,"",IF($X83&gt;$Y83,Settings!$C$4,IF($X83=$Y83,1,0)))</f>
        <v>0</v>
      </c>
      <c r="AF83" s="145">
        <f ca="1">IF($AA83=0,"",IF($X83&lt;$Y83,Settings!$C$4,IF($X83=$Y83,1,0)))</f>
        <v>3</v>
      </c>
    </row>
    <row r="84" spans="2:32" s="2" customFormat="1" x14ac:dyDescent="0.2">
      <c r="B84" s="4"/>
      <c r="C84" s="4"/>
      <c r="D84" s="4"/>
      <c r="E84" s="4"/>
      <c r="F84" s="13"/>
      <c r="G84" s="13"/>
      <c r="H84" s="13"/>
      <c r="I84" s="13"/>
      <c r="J84" s="13"/>
      <c r="K84" s="13"/>
      <c r="L84" s="13"/>
      <c r="M84" s="13"/>
      <c r="U84" s="68" t="s">
        <v>36</v>
      </c>
      <c r="V84" s="41" t="str">
        <f ca="1">Planning!$L26</f>
        <v>Real Madrid</v>
      </c>
      <c r="W84" s="13" t="str">
        <f ca="1">Planning!$N26</f>
        <v>FSV Rauen</v>
      </c>
      <c r="X84" s="13">
        <f ca="1">IF(AND('Preliminary Round'!$I32&lt;&gt;"",'Preliminary Round'!$K32&lt;&gt;"",'Preliminary Round'!$F32&lt;&gt;'Preliminary Round'!$H32,$V84&lt;&gt;"",$W84&lt;&gt;""),'Preliminary Round'!$I32,"")</f>
        <v>4</v>
      </c>
      <c r="Y84" s="36">
        <f ca="1">IF(AND('Preliminary Round'!$I32&lt;&gt;"",'Preliminary Round'!$K32&lt;&gt;"",'Preliminary Round'!$F32&lt;&gt;'Preliminary Round'!$H32,$V84&lt;&gt;"",$W84&lt;&gt;""),'Preliminary Round'!$K32,"")</f>
        <v>1</v>
      </c>
      <c r="Z84" s="35" t="str">
        <f t="shared" ca="1" si="67"/>
        <v>Real MadridFSV Rauen</v>
      </c>
      <c r="AA84" s="13">
        <f t="shared" ca="1" si="66"/>
        <v>1</v>
      </c>
      <c r="AB84" s="13" t="str">
        <f ca="1">IF(AA84&gt;0,X84&amp;Language!$E$84&amp;Y84,"")</f>
        <v>4-1</v>
      </c>
      <c r="AD84" s="145"/>
      <c r="AE84" s="150">
        <f ca="1">IF($AA84=0,"",IF($X84&gt;$Y84,Settings!$C$4,IF($X84=$Y84,1,0)))</f>
        <v>3</v>
      </c>
      <c r="AF84" s="145">
        <f ca="1">IF($AA84=0,"",IF($X84&lt;$Y84,Settings!$C$4,IF($X84=$Y84,1,0)))</f>
        <v>0</v>
      </c>
    </row>
    <row r="85" spans="2:32" s="2" customFormat="1" x14ac:dyDescent="0.2">
      <c r="B85" s="4"/>
      <c r="C85" s="4"/>
      <c r="D85" s="4"/>
      <c r="E85" s="4"/>
      <c r="F85" s="13"/>
      <c r="G85" s="13"/>
      <c r="H85" s="13"/>
      <c r="I85" s="13"/>
      <c r="J85" s="13"/>
      <c r="K85" s="13"/>
      <c r="L85" s="13"/>
      <c r="M85" s="13"/>
      <c r="U85" s="68" t="s">
        <v>37</v>
      </c>
      <c r="V85" s="41" t="str">
        <f ca="1">Planning!$L27</f>
        <v>Eintracht Frankfurt</v>
      </c>
      <c r="W85" s="13" t="str">
        <f ca="1">Planning!$N27</f>
        <v>1. FC Riedwald</v>
      </c>
      <c r="X85" s="13">
        <f ca="1">IF(AND('Preliminary Round'!$I33&lt;&gt;"",'Preliminary Round'!$K33&lt;&gt;"",'Preliminary Round'!$F33&lt;&gt;'Preliminary Round'!$H33,$V85&lt;&gt;"",$W85&lt;&gt;""),'Preliminary Round'!$I33,"")</f>
        <v>5</v>
      </c>
      <c r="Y85" s="36">
        <f ca="1">IF(AND('Preliminary Round'!$I33&lt;&gt;"",'Preliminary Round'!$K33&lt;&gt;"",'Preliminary Round'!$F33&lt;&gt;'Preliminary Round'!$H33,$V85&lt;&gt;"",$W85&lt;&gt;""),'Preliminary Round'!$K33,"")</f>
        <v>2</v>
      </c>
      <c r="Z85" s="35" t="str">
        <f t="shared" ca="1" si="67"/>
        <v>Eintracht Frankfurt1. FC Riedwald</v>
      </c>
      <c r="AA85" s="13">
        <f t="shared" ca="1" si="66"/>
        <v>1</v>
      </c>
      <c r="AB85" s="13" t="str">
        <f ca="1">IF(AA85&gt;0,X85&amp;Language!$E$84&amp;Y85,"")</f>
        <v>5-2</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Planning!$L28</f>
        <v>SSV Wildbach</v>
      </c>
      <c r="W86" s="13" t="str">
        <f ca="1">Planning!$N28</f>
        <v>Mainz 05</v>
      </c>
      <c r="X86" s="13">
        <f ca="1">IF(AND('Preliminary Round'!$I34&lt;&gt;"",'Preliminary Round'!$K34&lt;&gt;"",'Preliminary Round'!$F34&lt;&gt;'Preliminary Round'!$H34,$V86&lt;&gt;"",$W86&lt;&gt;""),'Preliminary Round'!$I34,"")</f>
        <v>0</v>
      </c>
      <c r="Y86" s="36">
        <f ca="1">IF(AND('Preliminary Round'!$I34&lt;&gt;"",'Preliminary Round'!$K34&lt;&gt;"",'Preliminary Round'!$F34&lt;&gt;'Preliminary Round'!$H34,$V86&lt;&gt;"",$W86&lt;&gt;""),'Preliminary Round'!$K34,"")</f>
        <v>2</v>
      </c>
      <c r="Z86" s="35" t="str">
        <f t="shared" ca="1" si="67"/>
        <v>SSV WildbachMainz 05</v>
      </c>
      <c r="AA86" s="13">
        <f t="shared" ca="1" si="66"/>
        <v>1</v>
      </c>
      <c r="AB86" s="13" t="str">
        <f ca="1">IF(AA86&gt;0,X86&amp;Language!$E$84&amp;Y86,"")</f>
        <v>0-2</v>
      </c>
      <c r="AD86" s="145"/>
      <c r="AE86" s="150">
        <f ca="1">IF($AA86=0,"",IF($X86&gt;$Y86,Settings!$C$4,IF($X86=$Y86,1,0)))</f>
        <v>0</v>
      </c>
      <c r="AF86" s="145">
        <f ca="1">IF($AA86=0,"",IF($X86&lt;$Y86,Settings!$C$4,IF($X86=$Y86,1,0)))</f>
        <v>3</v>
      </c>
    </row>
    <row r="87" spans="2:32" s="2" customFormat="1" x14ac:dyDescent="0.2">
      <c r="B87" s="4"/>
      <c r="C87" s="4"/>
      <c r="D87" s="4"/>
      <c r="E87" s="4"/>
      <c r="F87" s="13"/>
      <c r="G87" s="13"/>
      <c r="H87" s="13"/>
      <c r="I87" s="13"/>
      <c r="J87" s="13"/>
      <c r="K87" s="13"/>
      <c r="L87" s="13"/>
      <c r="M87" s="13"/>
      <c r="U87" s="68" t="s">
        <v>39</v>
      </c>
      <c r="V87" s="41" t="str">
        <f ca="1">Planning!$L29</f>
        <v>Borussia Dortmund</v>
      </c>
      <c r="W87" s="13" t="str">
        <f ca="1">Planning!$N29</f>
        <v>Kickers Rodendorf</v>
      </c>
      <c r="X87" s="13">
        <f ca="1">IF(AND('Preliminary Round'!$I35&lt;&gt;"",'Preliminary Round'!$K35&lt;&gt;"",'Preliminary Round'!$F35&lt;&gt;'Preliminary Round'!$H35,$V87&lt;&gt;"",$W87&lt;&gt;""),'Preliminary Round'!$I35,"")</f>
        <v>6</v>
      </c>
      <c r="Y87" s="36">
        <f ca="1">IF(AND('Preliminary Round'!$I35&lt;&gt;"",'Preliminary Round'!$K35&lt;&gt;"",'Preliminary Round'!$F35&lt;&gt;'Preliminary Round'!$H35,$V87&lt;&gt;"",$W87&lt;&gt;""),'Preliminary Round'!$K35,"")</f>
        <v>1</v>
      </c>
      <c r="Z87" s="35" t="str">
        <f t="shared" ca="1" si="67"/>
        <v>Borussia DortmundKickers Rodendorf</v>
      </c>
      <c r="AA87" s="13">
        <f t="shared" ca="1" si="66"/>
        <v>1</v>
      </c>
      <c r="AB87" s="13" t="str">
        <f ca="1">IF(AA87&gt;0,X87&amp;Language!$E$84&amp;Y87,"")</f>
        <v>6-1</v>
      </c>
      <c r="AD87" s="145"/>
      <c r="AE87" s="150">
        <f ca="1">IF($AA87=0,"",IF($X87&gt;$Y87,Settings!$C$4,IF($X87=$Y87,1,0)))</f>
        <v>3</v>
      </c>
      <c r="AF87" s="145">
        <f ca="1">IF($AA87=0,"",IF($X87&lt;$Y87,Settings!$C$4,IF($X87=$Y87,1,0)))</f>
        <v>0</v>
      </c>
    </row>
    <row r="88" spans="2:32" s="2" customFormat="1" x14ac:dyDescent="0.2">
      <c r="B88" s="4"/>
      <c r="C88" s="4"/>
      <c r="D88" s="4"/>
      <c r="E88" s="4"/>
      <c r="F88" s="13"/>
      <c r="G88" s="13"/>
      <c r="H88" s="13"/>
      <c r="I88" s="13"/>
      <c r="J88" s="13"/>
      <c r="K88" s="13"/>
      <c r="L88" s="13"/>
      <c r="M88" s="13"/>
      <c r="U88" s="68" t="s">
        <v>40</v>
      </c>
      <c r="V88" s="41" t="str">
        <f ca="1">Planning!$L30</f>
        <v>Maibach 1822 eV</v>
      </c>
      <c r="W88" s="13" t="str">
        <f ca="1">Planning!$N30</f>
        <v>VFB Essenheim</v>
      </c>
      <c r="X88" s="13">
        <f ca="1">IF(AND('Preliminary Round'!$I36&lt;&gt;"",'Preliminary Round'!$K36&lt;&gt;"",'Preliminary Round'!$F36&lt;&gt;'Preliminary Round'!$H36,$V88&lt;&gt;"",$W88&lt;&gt;""),'Preliminary Round'!$I36,"")</f>
        <v>4</v>
      </c>
      <c r="Y88" s="36">
        <f ca="1">IF(AND('Preliminary Round'!$I36&lt;&gt;"",'Preliminary Round'!$K36&lt;&gt;"",'Preliminary Round'!$F36&lt;&gt;'Preliminary Round'!$H36,$V88&lt;&gt;"",$W88&lt;&gt;""),'Preliminary Round'!$K36,"")</f>
        <v>2</v>
      </c>
      <c r="Z88" s="35" t="str">
        <f t="shared" ca="1" si="67"/>
        <v>Maibach 1822 eVVFB Essenheim</v>
      </c>
      <c r="AA88" s="13">
        <f t="shared" ca="1" si="66"/>
        <v>1</v>
      </c>
      <c r="AB88" s="13" t="str">
        <f ca="1">IF(AA88&gt;0,X88&amp;Language!$E$84&amp;Y88,"")</f>
        <v>4-2</v>
      </c>
      <c r="AD88" s="145"/>
      <c r="AE88" s="150">
        <f ca="1">IF($AA88=0,"",IF($X88&gt;$Y88,Settings!$C$4,IF($X88=$Y88,1,0)))</f>
        <v>3</v>
      </c>
      <c r="AF88" s="145">
        <f ca="1">IF($AA88=0,"",IF($X88&lt;$Y88,Settings!$C$4,IF($X88=$Y88,1,0)))</f>
        <v>0</v>
      </c>
    </row>
    <row r="89" spans="2:32" s="2" customFormat="1" x14ac:dyDescent="0.2">
      <c r="B89" s="4"/>
      <c r="C89" s="4"/>
      <c r="D89" s="4"/>
      <c r="E89" s="4"/>
      <c r="F89" s="13"/>
      <c r="G89" s="13"/>
      <c r="H89" s="13"/>
      <c r="I89" s="13"/>
      <c r="J89" s="13"/>
      <c r="K89" s="13"/>
      <c r="L89" s="13"/>
      <c r="M89" s="13"/>
      <c r="U89" s="68" t="s">
        <v>41</v>
      </c>
      <c r="V89" s="41" t="str">
        <f ca="1">Planning!$L31</f>
        <v>Manchester City</v>
      </c>
      <c r="W89" s="13" t="str">
        <f ca="1">Planning!$N31</f>
        <v>FC Grönlingen</v>
      </c>
      <c r="X89" s="13">
        <f ca="1">IF(AND('Preliminary Round'!$I37&lt;&gt;"",'Preliminary Round'!$K37&lt;&gt;"",'Preliminary Round'!$F37&lt;&gt;'Preliminary Round'!$H37,$V89&lt;&gt;"",$W89&lt;&gt;""),'Preliminary Round'!$I37,"")</f>
        <v>5</v>
      </c>
      <c r="Y89" s="36">
        <f ca="1">IF(AND('Preliminary Round'!$I37&lt;&gt;"",'Preliminary Round'!$K37&lt;&gt;"",'Preliminary Round'!$F37&lt;&gt;'Preliminary Round'!$H37,$V89&lt;&gt;"",$W89&lt;&gt;""),'Preliminary Round'!$K37,"")</f>
        <v>0</v>
      </c>
      <c r="Z89" s="35" t="str">
        <f t="shared" ca="1" si="67"/>
        <v>Manchester CityFC Grönlingen</v>
      </c>
      <c r="AA89" s="13">
        <f t="shared" ca="1" si="66"/>
        <v>1</v>
      </c>
      <c r="AB89" s="13" t="str">
        <f ca="1">IF(AA89&gt;0,X89&amp;Language!$E$84&amp;Y89,"")</f>
        <v>5-0</v>
      </c>
      <c r="AD89" s="145"/>
      <c r="AE89" s="150">
        <f ca="1">IF($AA89=0,"",IF($X89&gt;$Y89,Settings!$C$4,IF($X89=$Y89,1,0)))</f>
        <v>3</v>
      </c>
      <c r="AF89" s="145">
        <f ca="1">IF($AA89=0,"",IF($X89&lt;$Y89,Settings!$C$4,IF($X89=$Y89,1,0)))</f>
        <v>0</v>
      </c>
    </row>
    <row r="90" spans="2:32" s="2" customFormat="1" x14ac:dyDescent="0.2">
      <c r="B90" s="4"/>
      <c r="C90" s="4"/>
      <c r="D90" s="4"/>
      <c r="E90" s="4"/>
      <c r="F90" s="13"/>
      <c r="G90" s="13"/>
      <c r="H90" s="13"/>
      <c r="I90" s="13"/>
      <c r="J90" s="13"/>
      <c r="K90" s="13"/>
      <c r="L90" s="13"/>
      <c r="M90" s="13"/>
      <c r="U90" s="68" t="s">
        <v>42</v>
      </c>
      <c r="V90" s="41" t="str">
        <f ca="1">Planning!$L32</f>
        <v>FSV Rauen</v>
      </c>
      <c r="W90" s="13" t="str">
        <f ca="1">Planning!$N32</f>
        <v>1. FC Nürnberg</v>
      </c>
      <c r="X90" s="13">
        <f ca="1">IF(AND('Preliminary Round'!$I38&lt;&gt;"",'Preliminary Round'!$K38&lt;&gt;"",'Preliminary Round'!$F38&lt;&gt;'Preliminary Round'!$H38,$V90&lt;&gt;"",$W90&lt;&gt;""),'Preliminary Round'!$I38,"")</f>
        <v>1</v>
      </c>
      <c r="Y90" s="36">
        <f ca="1">IF(AND('Preliminary Round'!$I38&lt;&gt;"",'Preliminary Round'!$K38&lt;&gt;"",'Preliminary Round'!$F38&lt;&gt;'Preliminary Round'!$H38,$V90&lt;&gt;"",$W90&lt;&gt;""),'Preliminary Round'!$K38,"")</f>
        <v>3</v>
      </c>
      <c r="Z90" s="35" t="str">
        <f t="shared" ca="1" si="67"/>
        <v>FSV Rauen1. FC Nürnberg</v>
      </c>
      <c r="AA90" s="13">
        <f t="shared" ca="1" si="66"/>
        <v>1</v>
      </c>
      <c r="AB90" s="13" t="str">
        <f ca="1">IF(AA90&gt;0,X90&amp;Language!$E$84&amp;Y90,"")</f>
        <v>1-3</v>
      </c>
      <c r="AD90" s="145"/>
      <c r="AE90" s="150">
        <f ca="1">IF($AA90=0,"",IF($X90&gt;$Y90,Settings!$C$4,IF($X90=$Y90,1,0)))</f>
        <v>0</v>
      </c>
      <c r="AF90" s="145">
        <f ca="1">IF($AA90=0,"",IF($X90&lt;$Y90,Settings!$C$4,IF($X90=$Y90,1,0)))</f>
        <v>3</v>
      </c>
    </row>
    <row r="91" spans="2:32" s="2" customFormat="1" x14ac:dyDescent="0.2">
      <c r="B91" s="4"/>
      <c r="C91" s="4"/>
      <c r="D91" s="4"/>
      <c r="E91" s="4"/>
      <c r="F91" s="13"/>
      <c r="G91" s="13"/>
      <c r="H91" s="13"/>
      <c r="I91" s="13"/>
      <c r="J91" s="13"/>
      <c r="K91" s="13"/>
      <c r="L91" s="13"/>
      <c r="M91" s="13"/>
      <c r="U91" s="68" t="s">
        <v>43</v>
      </c>
      <c r="V91" s="41" t="str">
        <f ca="1">Planning!$L33</f>
        <v>1. FC Riedwald</v>
      </c>
      <c r="W91" s="13" t="str">
        <f ca="1">Planning!$N33</f>
        <v>FC Barcelona</v>
      </c>
      <c r="X91" s="13">
        <f ca="1">IF(AND('Preliminary Round'!$I39&lt;&gt;"",'Preliminary Round'!$K39&lt;&gt;"",'Preliminary Round'!$F39&lt;&gt;'Preliminary Round'!$H39,$V91&lt;&gt;"",$W91&lt;&gt;""),'Preliminary Round'!$I39,"")</f>
        <v>0</v>
      </c>
      <c r="Y91" s="36">
        <f ca="1">IF(AND('Preliminary Round'!$I39&lt;&gt;"",'Preliminary Round'!$K39&lt;&gt;"",'Preliminary Round'!$F39&lt;&gt;'Preliminary Round'!$H39,$V91&lt;&gt;"",$W91&lt;&gt;""),'Preliminary Round'!$K39,"")</f>
        <v>2</v>
      </c>
      <c r="Z91" s="35" t="str">
        <f t="shared" ca="1" si="67"/>
        <v>1. FC RiedwaldFC Barcelona</v>
      </c>
      <c r="AA91" s="13">
        <f t="shared" ca="1" si="66"/>
        <v>1</v>
      </c>
      <c r="AB91" s="13" t="str">
        <f ca="1">IF(AA91&gt;0,X91&amp;Language!$E$84&amp;Y91,"")</f>
        <v>0-2</v>
      </c>
      <c r="AD91" s="145"/>
      <c r="AE91" s="150">
        <f ca="1">IF($AA91=0,"",IF($X91&gt;$Y91,Settings!$C$4,IF($X91=$Y91,1,0)))</f>
        <v>0</v>
      </c>
      <c r="AF91" s="145">
        <f ca="1">IF($AA91=0,"",IF($X91&lt;$Y91,Settings!$C$4,IF($X91=$Y91,1,0)))</f>
        <v>3</v>
      </c>
    </row>
    <row r="92" spans="2:32" s="2" customFormat="1" x14ac:dyDescent="0.2">
      <c r="B92" s="4"/>
      <c r="C92" s="4"/>
      <c r="D92" s="4"/>
      <c r="E92" s="4"/>
      <c r="F92" s="13"/>
      <c r="G92" s="13"/>
      <c r="H92" s="13"/>
      <c r="I92" s="13"/>
      <c r="J92" s="13"/>
      <c r="K92" s="13"/>
      <c r="L92" s="13"/>
      <c r="M92" s="13"/>
      <c r="U92" s="68" t="s">
        <v>44</v>
      </c>
      <c r="V92" s="41" t="str">
        <f ca="1">Planning!$L34</f>
        <v>Mainz 05</v>
      </c>
      <c r="W92" s="13" t="str">
        <f ca="1">Planning!$N34</f>
        <v>Inter Mailand</v>
      </c>
      <c r="X92" s="13">
        <f ca="1">IF(AND('Preliminary Round'!$I40&lt;&gt;"",'Preliminary Round'!$K40&lt;&gt;"",'Preliminary Round'!$F40&lt;&gt;'Preliminary Round'!$H40,$V92&lt;&gt;"",$W92&lt;&gt;""),'Preliminary Round'!$I40,"")</f>
        <v>1</v>
      </c>
      <c r="Y92" s="36">
        <f ca="1">IF(AND('Preliminary Round'!$I40&lt;&gt;"",'Preliminary Round'!$K40&lt;&gt;"",'Preliminary Round'!$F40&lt;&gt;'Preliminary Round'!$H40,$V92&lt;&gt;"",$W92&lt;&gt;""),'Preliminary Round'!$K40,"")</f>
        <v>4</v>
      </c>
      <c r="Z92" s="35" t="str">
        <f t="shared" ca="1" si="67"/>
        <v>Mainz 05Inter Mailand</v>
      </c>
      <c r="AA92" s="13">
        <f t="shared" ca="1" si="66"/>
        <v>1</v>
      </c>
      <c r="AB92" s="13" t="str">
        <f ca="1">IF(AA92&gt;0,X92&amp;Language!$E$84&amp;Y92,"")</f>
        <v>1-4</v>
      </c>
      <c r="AD92" s="145"/>
      <c r="AE92" s="150">
        <f ca="1">IF($AA92=0,"",IF($X92&gt;$Y92,Settings!$C$4,IF($X92=$Y92,1,0)))</f>
        <v>0</v>
      </c>
      <c r="AF92" s="145">
        <f ca="1">IF($AA92=0,"",IF($X92&lt;$Y92,Settings!$C$4,IF($X92=$Y92,1,0)))</f>
        <v>3</v>
      </c>
    </row>
    <row r="93" spans="2:32" s="2" customFormat="1" x14ac:dyDescent="0.2">
      <c r="B93" s="4"/>
      <c r="C93" s="4"/>
      <c r="D93" s="4"/>
      <c r="E93" s="4"/>
      <c r="F93" s="13"/>
      <c r="G93" s="13"/>
      <c r="H93" s="13"/>
      <c r="I93" s="13"/>
      <c r="J93" s="13"/>
      <c r="K93" s="13"/>
      <c r="L93" s="13"/>
      <c r="M93" s="13"/>
      <c r="U93" s="68" t="s">
        <v>45</v>
      </c>
      <c r="V93" s="41" t="str">
        <f ca="1">Planning!$L35</f>
        <v>Kickers Rodendorf</v>
      </c>
      <c r="W93" s="13" t="str">
        <f ca="1">Planning!$N35</f>
        <v>Real Madrid</v>
      </c>
      <c r="X93" s="13">
        <f ca="1">IF(AND('Preliminary Round'!$I41&lt;&gt;"",'Preliminary Round'!$K41&lt;&gt;"",'Preliminary Round'!$F41&lt;&gt;'Preliminary Round'!$H41,$V93&lt;&gt;"",$W93&lt;&gt;""),'Preliminary Round'!$I41,"")</f>
        <v>0</v>
      </c>
      <c r="Y93" s="36">
        <f ca="1">IF(AND('Preliminary Round'!$I41&lt;&gt;"",'Preliminary Round'!$K41&lt;&gt;"",'Preliminary Round'!$F41&lt;&gt;'Preliminary Round'!$H41,$V93&lt;&gt;"",$W93&lt;&gt;""),'Preliminary Round'!$K41,"")</f>
        <v>6</v>
      </c>
      <c r="Z93" s="35" t="str">
        <f t="shared" ca="1" si="67"/>
        <v>Kickers RodendorfReal Madrid</v>
      </c>
      <c r="AA93" s="13">
        <f t="shared" ca="1" si="66"/>
        <v>1</v>
      </c>
      <c r="AB93" s="13" t="str">
        <f ca="1">IF(AA93&gt;0,X93&amp;Language!$E$84&amp;Y93,"")</f>
        <v>0-6</v>
      </c>
      <c r="AD93" s="145"/>
      <c r="AE93" s="150">
        <f ca="1">IF($AA93=0,"",IF($X93&gt;$Y93,Settings!$C$4,IF($X93=$Y93,1,0)))</f>
        <v>0</v>
      </c>
      <c r="AF93" s="145">
        <f ca="1">IF($AA93=0,"",IF($X93&lt;$Y93,Settings!$C$4,IF($X93=$Y93,1,0)))</f>
        <v>3</v>
      </c>
    </row>
    <row r="94" spans="2:32" s="2" customFormat="1" x14ac:dyDescent="0.2">
      <c r="B94" s="4"/>
      <c r="C94" s="4"/>
      <c r="D94" s="4"/>
      <c r="E94" s="4"/>
      <c r="F94" s="13"/>
      <c r="G94" s="13"/>
      <c r="H94" s="13"/>
      <c r="I94" s="13"/>
      <c r="J94" s="13"/>
      <c r="K94" s="13"/>
      <c r="L94" s="13"/>
      <c r="M94" s="13"/>
      <c r="U94" s="68" t="s">
        <v>46</v>
      </c>
      <c r="V94" s="41" t="str">
        <f ca="1">Planning!$L36</f>
        <v/>
      </c>
      <c r="W94" s="13" t="str">
        <f ca="1">Planning!$N36</f>
        <v/>
      </c>
      <c r="X94" s="13" t="str">
        <f ca="1">IF(AND('Preliminary Round'!$I42&lt;&gt;"",'Preliminary Round'!$K42&lt;&gt;"",'Preliminary Round'!$F42&lt;&gt;'Preliminary Round'!$H42,$V94&lt;&gt;"",$W94&lt;&gt;""),'Preliminary Round'!$I42,"")</f>
        <v/>
      </c>
      <c r="Y94" s="36" t="str">
        <f ca="1">IF(AND('Preliminary Round'!$I42&lt;&gt;"",'Preliminary Round'!$K42&lt;&gt;"",'Preliminary Round'!$F42&lt;&gt;'Preliminary Round'!$H42,$V94&lt;&gt;"",$W94&lt;&gt;""),'Preliminary Round'!$K42,"")</f>
        <v/>
      </c>
      <c r="Z94" s="35" t="str">
        <f t="shared" ca="1" si="67"/>
        <v/>
      </c>
      <c r="AA94" s="13">
        <f t="shared" ca="1" si="66"/>
        <v>0</v>
      </c>
      <c r="AB94" s="13" t="str">
        <f ca="1">IF(AA94&gt;0,X94&amp;Language!$E$84&amp;Y94,"")</f>
        <v/>
      </c>
      <c r="AD94" s="145"/>
      <c r="AE94" s="150" t="str">
        <f ca="1">IF($AA94=0,"",IF($X94&gt;$Y94,Settings!$C$4,IF($X94=$Y94,1,0)))</f>
        <v/>
      </c>
      <c r="AF94" s="145" t="str">
        <f ca="1">IF($AA94=0,"",IF($X94&lt;$Y94,Settings!$C$4,IF($X94=$Y94,1,0)))</f>
        <v/>
      </c>
    </row>
    <row r="95" spans="2:32" s="2" customFormat="1" x14ac:dyDescent="0.2">
      <c r="B95" s="4"/>
      <c r="C95" s="4"/>
      <c r="D95" s="4"/>
      <c r="E95" s="4"/>
      <c r="F95" s="13"/>
      <c r="G95" s="13"/>
      <c r="H95" s="13"/>
      <c r="I95" s="13"/>
      <c r="J95" s="13"/>
      <c r="K95" s="13"/>
      <c r="L95" s="13"/>
      <c r="M95" s="13"/>
      <c r="U95" s="68" t="s">
        <v>47</v>
      </c>
      <c r="V95" s="41" t="str">
        <f ca="1">Planning!$L37</f>
        <v/>
      </c>
      <c r="W95" s="13" t="str">
        <f ca="1">Planning!$N37</f>
        <v/>
      </c>
      <c r="X95" s="13" t="str">
        <f ca="1">IF(AND('Preliminary Round'!$I43&lt;&gt;"",'Preliminary Round'!$K43&lt;&gt;"",'Preliminary Round'!$F43&lt;&gt;'Preliminary Round'!$H43,$V95&lt;&gt;"",$W95&lt;&gt;""),'Preliminary Round'!$I43,"")</f>
        <v/>
      </c>
      <c r="Y95" s="36" t="str">
        <f ca="1">IF(AND('Preliminary Round'!$I43&lt;&gt;"",'Preliminary Round'!$K43&lt;&gt;"",'Preliminary Round'!$F43&lt;&gt;'Preliminary Round'!$H43,$V95&lt;&gt;"",$W95&lt;&gt;""),'Preliminary Round'!$K43,"")</f>
        <v/>
      </c>
      <c r="Z95" s="35" t="str">
        <f t="shared" ca="1" si="67"/>
        <v/>
      </c>
      <c r="AA95" s="13">
        <f t="shared" ca="1" si="66"/>
        <v>0</v>
      </c>
      <c r="AB95" s="13" t="str">
        <f ca="1">IF(AA95&gt;0,X95&amp;Language!$E$84&amp;Y95,"")</f>
        <v/>
      </c>
      <c r="AD95" s="145"/>
      <c r="AE95" s="150" t="str">
        <f ca="1">IF($AA95=0,"",IF($X95&gt;$Y95,Settings!$C$4,IF($X95=$Y95,1,0)))</f>
        <v/>
      </c>
      <c r="AF95" s="145" t="str">
        <f ca="1">IF($AA95=0,"",IF($X95&lt;$Y95,Settings!$C$4,IF($X95=$Y95,1,0)))</f>
        <v/>
      </c>
    </row>
    <row r="96" spans="2:32" s="2" customFormat="1" x14ac:dyDescent="0.2">
      <c r="B96" s="4"/>
      <c r="C96" s="4"/>
      <c r="D96" s="4"/>
      <c r="E96" s="4"/>
      <c r="F96" s="13"/>
      <c r="G96" s="13"/>
      <c r="H96" s="13"/>
      <c r="I96" s="13"/>
      <c r="J96" s="13"/>
      <c r="K96" s="13"/>
      <c r="L96" s="13"/>
      <c r="M96" s="13"/>
      <c r="U96" s="68" t="s">
        <v>48</v>
      </c>
      <c r="V96" s="41" t="str">
        <f ca="1">Planning!$L38</f>
        <v/>
      </c>
      <c r="W96" s="13" t="str">
        <f ca="1">Planning!$N38</f>
        <v/>
      </c>
      <c r="X96" s="13" t="str">
        <f ca="1">IF(AND('Preliminary Round'!$I44&lt;&gt;"",'Preliminary Round'!$K44&lt;&gt;"",'Preliminary Round'!$F44&lt;&gt;'Preliminary Round'!$H44,$V96&lt;&gt;"",$W96&lt;&gt;""),'Preliminary Round'!$I44,"")</f>
        <v/>
      </c>
      <c r="Y96" s="36" t="str">
        <f ca="1">IF(AND('Preliminary Round'!$I44&lt;&gt;"",'Preliminary Round'!$K44&lt;&gt;"",'Preliminary Round'!$F44&lt;&gt;'Preliminary Round'!$H44,$V96&lt;&gt;"",$W96&lt;&gt;""),'Preliminary Round'!$K44,"")</f>
        <v/>
      </c>
      <c r="Z96" s="35" t="str">
        <f t="shared" ca="1" si="67"/>
        <v/>
      </c>
      <c r="AA96" s="13">
        <f t="shared" ca="1" si="66"/>
        <v>0</v>
      </c>
      <c r="AB96" s="13" t="str">
        <f ca="1">IF(AA96&gt;0,X96&amp;Language!$E$84&amp;Y96,"")</f>
        <v/>
      </c>
      <c r="AD96" s="145"/>
      <c r="AE96" s="150" t="str">
        <f ca="1">IF($AA96=0,"",IF($X96&gt;$Y96,Settings!$C$4,IF($X96=$Y96,1,0)))</f>
        <v/>
      </c>
      <c r="AF96" s="145" t="str">
        <f ca="1">IF($AA96=0,"",IF($X96&lt;$Y96,Settings!$C$4,IF($X96=$Y96,1,0)))</f>
        <v/>
      </c>
    </row>
    <row r="97" spans="2:32" s="2" customFormat="1" x14ac:dyDescent="0.2">
      <c r="B97" s="4"/>
      <c r="C97" s="4"/>
      <c r="D97" s="4"/>
      <c r="E97" s="4"/>
      <c r="F97" s="13"/>
      <c r="G97" s="13"/>
      <c r="H97" s="13"/>
      <c r="I97" s="13"/>
      <c r="J97" s="13"/>
      <c r="K97" s="13"/>
      <c r="L97" s="13"/>
      <c r="M97" s="13"/>
      <c r="U97" s="68" t="s">
        <v>49</v>
      </c>
      <c r="V97" s="41" t="str">
        <f ca="1">Planning!$L39</f>
        <v/>
      </c>
      <c r="W97" s="13" t="str">
        <f ca="1">Planning!$N39</f>
        <v/>
      </c>
      <c r="X97" s="13" t="str">
        <f ca="1">IF(AND('Preliminary Round'!$I45&lt;&gt;"",'Preliminary Round'!$K45&lt;&gt;"",'Preliminary Round'!$F45&lt;&gt;'Preliminary Round'!$H45,$V97&lt;&gt;"",$W97&lt;&gt;""),'Preliminary Round'!$I45,"")</f>
        <v/>
      </c>
      <c r="Y97" s="36" t="str">
        <f ca="1">IF(AND('Preliminary Round'!$I45&lt;&gt;"",'Preliminary Round'!$K45&lt;&gt;"",'Preliminary Round'!$F45&lt;&gt;'Preliminary Round'!$H45,$V97&lt;&gt;"",$W97&lt;&gt;""),'Preliminary Round'!$K45,"")</f>
        <v/>
      </c>
      <c r="Z97" s="35" t="str">
        <f t="shared" ca="1" si="67"/>
        <v/>
      </c>
      <c r="AA97" s="13">
        <f t="shared" ca="1" si="66"/>
        <v>0</v>
      </c>
      <c r="AB97" s="13" t="str">
        <f ca="1">IF(AA97&gt;0,X97&amp;Language!$E$84&amp;Y97,"")</f>
        <v/>
      </c>
      <c r="AD97" s="145"/>
      <c r="AE97" s="150" t="str">
        <f ca="1">IF($AA97=0,"",IF($X97&gt;$Y97,Settings!$C$4,IF($X97=$Y97,1,0)))</f>
        <v/>
      </c>
      <c r="AF97" s="145" t="str">
        <f ca="1">IF($AA97=0,"",IF($X97&lt;$Y97,Settings!$C$4,IF($X97=$Y97,1,0)))</f>
        <v/>
      </c>
    </row>
    <row r="98" spans="2:32" s="2" customFormat="1" x14ac:dyDescent="0.2">
      <c r="B98" s="4"/>
      <c r="C98" s="4"/>
      <c r="D98" s="4"/>
      <c r="E98" s="4"/>
      <c r="F98" s="13"/>
      <c r="G98" s="13"/>
      <c r="H98" s="13"/>
      <c r="I98" s="13"/>
      <c r="J98" s="13"/>
      <c r="K98" s="13"/>
      <c r="L98" s="13"/>
      <c r="M98" s="13"/>
      <c r="U98" s="68" t="s">
        <v>50</v>
      </c>
      <c r="V98" s="41" t="str">
        <f ca="1">Planning!$L40</f>
        <v/>
      </c>
      <c r="W98" s="13" t="str">
        <f ca="1">Planning!$N40</f>
        <v/>
      </c>
      <c r="X98" s="13" t="str">
        <f ca="1">IF(AND('Preliminary Round'!$I46&lt;&gt;"",'Preliminary Round'!$K46&lt;&gt;"",'Preliminary Round'!$F46&lt;&gt;'Preliminary Round'!$H46,$V98&lt;&gt;"",$W98&lt;&gt;""),'Preliminary Round'!$I46,"")</f>
        <v/>
      </c>
      <c r="Y98" s="36" t="str">
        <f ca="1">IF(AND('Preliminary Round'!$I46&lt;&gt;"",'Preliminary Round'!$K46&lt;&gt;"",'Preliminary Round'!$F46&lt;&gt;'Preliminary Round'!$H46,$V98&lt;&gt;"",$W98&lt;&gt;""),'Preliminary Round'!$K46,"")</f>
        <v/>
      </c>
      <c r="Z98" s="35" t="str">
        <f t="shared" ca="1" si="67"/>
        <v/>
      </c>
      <c r="AA98" s="13">
        <f t="shared" ca="1" si="66"/>
        <v>0</v>
      </c>
      <c r="AB98" s="13" t="str">
        <f ca="1">IF(AA98&gt;0,X98&amp;Language!$E$84&amp;Y98,"")</f>
        <v/>
      </c>
      <c r="AD98" s="145"/>
      <c r="AE98" s="150" t="str">
        <f ca="1">IF($AA98=0,"",IF($X98&gt;$Y98,Settings!$C$4,IF($X98=$Y98,1,0)))</f>
        <v/>
      </c>
      <c r="AF98" s="145" t="str">
        <f ca="1">IF($AA98=0,"",IF($X98&lt;$Y98,Settings!$C$4,IF($X98=$Y98,1,0)))</f>
        <v/>
      </c>
    </row>
    <row r="99" spans="2:32" s="2" customFormat="1" x14ac:dyDescent="0.2">
      <c r="B99" s="4"/>
      <c r="C99" s="4"/>
      <c r="D99" s="4"/>
      <c r="E99" s="4"/>
      <c r="F99" s="13"/>
      <c r="G99" s="13"/>
      <c r="H99" s="13"/>
      <c r="I99" s="13"/>
      <c r="J99" s="13"/>
      <c r="K99" s="13"/>
      <c r="L99" s="13"/>
      <c r="M99" s="13"/>
      <c r="U99" s="68" t="s">
        <v>51</v>
      </c>
      <c r="V99" s="41" t="str">
        <f ca="1">Planning!$L41</f>
        <v/>
      </c>
      <c r="W99" s="13" t="str">
        <f ca="1">Planning!$N41</f>
        <v/>
      </c>
      <c r="X99" s="13" t="str">
        <f ca="1">IF(AND('Preliminary Round'!$I47&lt;&gt;"",'Preliminary Round'!$K47&lt;&gt;"",'Preliminary Round'!$F47&lt;&gt;'Preliminary Round'!$H47,$V99&lt;&gt;"",$W99&lt;&gt;""),'Preliminary Round'!$I47,"")</f>
        <v/>
      </c>
      <c r="Y99" s="36" t="str">
        <f ca="1">IF(AND('Preliminary Round'!$I47&lt;&gt;"",'Preliminary Round'!$K47&lt;&gt;"",'Preliminary Round'!$F47&lt;&gt;'Preliminary Round'!$H47,$V99&lt;&gt;"",$W99&lt;&gt;""),'Preliminary Round'!$K47,"")</f>
        <v/>
      </c>
      <c r="Z99" s="35" t="str">
        <f t="shared" ca="1" si="67"/>
        <v/>
      </c>
      <c r="AA99" s="13">
        <f t="shared" ca="1" si="66"/>
        <v>0</v>
      </c>
      <c r="AB99" s="13" t="str">
        <f ca="1">IF(AA99&gt;0,X99&amp;Language!$E$84&amp;Y99,"")</f>
        <v/>
      </c>
      <c r="AD99" s="145"/>
      <c r="AE99" s="150" t="str">
        <f ca="1">IF($AA99=0,"",IF($X99&gt;$Y99,Settings!$C$4,IF($X99=$Y99,1,0)))</f>
        <v/>
      </c>
      <c r="AF99" s="145" t="str">
        <f ca="1">IF($AA99=0,"",IF($X99&lt;$Y99,Settings!$C$4,IF($X99=$Y99,1,0)))</f>
        <v/>
      </c>
    </row>
    <row r="100" spans="2:32" s="2" customFormat="1" x14ac:dyDescent="0.2">
      <c r="B100" s="4"/>
      <c r="C100" s="4"/>
      <c r="D100" s="4"/>
      <c r="E100" s="4"/>
      <c r="F100" s="13"/>
      <c r="G100" s="13"/>
      <c r="H100" s="13"/>
      <c r="I100" s="13"/>
      <c r="J100" s="13"/>
      <c r="K100" s="13"/>
      <c r="L100" s="13"/>
      <c r="M100" s="13"/>
      <c r="U100" s="68" t="s">
        <v>60</v>
      </c>
      <c r="V100" s="41" t="str">
        <f ca="1">Planning!$L42</f>
        <v/>
      </c>
      <c r="W100" s="13" t="str">
        <f ca="1">Planning!$N42</f>
        <v/>
      </c>
      <c r="X100" s="13" t="str">
        <f ca="1">IF(AND('Preliminary Round'!$I48&lt;&gt;"",'Preliminary Round'!$K48&lt;&gt;"",'Preliminary Round'!$F48&lt;&gt;'Preliminary Round'!$H48,$V100&lt;&gt;"",$W100&lt;&gt;""),'Preliminary Round'!$I48,"")</f>
        <v/>
      </c>
      <c r="Y100" s="36" t="str">
        <f ca="1">IF(AND('Preliminary Round'!$I48&lt;&gt;"",'Preliminary Round'!$K48&lt;&gt;"",'Preliminary Round'!$F48&lt;&gt;'Preliminary Round'!$H48,$V100&lt;&gt;"",$W100&lt;&gt;""),'Preliminary Round'!$K48,"")</f>
        <v/>
      </c>
      <c r="Z100" s="35" t="str">
        <f t="shared" ca="1" si="67"/>
        <v/>
      </c>
      <c r="AA100" s="13">
        <f t="shared" ca="1" si="66"/>
        <v>0</v>
      </c>
      <c r="AB100" s="13" t="str">
        <f ca="1">IF(AA100&gt;0,X100&amp;Language!$E$84&amp;Y100,"")</f>
        <v/>
      </c>
      <c r="AD100" s="145"/>
      <c r="AE100" s="150" t="str">
        <f ca="1">IF($AA100=0,"",IF($X100&gt;$Y100,Settings!$C$4,IF($X100=$Y100,1,0)))</f>
        <v/>
      </c>
      <c r="AF100" s="145" t="str">
        <f ca="1">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 ca="1">Planning!$L43</f>
        <v/>
      </c>
      <c r="W101" s="13" t="str">
        <f ca="1">Planning!$N43</f>
        <v/>
      </c>
      <c r="X101" s="13" t="str">
        <f ca="1">IF(AND('Preliminary Round'!$I49&lt;&gt;"",'Preliminary Round'!$K49&lt;&gt;"",'Preliminary Round'!$F49&lt;&gt;'Preliminary Round'!$H49,$V101&lt;&gt;"",$W101&lt;&gt;""),'Preliminary Round'!$I49,"")</f>
        <v/>
      </c>
      <c r="Y101" s="36" t="str">
        <f ca="1">IF(AND('Preliminary Round'!$I49&lt;&gt;"",'Preliminary Round'!$K49&lt;&gt;"",'Preliminary Round'!$F49&lt;&gt;'Preliminary Round'!$H49,$V101&lt;&gt;"",$W101&lt;&gt;""),'Preliminary Round'!$K49,"")</f>
        <v/>
      </c>
      <c r="Z101" s="35" t="str">
        <f t="shared" ca="1" si="67"/>
        <v/>
      </c>
      <c r="AA101" s="13">
        <f t="shared" ca="1" si="66"/>
        <v>0</v>
      </c>
      <c r="AB101" s="13" t="str">
        <f ca="1">IF(AA101&gt;0,X101&amp;Language!$E$84&amp;Y101,"")</f>
        <v/>
      </c>
      <c r="AD101" s="145"/>
      <c r="AE101" s="150" t="str">
        <f ca="1">IF($AA101=0,"",IF($X101&gt;$Y101,Settings!$C$4,IF($X101=$Y101,1,0)))</f>
        <v/>
      </c>
      <c r="AF101" s="145" t="str">
        <f ca="1">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 ca="1">Planning!$L44</f>
        <v/>
      </c>
      <c r="W102" s="13" t="str">
        <f ca="1">Planning!$N44</f>
        <v/>
      </c>
      <c r="X102" s="13" t="str">
        <f ca="1">IF(AND('Preliminary Round'!$I50&lt;&gt;"",'Preliminary Round'!$K50&lt;&gt;"",'Preliminary Round'!$F50&lt;&gt;'Preliminary Round'!$H50,$V102&lt;&gt;"",$W102&lt;&gt;""),'Preliminary Round'!$I50,"")</f>
        <v/>
      </c>
      <c r="Y102" s="36" t="str">
        <f ca="1">IF(AND('Preliminary Round'!$I50&lt;&gt;"",'Preliminary Round'!$K50&lt;&gt;"",'Preliminary Round'!$F50&lt;&gt;'Preliminary Round'!$H50,$V102&lt;&gt;"",$W102&lt;&gt;""),'Preliminary Round'!$K50,"")</f>
        <v/>
      </c>
      <c r="Z102" s="35" t="str">
        <f t="shared" ca="1" si="67"/>
        <v/>
      </c>
      <c r="AA102" s="13">
        <f t="shared" ca="1" si="66"/>
        <v>0</v>
      </c>
      <c r="AB102" s="13" t="str">
        <f ca="1">IF(AA102&gt;0,X102&amp;Language!$E$84&amp;Y102,"")</f>
        <v/>
      </c>
      <c r="AD102" s="145"/>
      <c r="AE102" s="150" t="str">
        <f ca="1">IF($AA102=0,"",IF($X102&gt;$Y102,Settings!$C$4,IF($X102=$Y102,1,0)))</f>
        <v/>
      </c>
      <c r="AF102" s="145" t="str">
        <f ca="1">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 ca="1">Planning!$L45</f>
        <v/>
      </c>
      <c r="W103" s="13" t="str">
        <f ca="1">Planning!$N45</f>
        <v/>
      </c>
      <c r="X103" s="13" t="str">
        <f ca="1">IF(AND('Preliminary Round'!$I51&lt;&gt;"",'Preliminary Round'!$K51&lt;&gt;"",'Preliminary Round'!$F51&lt;&gt;'Preliminary Round'!$H51,$V103&lt;&gt;"",$W103&lt;&gt;""),'Preliminary Round'!$I51,"")</f>
        <v/>
      </c>
      <c r="Y103" s="36" t="str">
        <f ca="1">IF(AND('Preliminary Round'!$I51&lt;&gt;"",'Preliminary Round'!$K51&lt;&gt;"",'Preliminary Round'!$F51&lt;&gt;'Preliminary Round'!$H51,$V103&lt;&gt;"",$W103&lt;&gt;""),'Preliminary Round'!$K51,"")</f>
        <v/>
      </c>
      <c r="Z103" s="35" t="str">
        <f t="shared" ca="1" si="67"/>
        <v/>
      </c>
      <c r="AA103" s="13">
        <f t="shared" ca="1" si="66"/>
        <v>0</v>
      </c>
      <c r="AB103" s="13" t="str">
        <f ca="1">IF(AA103&gt;0,X103&amp;Language!$E$84&amp;Y103,"")</f>
        <v/>
      </c>
      <c r="AD103" s="145"/>
      <c r="AE103" s="150" t="str">
        <f ca="1">IF($AA103=0,"",IF($X103&gt;$Y103,Settings!$C$4,IF($X103=$Y103,1,0)))</f>
        <v/>
      </c>
      <c r="AF103" s="145" t="str">
        <f ca="1">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 ca="1">Planning!$L46</f>
        <v/>
      </c>
      <c r="W104" s="13" t="str">
        <f ca="1">Planning!$N46</f>
        <v/>
      </c>
      <c r="X104" s="13" t="str">
        <f ca="1">IF(AND('Preliminary Round'!$I52&lt;&gt;"",'Preliminary Round'!$K52&lt;&gt;"",'Preliminary Round'!$F52&lt;&gt;'Preliminary Round'!$H52,$V104&lt;&gt;"",$W104&lt;&gt;""),'Preliminary Round'!$I52,"")</f>
        <v/>
      </c>
      <c r="Y104" s="36" t="str">
        <f ca="1">IF(AND('Preliminary Round'!$I52&lt;&gt;"",'Preliminary Round'!$K52&lt;&gt;"",'Preliminary Round'!$F52&lt;&gt;'Preliminary Round'!$H52,$V104&lt;&gt;"",$W104&lt;&gt;""),'Preliminary Round'!$K52,"")</f>
        <v/>
      </c>
      <c r="Z104" s="35" t="str">
        <f t="shared" ca="1" si="67"/>
        <v/>
      </c>
      <c r="AA104" s="13">
        <f t="shared" ca="1" si="66"/>
        <v>0</v>
      </c>
      <c r="AB104" s="13" t="str">
        <f ca="1">IF(AA104&gt;0,X104&amp;Language!$E$84&amp;Y104,"")</f>
        <v/>
      </c>
      <c r="AD104" s="145"/>
      <c r="AE104" s="150" t="str">
        <f ca="1">IF($AA104=0,"",IF($X104&gt;$Y104,Settings!$C$4,IF($X104=$Y104,1,0)))</f>
        <v/>
      </c>
      <c r="AF104" s="145" t="str">
        <f ca="1">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 ca="1">Planning!$L47</f>
        <v/>
      </c>
      <c r="W105" s="13" t="str">
        <f ca="1">Planning!$N47</f>
        <v/>
      </c>
      <c r="X105" s="13" t="str">
        <f ca="1">IF(AND('Preliminary Round'!$I53&lt;&gt;"",'Preliminary Round'!$K53&lt;&gt;"",'Preliminary Round'!$F53&lt;&gt;'Preliminary Round'!$H53,$V105&lt;&gt;"",$W105&lt;&gt;""),'Preliminary Round'!$I53,"")</f>
        <v/>
      </c>
      <c r="Y105" s="36" t="str">
        <f ca="1">IF(AND('Preliminary Round'!$I53&lt;&gt;"",'Preliminary Round'!$K53&lt;&gt;"",'Preliminary Round'!$F53&lt;&gt;'Preliminary Round'!$H53,$V105&lt;&gt;"",$W105&lt;&gt;""),'Preliminary Round'!$K53,"")</f>
        <v/>
      </c>
      <c r="Z105" s="35" t="str">
        <f t="shared" ca="1" si="67"/>
        <v/>
      </c>
      <c r="AA105" s="13">
        <f t="shared" ca="1" si="66"/>
        <v>0</v>
      </c>
      <c r="AB105" s="13" t="str">
        <f ca="1">IF(AA105&gt;0,X105&amp;Language!$E$84&amp;Y105,"")</f>
        <v/>
      </c>
      <c r="AD105" s="145"/>
      <c r="AE105" s="150" t="str">
        <f ca="1">IF($AA105=0,"",IF($X105&gt;$Y105,Settings!$C$4,IF($X105=$Y105,1,0)))</f>
        <v/>
      </c>
      <c r="AF105" s="145" t="str">
        <f ca="1">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 ca="1">Planning!$L48</f>
        <v/>
      </c>
      <c r="W106" s="13" t="str">
        <f ca="1">Planning!$N48</f>
        <v/>
      </c>
      <c r="X106" s="13" t="str">
        <f ca="1">IF(AND('Preliminary Round'!$I54&lt;&gt;"",'Preliminary Round'!$K54&lt;&gt;"",'Preliminary Round'!$F54&lt;&gt;'Preliminary Round'!$H54,$V106&lt;&gt;"",$W106&lt;&gt;""),'Preliminary Round'!$I54,"")</f>
        <v/>
      </c>
      <c r="Y106" s="36" t="str">
        <f ca="1">IF(AND('Preliminary Round'!$I54&lt;&gt;"",'Preliminary Round'!$K54&lt;&gt;"",'Preliminary Round'!$F54&lt;&gt;'Preliminary Round'!$H54,$V106&lt;&gt;"",$W106&lt;&gt;""),'Preliminary Round'!$K54,"")</f>
        <v/>
      </c>
      <c r="Z106" s="35" t="str">
        <f t="shared" ca="1" si="67"/>
        <v/>
      </c>
      <c r="AA106" s="13">
        <f t="shared" ca="1" si="66"/>
        <v>0</v>
      </c>
      <c r="AB106" s="13" t="str">
        <f ca="1">IF(AA106&gt;0,X106&amp;Language!$E$84&amp;Y106,"")</f>
        <v/>
      </c>
      <c r="AD106" s="145"/>
      <c r="AE106" s="150" t="str">
        <f ca="1">IF($AA106=0,"",IF($X106&gt;$Y106,Settings!$C$4,IF($X106=$Y106,1,0)))</f>
        <v/>
      </c>
      <c r="AF106" s="145" t="str">
        <f ca="1">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 ca="1">Planning!$L49</f>
        <v/>
      </c>
      <c r="W107" s="13" t="str">
        <f ca="1">Planning!$N49</f>
        <v/>
      </c>
      <c r="X107" s="13" t="str">
        <f ca="1">IF(AND('Preliminary Round'!$I55&lt;&gt;"",'Preliminary Round'!$K55&lt;&gt;"",'Preliminary Round'!$F55&lt;&gt;'Preliminary Round'!$H55,$V107&lt;&gt;"",$W107&lt;&gt;""),'Preliminary Round'!$I55,"")</f>
        <v/>
      </c>
      <c r="Y107" s="36" t="str">
        <f ca="1">IF(AND('Preliminary Round'!$I55&lt;&gt;"",'Preliminary Round'!$K55&lt;&gt;"",'Preliminary Round'!$F55&lt;&gt;'Preliminary Round'!$H55,$V107&lt;&gt;"",$W107&lt;&gt;""),'Preliminary Round'!$K55,"")</f>
        <v/>
      </c>
      <c r="Z107" s="35" t="str">
        <f t="shared" ca="1" si="67"/>
        <v/>
      </c>
      <c r="AA107" s="13">
        <f t="shared" ca="1" si="66"/>
        <v>0</v>
      </c>
      <c r="AB107" s="13" t="str">
        <f ca="1">IF(AA107&gt;0,X107&amp;Language!$E$84&amp;Y107,"")</f>
        <v/>
      </c>
      <c r="AD107" s="145"/>
      <c r="AE107" s="150" t="str">
        <f ca="1">IF($AA107=0,"",IF($X107&gt;$Y107,Settings!$C$4,IF($X107=$Y107,1,0)))</f>
        <v/>
      </c>
      <c r="AF107" s="145"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Planning!$L50</f>
        <v/>
      </c>
      <c r="W108" s="13" t="str">
        <f ca="1">Planning!$N50</f>
        <v/>
      </c>
      <c r="X108" s="13" t="str">
        <f ca="1">IF(AND('Preliminary Round'!$I56&lt;&gt;"",'Preliminary Round'!$K56&lt;&gt;"",'Preliminary Round'!$F56&lt;&gt;'Preliminary Round'!$H56,$V108&lt;&gt;"",$W108&lt;&gt;""),'Preliminary Round'!$I56,"")</f>
        <v/>
      </c>
      <c r="Y108" s="36" t="str">
        <f ca="1">IF(AND('Preliminary Round'!$I56&lt;&gt;"",'Preliminary Round'!$K56&lt;&gt;"",'Preliminary Round'!$F56&lt;&gt;'Preliminary Round'!$H56,$V108&lt;&gt;"",$W108&lt;&gt;""),'Preliminary Round'!$K56,"")</f>
        <v/>
      </c>
      <c r="Z108" s="35" t="str">
        <f t="shared" ca="1" si="67"/>
        <v/>
      </c>
      <c r="AA108" s="13">
        <f t="shared" ca="1" si="66"/>
        <v>0</v>
      </c>
      <c r="AB108" s="13" t="str">
        <f ca="1">IF(AA108&gt;0,X108&amp;Language!$E$84&amp;Y108,"")</f>
        <v/>
      </c>
      <c r="AD108" s="145"/>
      <c r="AE108" s="150" t="str">
        <f ca="1">IF($AA108=0,"",IF($X108&gt;$Y108,Settings!$C$4,IF($X108=$Y108,1,0)))</f>
        <v/>
      </c>
      <c r="AF108" s="145"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579" t="s">
        <v>69</v>
      </c>
      <c r="V109" s="580" t="str">
        <f>""</f>
        <v/>
      </c>
      <c r="W109" s="581" t="str">
        <f>""</f>
        <v/>
      </c>
      <c r="X109" s="581" t="str">
        <f>""</f>
        <v/>
      </c>
      <c r="Y109" s="582" t="str">
        <f>""</f>
        <v/>
      </c>
      <c r="Z109" s="583" t="str">
        <f>""</f>
        <v/>
      </c>
      <c r="AA109" s="581">
        <f t="shared" si="66"/>
        <v>0</v>
      </c>
      <c r="AB109" s="581" t="str">
        <f>""</f>
        <v/>
      </c>
      <c r="AC109" s="584"/>
      <c r="AD109" s="585"/>
      <c r="AE109" s="586" t="str">
        <f>IF($AA109=0,"",IF($X109&gt;$Y109,Settings!$C$4,IF($X109=$Y109,1,0)))</f>
        <v/>
      </c>
      <c r="AF109" s="58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6"/>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6"/>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6"/>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6"/>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6"/>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6"/>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6"/>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6"/>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6"/>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6"/>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6"/>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6"/>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6"/>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6"/>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6"/>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6"/>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6"/>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6"/>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6"/>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8">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8"/>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8"/>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8"/>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8"/>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8"/>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8"/>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IF(AA136&gt;0,Y64&amp;Language!$E$84&amp;X64,"")</f>
        <v>6-2</v>
      </c>
      <c r="AD136" s="145"/>
    </row>
    <row r="137" spans="2:32" x14ac:dyDescent="0.2">
      <c r="Y137" s="68" t="s">
        <v>8</v>
      </c>
      <c r="Z137" s="35" t="str">
        <f ca="1">W65&amp;V65</f>
        <v>Inter MailandFC Grönlingen</v>
      </c>
      <c r="AA137" s="13">
        <f t="shared" ref="AA137:AA200" ca="1" si="69">AA65</f>
        <v>1</v>
      </c>
      <c r="AB137" s="13" t="str">
        <f ca="1">IF(AA137&gt;0,Y65&amp;Language!$E$84&amp;X65,"")</f>
        <v>4-1</v>
      </c>
      <c r="AC137" s="2"/>
      <c r="AD137" s="145"/>
    </row>
    <row r="138" spans="2:32" x14ac:dyDescent="0.2">
      <c r="Y138" s="68" t="s">
        <v>9</v>
      </c>
      <c r="Z138" s="35" t="str">
        <f t="shared" ref="Z138:Z201" ca="1" si="70">W66&amp;V66</f>
        <v>Real Madrid1. FC Nürnberg</v>
      </c>
      <c r="AA138" s="13">
        <f t="shared" ca="1" si="69"/>
        <v>1</v>
      </c>
      <c r="AB138" s="13" t="str">
        <f ca="1">IF(AA138&gt;0,Y66&amp;Language!$E$84&amp;X66,"")</f>
        <v>4-1</v>
      </c>
      <c r="AC138" s="2"/>
      <c r="AD138" s="145"/>
    </row>
    <row r="139" spans="2:32" x14ac:dyDescent="0.2">
      <c r="Y139" s="68" t="s">
        <v>10</v>
      </c>
      <c r="Z139" s="35" t="str">
        <f t="shared" ca="1" si="70"/>
        <v>Maibach 1822 eVEintracht Frankfurt</v>
      </c>
      <c r="AA139" s="13">
        <f t="shared" ca="1" si="69"/>
        <v>1</v>
      </c>
      <c r="AB139" s="13" t="str">
        <f ca="1">IF(AA139&gt;0,Y67&amp;Language!$E$84&amp;X67,"")</f>
        <v>2-5</v>
      </c>
      <c r="AC139" s="2"/>
      <c r="AD139" s="145"/>
    </row>
    <row r="140" spans="2:32" x14ac:dyDescent="0.2">
      <c r="Y140" s="68" t="s">
        <v>11</v>
      </c>
      <c r="Z140" s="35" t="str">
        <f t="shared" ca="1" si="70"/>
        <v>Manchester CitySSV Wildbach</v>
      </c>
      <c r="AA140" s="13">
        <f t="shared" ca="1" si="69"/>
        <v>1</v>
      </c>
      <c r="AB140" s="13" t="str">
        <f ca="1">IF(AA140&gt;0,Y68&amp;Language!$E$84&amp;X68,"")</f>
        <v>6-2</v>
      </c>
      <c r="AC140" s="2"/>
      <c r="AD140" s="145"/>
    </row>
    <row r="141" spans="2:32" x14ac:dyDescent="0.2">
      <c r="Y141" s="68" t="s">
        <v>12</v>
      </c>
      <c r="Z141" s="35" t="str">
        <f t="shared" ca="1" si="70"/>
        <v>FSV RauenBorussia Dortmund</v>
      </c>
      <c r="AA141" s="13">
        <f t="shared" ca="1" si="69"/>
        <v>1</v>
      </c>
      <c r="AB141" s="13" t="str">
        <f ca="1">IF(AA141&gt;0,Y69&amp;Language!$E$84&amp;X69,"")</f>
        <v>0-3</v>
      </c>
      <c r="AC141" s="2"/>
      <c r="AD141" s="145"/>
    </row>
    <row r="142" spans="2:32" x14ac:dyDescent="0.2">
      <c r="Y142" s="68" t="s">
        <v>17</v>
      </c>
      <c r="Z142" s="35" t="str">
        <f t="shared" ca="1" si="70"/>
        <v>1. FC RiedwaldVFB Essenheim</v>
      </c>
      <c r="AA142" s="13">
        <f t="shared" ca="1" si="69"/>
        <v>1</v>
      </c>
      <c r="AB142" s="13" t="str">
        <f ca="1">IF(AA142&gt;0,Y70&amp;Language!$E$84&amp;X70,"")</f>
        <v>4-4</v>
      </c>
      <c r="AC142" s="2"/>
      <c r="AD142" s="145"/>
    </row>
    <row r="143" spans="2:32" x14ac:dyDescent="0.2">
      <c r="Y143" s="68" t="s">
        <v>18</v>
      </c>
      <c r="Z143" s="35" t="str">
        <f t="shared" ca="1" si="70"/>
        <v>Mainz 05FC Grönlingen</v>
      </c>
      <c r="AA143" s="13">
        <f t="shared" ca="1" si="69"/>
        <v>1</v>
      </c>
      <c r="AB143" s="13" t="str">
        <f ca="1">IF(AA143&gt;0,Y71&amp;Language!$E$84&amp;X71,"")</f>
        <v>2-1</v>
      </c>
      <c r="AC143" s="2"/>
      <c r="AD143" s="145"/>
    </row>
    <row r="144" spans="2:32" x14ac:dyDescent="0.2">
      <c r="Y144" s="68" t="s">
        <v>19</v>
      </c>
      <c r="Z144" s="35" t="str">
        <f t="shared" ca="1" si="70"/>
        <v>Kickers Rodendorf1. FC Nürnberg</v>
      </c>
      <c r="AA144" s="13">
        <f t="shared" ca="1" si="69"/>
        <v>1</v>
      </c>
      <c r="AB144" s="13" t="str">
        <f ca="1">IF(AA144&gt;0,Y72&amp;Language!$E$84&amp;X72,"")</f>
        <v>0-2</v>
      </c>
      <c r="AC144" s="2"/>
      <c r="AD144" s="145"/>
    </row>
    <row r="145" spans="25:30" x14ac:dyDescent="0.2">
      <c r="Y145" s="68" t="s">
        <v>25</v>
      </c>
      <c r="Z145" s="35" t="str">
        <f t="shared" ca="1" si="70"/>
        <v>Eintracht FrankfurtFC Barcelona</v>
      </c>
      <c r="AA145" s="13">
        <f t="shared" ca="1" si="69"/>
        <v>1</v>
      </c>
      <c r="AB145" s="13" t="str">
        <f ca="1">IF(AA145&gt;0,Y73&amp;Language!$E$84&amp;X73,"")</f>
        <v>0-1</v>
      </c>
      <c r="AC145" s="2"/>
      <c r="AD145" s="145"/>
    </row>
    <row r="146" spans="25:30" x14ac:dyDescent="0.2">
      <c r="Y146" s="68" t="s">
        <v>26</v>
      </c>
      <c r="Z146" s="35" t="str">
        <f t="shared" ca="1" si="70"/>
        <v>SSV WildbachInter Mailand</v>
      </c>
      <c r="AA146" s="13">
        <f t="shared" ca="1" si="69"/>
        <v>1</v>
      </c>
      <c r="AB146" s="13" t="str">
        <f ca="1">IF(AA146&gt;0,Y74&amp;Language!$E$84&amp;X74,"")</f>
        <v>0-5</v>
      </c>
      <c r="AC146" s="2"/>
      <c r="AD146" s="145"/>
    </row>
    <row r="147" spans="25:30" x14ac:dyDescent="0.2">
      <c r="Y147" s="68" t="s">
        <v>27</v>
      </c>
      <c r="Z147" s="35" t="str">
        <f t="shared" ca="1" si="70"/>
        <v>Borussia DortmundReal Madrid</v>
      </c>
      <c r="AA147" s="13">
        <f t="shared" ca="1" si="69"/>
        <v>1</v>
      </c>
      <c r="AB147" s="13" t="str">
        <f ca="1">IF(AA147&gt;0,Y75&amp;Language!$E$84&amp;X75,"")</f>
        <v>2-3</v>
      </c>
      <c r="AC147" s="2"/>
      <c r="AD147" s="145"/>
    </row>
    <row r="148" spans="25:30" x14ac:dyDescent="0.2">
      <c r="Y148" s="68" t="s">
        <v>28</v>
      </c>
      <c r="Z148" s="35" t="str">
        <f t="shared" ca="1" si="70"/>
        <v>Maibach 1822 eV1. FC Riedwald</v>
      </c>
      <c r="AA148" s="13">
        <f t="shared" ca="1" si="69"/>
        <v>1</v>
      </c>
      <c r="AB148" s="13" t="str">
        <f ca="1">IF(AA148&gt;0,Y76&amp;Language!$E$84&amp;X76,"")</f>
        <v>2-4</v>
      </c>
      <c r="AC148" s="2"/>
      <c r="AD148" s="145"/>
    </row>
    <row r="149" spans="25:30" x14ac:dyDescent="0.2">
      <c r="Y149" s="68" t="s">
        <v>29</v>
      </c>
      <c r="Z149" s="35" t="str">
        <f t="shared" ca="1" si="70"/>
        <v>Manchester CityMainz 05</v>
      </c>
      <c r="AA149" s="13">
        <f t="shared" ca="1" si="69"/>
        <v>1</v>
      </c>
      <c r="AB149" s="13" t="str">
        <f ca="1">IF(AA149&gt;0,Y77&amp;Language!$E$84&amp;X77,"")</f>
        <v>3-0</v>
      </c>
      <c r="AC149" s="2"/>
      <c r="AD149" s="145"/>
    </row>
    <row r="150" spans="25:30" x14ac:dyDescent="0.2">
      <c r="Y150" s="68" t="s">
        <v>30</v>
      </c>
      <c r="Z150" s="35" t="str">
        <f t="shared" ca="1" si="70"/>
        <v>FSV RauenKickers Rodendorf</v>
      </c>
      <c r="AA150" s="13">
        <f t="shared" ca="1" si="69"/>
        <v>1</v>
      </c>
      <c r="AB150" s="13" t="str">
        <f ca="1">IF(AA150&gt;0,Y78&amp;Language!$E$84&amp;X78,"")</f>
        <v>1-1</v>
      </c>
      <c r="AC150" s="2"/>
      <c r="AD150" s="145"/>
    </row>
    <row r="151" spans="25:30" x14ac:dyDescent="0.2">
      <c r="Y151" s="68" t="s">
        <v>31</v>
      </c>
      <c r="Z151" s="35" t="str">
        <f t="shared" ca="1" si="70"/>
        <v>VFB EssenheimEintracht Frankfurt</v>
      </c>
      <c r="AA151" s="13">
        <f t="shared" ca="1" si="69"/>
        <v>1</v>
      </c>
      <c r="AB151" s="13" t="str">
        <f ca="1">IF(AA151&gt;0,Y79&amp;Language!$E$84&amp;X79,"")</f>
        <v>0-2</v>
      </c>
      <c r="AC151" s="2"/>
      <c r="AD151" s="145"/>
    </row>
    <row r="152" spans="25:30" x14ac:dyDescent="0.2">
      <c r="Y152" s="68" t="s">
        <v>32</v>
      </c>
      <c r="Z152" s="35" t="str">
        <f t="shared" ca="1" si="70"/>
        <v>FC GrönlingenSSV Wildbach</v>
      </c>
      <c r="AA152" s="13">
        <f t="shared" ca="1" si="69"/>
        <v>1</v>
      </c>
      <c r="AB152" s="13" t="str">
        <f ca="1">IF(AA152&gt;0,Y80&amp;Language!$E$84&amp;X80,"")</f>
        <v>3-3</v>
      </c>
      <c r="AC152" s="2"/>
      <c r="AD152" s="145"/>
    </row>
    <row r="153" spans="25:30" x14ac:dyDescent="0.2">
      <c r="Y153" s="68" t="s">
        <v>33</v>
      </c>
      <c r="Z153" s="35" t="str">
        <f t="shared" ca="1" si="70"/>
        <v>1. FC NürnbergBorussia Dortmund</v>
      </c>
      <c r="AA153" s="13">
        <f t="shared" ca="1" si="69"/>
        <v>1</v>
      </c>
      <c r="AB153" s="13" t="str">
        <f ca="1">IF(AA153&gt;0,Y81&amp;Language!$E$84&amp;X81,"")</f>
        <v>3-4</v>
      </c>
      <c r="AC153" s="2"/>
      <c r="AD153" s="145"/>
    </row>
    <row r="154" spans="25:30" x14ac:dyDescent="0.2">
      <c r="Y154" s="68" t="s">
        <v>34</v>
      </c>
      <c r="Z154" s="35" t="str">
        <f t="shared" ca="1" si="70"/>
        <v>Maibach 1822 eVFC Barcelona</v>
      </c>
      <c r="AA154" s="13">
        <f t="shared" ca="1" si="69"/>
        <v>1</v>
      </c>
      <c r="AB154" s="13" t="str">
        <f ca="1">IF(AA154&gt;0,Y82&amp;Language!$E$84&amp;X82,"")</f>
        <v>1-5</v>
      </c>
      <c r="AC154" s="2"/>
      <c r="AD154" s="145"/>
    </row>
    <row r="155" spans="25:30" x14ac:dyDescent="0.2">
      <c r="Y155" s="68" t="s">
        <v>35</v>
      </c>
      <c r="Z155" s="35" t="str">
        <f t="shared" ca="1" si="70"/>
        <v>Manchester CityInter Mailand</v>
      </c>
      <c r="AA155" s="13">
        <f t="shared" ca="1" si="69"/>
        <v>1</v>
      </c>
      <c r="AB155" s="13" t="str">
        <f ca="1">IF(AA155&gt;0,Y83&amp;Language!$E$84&amp;X83,"")</f>
        <v>1-0</v>
      </c>
      <c r="AC155" s="2"/>
      <c r="AD155" s="145"/>
    </row>
    <row r="156" spans="25:30" x14ac:dyDescent="0.2">
      <c r="Y156" s="68" t="s">
        <v>36</v>
      </c>
      <c r="Z156" s="35" t="str">
        <f t="shared" ca="1" si="70"/>
        <v>FSV RauenReal Madrid</v>
      </c>
      <c r="AA156" s="13">
        <f t="shared" ca="1" si="69"/>
        <v>1</v>
      </c>
      <c r="AB156" s="13" t="str">
        <f ca="1">IF(AA156&gt;0,Y84&amp;Language!$E$84&amp;X84,"")</f>
        <v>1-4</v>
      </c>
      <c r="AC156" s="2"/>
      <c r="AD156" s="145"/>
    </row>
    <row r="157" spans="25:30" x14ac:dyDescent="0.2">
      <c r="Y157" s="68" t="s">
        <v>37</v>
      </c>
      <c r="Z157" s="35" t="str">
        <f t="shared" ca="1" si="70"/>
        <v>1. FC RiedwaldEintracht Frankfurt</v>
      </c>
      <c r="AA157" s="13">
        <f t="shared" ca="1" si="69"/>
        <v>1</v>
      </c>
      <c r="AB157" s="13" t="str">
        <f ca="1">IF(AA157&gt;0,Y85&amp;Language!$E$84&amp;X85,"")</f>
        <v>2-5</v>
      </c>
      <c r="AC157" s="2"/>
      <c r="AD157" s="145"/>
    </row>
    <row r="158" spans="25:30" x14ac:dyDescent="0.2">
      <c r="Y158" s="68" t="s">
        <v>38</v>
      </c>
      <c r="Z158" s="35" t="str">
        <f t="shared" ca="1" si="70"/>
        <v>Mainz 05SSV Wildbach</v>
      </c>
      <c r="AA158" s="13">
        <f t="shared" ca="1" si="69"/>
        <v>1</v>
      </c>
      <c r="AB158" s="13" t="str">
        <f ca="1">IF(AA158&gt;0,Y86&amp;Language!$E$84&amp;X86,"")</f>
        <v>2-0</v>
      </c>
      <c r="AC158" s="2"/>
      <c r="AD158" s="145"/>
    </row>
    <row r="159" spans="25:30" x14ac:dyDescent="0.2">
      <c r="Y159" s="68" t="s">
        <v>39</v>
      </c>
      <c r="Z159" s="35" t="str">
        <f t="shared" ca="1" si="70"/>
        <v>Kickers RodendorfBorussia Dortmund</v>
      </c>
      <c r="AA159" s="13">
        <f t="shared" ca="1" si="69"/>
        <v>1</v>
      </c>
      <c r="AB159" s="13" t="str">
        <f ca="1">IF(AA159&gt;0,Y87&amp;Language!$E$84&amp;X87,"")</f>
        <v>1-6</v>
      </c>
      <c r="AC159" s="2"/>
      <c r="AD159" s="145"/>
    </row>
    <row r="160" spans="25:30" x14ac:dyDescent="0.2">
      <c r="Y160" s="68" t="s">
        <v>40</v>
      </c>
      <c r="Z160" s="35" t="str">
        <f t="shared" ca="1" si="70"/>
        <v>VFB EssenheimMaibach 1822 eV</v>
      </c>
      <c r="AA160" s="13">
        <f t="shared" ca="1" si="69"/>
        <v>1</v>
      </c>
      <c r="AB160" s="13" t="str">
        <f ca="1">IF(AA160&gt;0,Y88&amp;Language!$E$84&amp;X88,"")</f>
        <v>2-4</v>
      </c>
      <c r="AC160" s="2"/>
      <c r="AD160" s="145"/>
    </row>
    <row r="161" spans="25:30" x14ac:dyDescent="0.2">
      <c r="Y161" s="68" t="s">
        <v>41</v>
      </c>
      <c r="Z161" s="35" t="str">
        <f t="shared" ca="1" si="70"/>
        <v>FC GrönlingenManchester City</v>
      </c>
      <c r="AA161" s="13">
        <f t="shared" ca="1" si="69"/>
        <v>1</v>
      </c>
      <c r="AB161" s="13" t="str">
        <f ca="1">IF(AA161&gt;0,Y89&amp;Language!$E$84&amp;X89,"")</f>
        <v>0-5</v>
      </c>
      <c r="AC161" s="2"/>
      <c r="AD161" s="145"/>
    </row>
    <row r="162" spans="25:30" x14ac:dyDescent="0.2">
      <c r="Y162" s="68" t="s">
        <v>42</v>
      </c>
      <c r="Z162" s="35" t="str">
        <f t="shared" ca="1" si="70"/>
        <v>1. FC NürnbergFSV Rauen</v>
      </c>
      <c r="AA162" s="13">
        <f t="shared" ca="1" si="69"/>
        <v>1</v>
      </c>
      <c r="AB162" s="13" t="str">
        <f ca="1">IF(AA162&gt;0,Y90&amp;Language!$E$84&amp;X90,"")</f>
        <v>3-1</v>
      </c>
      <c r="AC162" s="2"/>
      <c r="AD162" s="145"/>
    </row>
    <row r="163" spans="25:30" x14ac:dyDescent="0.2">
      <c r="Y163" s="68" t="s">
        <v>43</v>
      </c>
      <c r="Z163" s="35" t="str">
        <f t="shared" ca="1" si="70"/>
        <v>FC Barcelona1. FC Riedwald</v>
      </c>
      <c r="AA163" s="13">
        <f t="shared" ca="1" si="69"/>
        <v>1</v>
      </c>
      <c r="AB163" s="13" t="str">
        <f ca="1">IF(AA163&gt;0,Y91&amp;Language!$E$84&amp;X91,"")</f>
        <v>2-0</v>
      </c>
      <c r="AC163" s="2"/>
      <c r="AD163" s="145"/>
    </row>
    <row r="164" spans="25:30" x14ac:dyDescent="0.2">
      <c r="Y164" s="68" t="s">
        <v>44</v>
      </c>
      <c r="Z164" s="35" t="str">
        <f t="shared" ca="1" si="70"/>
        <v>Inter MailandMainz 05</v>
      </c>
      <c r="AA164" s="13">
        <f t="shared" ca="1" si="69"/>
        <v>1</v>
      </c>
      <c r="AB164" s="13" t="str">
        <f ca="1">IF(AA164&gt;0,Y92&amp;Language!$E$84&amp;X92,"")</f>
        <v>4-1</v>
      </c>
      <c r="AC164" s="2"/>
      <c r="AD164" s="145"/>
    </row>
    <row r="165" spans="25:30" x14ac:dyDescent="0.2">
      <c r="Y165" s="68" t="s">
        <v>45</v>
      </c>
      <c r="Z165" s="35" t="str">
        <f t="shared" ca="1" si="70"/>
        <v>Real MadridKickers Rodendorf</v>
      </c>
      <c r="AA165" s="13">
        <f t="shared" ca="1" si="69"/>
        <v>1</v>
      </c>
      <c r="AB165" s="13" t="str">
        <f ca="1">IF(AA165&gt;0,Y93&amp;Language!$E$84&amp;X93,"")</f>
        <v>6-0</v>
      </c>
      <c r="AC165" s="2"/>
      <c r="AD165" s="145"/>
    </row>
    <row r="166" spans="25:30" x14ac:dyDescent="0.2">
      <c r="Y166" s="68" t="s">
        <v>46</v>
      </c>
      <c r="Z166" s="35" t="str">
        <f t="shared" ca="1" si="70"/>
        <v/>
      </c>
      <c r="AA166" s="13">
        <f t="shared" ca="1" si="69"/>
        <v>0</v>
      </c>
      <c r="AB166" s="13" t="str">
        <f ca="1">IF(AA166&gt;0,Y94&amp;Language!$E$84&amp;X94,"")</f>
        <v/>
      </c>
      <c r="AC166" s="2"/>
      <c r="AD166" s="145"/>
    </row>
    <row r="167" spans="25:30" x14ac:dyDescent="0.2">
      <c r="Y167" s="68" t="s">
        <v>47</v>
      </c>
      <c r="Z167" s="35" t="str">
        <f t="shared" ca="1" si="70"/>
        <v/>
      </c>
      <c r="AA167" s="13">
        <f t="shared" ca="1" si="69"/>
        <v>0</v>
      </c>
      <c r="AB167" s="13" t="str">
        <f ca="1">IF(AA167&gt;0,Y95&amp;Language!$E$84&amp;X95,"")</f>
        <v/>
      </c>
      <c r="AC167" s="2"/>
      <c r="AD167" s="145"/>
    </row>
    <row r="168" spans="25:30" x14ac:dyDescent="0.2">
      <c r="Y168" s="68" t="s">
        <v>48</v>
      </c>
      <c r="Z168" s="35" t="str">
        <f t="shared" ca="1" si="70"/>
        <v/>
      </c>
      <c r="AA168" s="13">
        <f t="shared" ca="1" si="69"/>
        <v>0</v>
      </c>
      <c r="AB168" s="13" t="str">
        <f ca="1">IF(AA168&gt;0,Y96&amp;Language!$E$84&amp;X96,"")</f>
        <v/>
      </c>
      <c r="AC168" s="2"/>
      <c r="AD168" s="145"/>
    </row>
    <row r="169" spans="25:30" x14ac:dyDescent="0.2">
      <c r="Y169" s="68" t="s">
        <v>49</v>
      </c>
      <c r="Z169" s="35" t="str">
        <f t="shared" ca="1" si="70"/>
        <v/>
      </c>
      <c r="AA169" s="13">
        <f t="shared" ca="1" si="69"/>
        <v>0</v>
      </c>
      <c r="AB169" s="13" t="str">
        <f ca="1">IF(AA169&gt;0,Y97&amp;Language!$E$84&amp;X97,"")</f>
        <v/>
      </c>
      <c r="AC169" s="2"/>
      <c r="AD169" s="145"/>
    </row>
    <row r="170" spans="25:30" x14ac:dyDescent="0.2">
      <c r="Y170" s="68" t="s">
        <v>50</v>
      </c>
      <c r="Z170" s="35" t="str">
        <f t="shared" ca="1" si="70"/>
        <v/>
      </c>
      <c r="AA170" s="13">
        <f t="shared" ca="1" si="69"/>
        <v>0</v>
      </c>
      <c r="AB170" s="13" t="str">
        <f ca="1">IF(AA170&gt;0,Y98&amp;Language!$E$84&amp;X98,"")</f>
        <v/>
      </c>
      <c r="AC170" s="2"/>
      <c r="AD170" s="145"/>
    </row>
    <row r="171" spans="25:30" x14ac:dyDescent="0.2">
      <c r="Y171" s="68" t="s">
        <v>51</v>
      </c>
      <c r="Z171" s="35" t="str">
        <f t="shared" ca="1" si="70"/>
        <v/>
      </c>
      <c r="AA171" s="13">
        <f t="shared" ca="1" si="69"/>
        <v>0</v>
      </c>
      <c r="AB171" s="13" t="str">
        <f ca="1">IF(AA171&gt;0,Y99&amp;Language!$E$84&amp;X99,"")</f>
        <v/>
      </c>
      <c r="AC171" s="2"/>
      <c r="AD171" s="145"/>
    </row>
    <row r="172" spans="25:30" x14ac:dyDescent="0.2">
      <c r="Y172" s="68" t="s">
        <v>60</v>
      </c>
      <c r="Z172" s="35" t="str">
        <f t="shared" ca="1" si="70"/>
        <v/>
      </c>
      <c r="AA172" s="13">
        <f t="shared" ca="1" si="69"/>
        <v>0</v>
      </c>
      <c r="AB172" s="13" t="str">
        <f ca="1">IF(AA172&gt;0,Y100&amp;Language!$E$84&amp;X100,"")</f>
        <v/>
      </c>
      <c r="AC172" s="2"/>
      <c r="AD172" s="145"/>
    </row>
    <row r="173" spans="25:30" x14ac:dyDescent="0.2">
      <c r="Y173" s="68" t="s">
        <v>61</v>
      </c>
      <c r="Z173" s="35" t="str">
        <f t="shared" ca="1" si="70"/>
        <v/>
      </c>
      <c r="AA173" s="13">
        <f t="shared" ca="1" si="69"/>
        <v>0</v>
      </c>
      <c r="AB173" s="13" t="str">
        <f ca="1">IF(AA173&gt;0,Y101&amp;Language!$E$84&amp;X101,"")</f>
        <v/>
      </c>
      <c r="AC173" s="2"/>
      <c r="AD173" s="145"/>
    </row>
    <row r="174" spans="25:30" x14ac:dyDescent="0.2">
      <c r="Y174" s="68" t="s">
        <v>62</v>
      </c>
      <c r="Z174" s="35" t="str">
        <f t="shared" ca="1" si="70"/>
        <v/>
      </c>
      <c r="AA174" s="13">
        <f t="shared" ca="1" si="69"/>
        <v>0</v>
      </c>
      <c r="AB174" s="13" t="str">
        <f ca="1">IF(AA174&gt;0,Y102&amp;Language!$E$84&amp;X102,"")</f>
        <v/>
      </c>
      <c r="AC174" s="2"/>
      <c r="AD174" s="145"/>
    </row>
    <row r="175" spans="25:30" x14ac:dyDescent="0.2">
      <c r="Y175" s="68" t="s">
        <v>63</v>
      </c>
      <c r="Z175" s="35" t="str">
        <f t="shared" ca="1" si="70"/>
        <v/>
      </c>
      <c r="AA175" s="13">
        <f t="shared" ca="1" si="69"/>
        <v>0</v>
      </c>
      <c r="AB175" s="13" t="str">
        <f ca="1">IF(AA175&gt;0,Y103&amp;Language!$E$84&amp;X103,"")</f>
        <v/>
      </c>
      <c r="AC175" s="2"/>
      <c r="AD175" s="145"/>
    </row>
    <row r="176" spans="25:30" x14ac:dyDescent="0.2">
      <c r="Y176" s="68" t="s">
        <v>64</v>
      </c>
      <c r="Z176" s="35" t="str">
        <f t="shared" ca="1" si="70"/>
        <v/>
      </c>
      <c r="AA176" s="13">
        <f t="shared" ca="1" si="69"/>
        <v>0</v>
      </c>
      <c r="AB176" s="13" t="str">
        <f ca="1">IF(AA176&gt;0,Y104&amp;Language!$E$84&amp;X104,"")</f>
        <v/>
      </c>
      <c r="AC176" s="2"/>
      <c r="AD176" s="145"/>
    </row>
    <row r="177" spans="25:30" x14ac:dyDescent="0.2">
      <c r="Y177" s="68" t="s">
        <v>65</v>
      </c>
      <c r="Z177" s="35" t="str">
        <f t="shared" ca="1" si="70"/>
        <v/>
      </c>
      <c r="AA177" s="13">
        <f t="shared" ca="1" si="69"/>
        <v>0</v>
      </c>
      <c r="AB177" s="13" t="str">
        <f ca="1">IF(AA177&gt;0,Y105&amp;Language!$E$84&amp;X105,"")</f>
        <v/>
      </c>
      <c r="AC177" s="2"/>
      <c r="AD177" s="145"/>
    </row>
    <row r="178" spans="25:30" x14ac:dyDescent="0.2">
      <c r="Y178" s="68" t="s">
        <v>66</v>
      </c>
      <c r="Z178" s="35" t="str">
        <f t="shared" ca="1" si="70"/>
        <v/>
      </c>
      <c r="AA178" s="13">
        <f t="shared" ca="1" si="69"/>
        <v>0</v>
      </c>
      <c r="AB178" s="13" t="str">
        <f ca="1">IF(AA178&gt;0,Y106&amp;Language!$E$84&amp;X106,"")</f>
        <v/>
      </c>
      <c r="AC178" s="2"/>
      <c r="AD178" s="145"/>
    </row>
    <row r="179" spans="25:30" x14ac:dyDescent="0.2">
      <c r="Y179" s="68" t="s">
        <v>67</v>
      </c>
      <c r="Z179" s="35" t="str">
        <f t="shared" ca="1" si="70"/>
        <v/>
      </c>
      <c r="AA179" s="13">
        <f t="shared" ca="1" si="69"/>
        <v>0</v>
      </c>
      <c r="AB179" s="13" t="str">
        <f ca="1">IF(AA179&gt;0,Y107&amp;Language!$E$84&amp;X107,"")</f>
        <v/>
      </c>
      <c r="AC179" s="2"/>
      <c r="AD179" s="145"/>
    </row>
    <row r="180" spans="25:30" x14ac:dyDescent="0.2">
      <c r="Y180" s="68" t="s">
        <v>68</v>
      </c>
      <c r="Z180" s="35" t="str">
        <f t="shared" ca="1" si="70"/>
        <v/>
      </c>
      <c r="AA180" s="13">
        <f t="shared" ca="1" si="69"/>
        <v>0</v>
      </c>
      <c r="AB180" s="13" t="str">
        <f ca="1">IF(AA180&gt;0,Y108&amp;Language!$E$84&amp;X108,"")</f>
        <v/>
      </c>
      <c r="AC180" s="2"/>
      <c r="AD180" s="145"/>
    </row>
    <row r="181" spans="25:30" x14ac:dyDescent="0.2">
      <c r="Y181" s="68" t="s">
        <v>69</v>
      </c>
      <c r="Z181" s="35" t="str">
        <f t="shared" si="70"/>
        <v/>
      </c>
      <c r="AA181" s="13">
        <f t="shared" si="69"/>
        <v>0</v>
      </c>
      <c r="AB181" s="13" t="str">
        <f>IF(AA181&gt;0,Y109&amp;Language!$E$84&amp;X109,"")</f>
        <v/>
      </c>
      <c r="AC181" s="2"/>
      <c r="AD181" s="145"/>
    </row>
    <row r="182" spans="25:30" x14ac:dyDescent="0.2">
      <c r="Y182" s="68" t="s">
        <v>70</v>
      </c>
      <c r="Z182" s="35" t="str">
        <f t="shared" si="70"/>
        <v/>
      </c>
      <c r="AA182" s="13">
        <f t="shared" si="69"/>
        <v>0</v>
      </c>
      <c r="AB182" s="13" t="str">
        <f>IF(AA182&gt;0,Y110&amp;Language!$E$84&amp;X110,"")</f>
        <v/>
      </c>
      <c r="AC182" s="2"/>
      <c r="AD182" s="145"/>
    </row>
    <row r="183" spans="25:30" x14ac:dyDescent="0.2">
      <c r="Y183" s="68" t="s">
        <v>71</v>
      </c>
      <c r="Z183" s="35" t="str">
        <f t="shared" si="70"/>
        <v/>
      </c>
      <c r="AA183" s="13">
        <f t="shared" si="69"/>
        <v>0</v>
      </c>
      <c r="AB183" s="13" t="str">
        <f>IF(AA183&gt;0,Y111&amp;Language!$E$84&amp;X111,"")</f>
        <v/>
      </c>
      <c r="AC183" s="2"/>
      <c r="AD183" s="145"/>
    </row>
    <row r="184" spans="25:30" x14ac:dyDescent="0.2">
      <c r="Y184" s="68" t="s">
        <v>72</v>
      </c>
      <c r="Z184" s="35" t="str">
        <f t="shared" si="70"/>
        <v/>
      </c>
      <c r="AA184" s="13">
        <f t="shared" si="69"/>
        <v>0</v>
      </c>
      <c r="AB184" s="13" t="str">
        <f>IF(AA184&gt;0,Y112&amp;Language!$E$84&amp;X112,"")</f>
        <v/>
      </c>
      <c r="AC184" s="2"/>
      <c r="AD184" s="145"/>
    </row>
    <row r="185" spans="25:30" x14ac:dyDescent="0.2">
      <c r="Y185" s="68" t="s">
        <v>73</v>
      </c>
      <c r="Z185" s="35" t="str">
        <f t="shared" si="70"/>
        <v/>
      </c>
      <c r="AA185" s="13">
        <f t="shared" si="69"/>
        <v>0</v>
      </c>
      <c r="AB185" s="13" t="str">
        <f>IF(AA185&gt;0,Y113&amp;Language!$E$84&amp;X113,"")</f>
        <v/>
      </c>
      <c r="AC185" s="2"/>
      <c r="AD185" s="145"/>
    </row>
    <row r="186" spans="25:30" x14ac:dyDescent="0.2">
      <c r="Y186" s="68" t="s">
        <v>74</v>
      </c>
      <c r="Z186" s="35" t="str">
        <f t="shared" si="70"/>
        <v/>
      </c>
      <c r="AA186" s="13">
        <f t="shared" si="69"/>
        <v>0</v>
      </c>
      <c r="AB186" s="13" t="str">
        <f>IF(AA186&gt;0,Y114&amp;Language!$E$84&amp;X114,"")</f>
        <v/>
      </c>
      <c r="AC186" s="2"/>
      <c r="AD186" s="145"/>
    </row>
    <row r="187" spans="25:30" x14ac:dyDescent="0.2">
      <c r="Y187" s="68" t="s">
        <v>75</v>
      </c>
      <c r="Z187" s="35" t="str">
        <f t="shared" si="70"/>
        <v/>
      </c>
      <c r="AA187" s="13">
        <f t="shared" si="69"/>
        <v>0</v>
      </c>
      <c r="AB187" s="13" t="str">
        <f>IF(AA187&gt;0,Y115&amp;Language!$E$84&amp;X115,"")</f>
        <v/>
      </c>
      <c r="AC187" s="2"/>
      <c r="AD187" s="145"/>
    </row>
    <row r="188" spans="25:30" x14ac:dyDescent="0.2">
      <c r="Y188" s="68" t="s">
        <v>76</v>
      </c>
      <c r="Z188" s="35" t="str">
        <f t="shared" si="70"/>
        <v/>
      </c>
      <c r="AA188" s="13">
        <f t="shared" si="69"/>
        <v>0</v>
      </c>
      <c r="AB188" s="13" t="str">
        <f>IF(AA188&gt;0,Y116&amp;Language!$E$84&amp;X116,"")</f>
        <v/>
      </c>
      <c r="AC188" s="2"/>
      <c r="AD188" s="145"/>
    </row>
    <row r="189" spans="25:30" x14ac:dyDescent="0.2">
      <c r="Y189" s="68" t="s">
        <v>77</v>
      </c>
      <c r="Z189" s="35" t="str">
        <f t="shared" si="70"/>
        <v/>
      </c>
      <c r="AA189" s="13">
        <f t="shared" si="69"/>
        <v>0</v>
      </c>
      <c r="AB189" s="13" t="str">
        <f>IF(AA189&gt;0,Y117&amp;Language!$E$84&amp;X117,"")</f>
        <v/>
      </c>
      <c r="AC189" s="2"/>
      <c r="AD189" s="145"/>
    </row>
    <row r="190" spans="25:30" x14ac:dyDescent="0.2">
      <c r="Y190" s="68" t="s">
        <v>78</v>
      </c>
      <c r="Z190" s="35" t="str">
        <f t="shared" si="70"/>
        <v/>
      </c>
      <c r="AA190" s="13">
        <f t="shared" si="69"/>
        <v>0</v>
      </c>
      <c r="AB190" s="13" t="str">
        <f>IF(AA190&gt;0,Y118&amp;Language!$E$84&amp;X118,"")</f>
        <v/>
      </c>
      <c r="AC190" s="2"/>
      <c r="AD190" s="145"/>
    </row>
    <row r="191" spans="25:30" x14ac:dyDescent="0.2">
      <c r="Y191" s="68" t="s">
        <v>79</v>
      </c>
      <c r="Z191" s="35" t="str">
        <f t="shared" si="70"/>
        <v/>
      </c>
      <c r="AA191" s="13">
        <f t="shared" si="69"/>
        <v>0</v>
      </c>
      <c r="AB191" s="13" t="str">
        <f>IF(AA191&gt;0,Y119&amp;Language!$E$84&amp;X119,"")</f>
        <v/>
      </c>
      <c r="AC191" s="2"/>
      <c r="AD191" s="145"/>
    </row>
    <row r="192" spans="25:30" x14ac:dyDescent="0.2">
      <c r="Y192" s="68" t="s">
        <v>80</v>
      </c>
      <c r="Z192" s="35" t="str">
        <f t="shared" si="70"/>
        <v/>
      </c>
      <c r="AA192" s="13">
        <f t="shared" si="69"/>
        <v>0</v>
      </c>
      <c r="AB192" s="13" t="str">
        <f>IF(AA192&gt;0,Y120&amp;Language!$E$84&amp;X120,"")</f>
        <v/>
      </c>
      <c r="AC192" s="2"/>
      <c r="AD192" s="145"/>
    </row>
    <row r="193" spans="25:30" x14ac:dyDescent="0.2">
      <c r="Y193" s="68" t="s">
        <v>81</v>
      </c>
      <c r="Z193" s="35" t="str">
        <f t="shared" si="70"/>
        <v/>
      </c>
      <c r="AA193" s="13">
        <f t="shared" si="69"/>
        <v>0</v>
      </c>
      <c r="AB193" s="13" t="str">
        <f>IF(AA193&gt;0,Y121&amp;Language!$E$84&amp;X121,"")</f>
        <v/>
      </c>
      <c r="AC193" s="2"/>
      <c r="AD193" s="145"/>
    </row>
    <row r="194" spans="25:30" x14ac:dyDescent="0.2">
      <c r="Y194" s="68" t="s">
        <v>82</v>
      </c>
      <c r="Z194" s="35" t="str">
        <f t="shared" si="70"/>
        <v/>
      </c>
      <c r="AA194" s="13">
        <f t="shared" si="69"/>
        <v>0</v>
      </c>
      <c r="AB194" s="13" t="str">
        <f>IF(AA194&gt;0,Y122&amp;Language!$E$84&amp;X122,"")</f>
        <v/>
      </c>
      <c r="AC194" s="2"/>
      <c r="AD194" s="145"/>
    </row>
    <row r="195" spans="25:30" x14ac:dyDescent="0.2">
      <c r="Y195" s="68" t="s">
        <v>83</v>
      </c>
      <c r="Z195" s="35" t="str">
        <f t="shared" si="70"/>
        <v/>
      </c>
      <c r="AA195" s="13">
        <f t="shared" si="69"/>
        <v>0</v>
      </c>
      <c r="AB195" s="13" t="str">
        <f>IF(AA195&gt;0,Y123&amp;Language!$E$84&amp;X123,"")</f>
        <v/>
      </c>
      <c r="AC195" s="2"/>
      <c r="AD195" s="145"/>
    </row>
    <row r="196" spans="25:30" x14ac:dyDescent="0.2">
      <c r="Y196" s="68" t="s">
        <v>84</v>
      </c>
      <c r="Z196" s="35" t="str">
        <f t="shared" si="70"/>
        <v/>
      </c>
      <c r="AA196" s="13">
        <f t="shared" si="69"/>
        <v>0</v>
      </c>
      <c r="AB196" s="13" t="str">
        <f>IF(AA196&gt;0,Y124&amp;Language!$E$84&amp;X124,"")</f>
        <v/>
      </c>
      <c r="AC196" s="2"/>
      <c r="AD196" s="145"/>
    </row>
    <row r="197" spans="25:30" x14ac:dyDescent="0.2">
      <c r="Y197" s="68" t="s">
        <v>85</v>
      </c>
      <c r="Z197" s="35" t="str">
        <f t="shared" si="70"/>
        <v/>
      </c>
      <c r="AA197" s="13">
        <f t="shared" si="69"/>
        <v>0</v>
      </c>
      <c r="AB197" s="13" t="str">
        <f>IF(AA197&gt;0,Y125&amp;Language!$E$84&amp;X125,"")</f>
        <v/>
      </c>
      <c r="AC197" s="2"/>
      <c r="AD197" s="145"/>
    </row>
    <row r="198" spans="25:30" x14ac:dyDescent="0.2">
      <c r="Y198" s="68" t="s">
        <v>86</v>
      </c>
      <c r="Z198" s="35" t="str">
        <f t="shared" si="70"/>
        <v/>
      </c>
      <c r="AA198" s="13">
        <f t="shared" si="69"/>
        <v>0</v>
      </c>
      <c r="AB198" s="13" t="str">
        <f>IF(AA198&gt;0,Y126&amp;Language!$E$84&amp;X126,"")</f>
        <v/>
      </c>
      <c r="AC198" s="2"/>
      <c r="AD198" s="145"/>
    </row>
    <row r="199" spans="25:30" x14ac:dyDescent="0.2">
      <c r="Y199" s="68" t="s">
        <v>87</v>
      </c>
      <c r="Z199" s="35" t="str">
        <f t="shared" si="70"/>
        <v/>
      </c>
      <c r="AA199" s="13">
        <f t="shared" si="69"/>
        <v>0</v>
      </c>
      <c r="AB199" s="13" t="str">
        <f>IF(AA199&gt;0,Y127&amp;Language!$E$84&amp;X127,"")</f>
        <v/>
      </c>
      <c r="AC199" s="2"/>
      <c r="AD199" s="145"/>
    </row>
    <row r="200" spans="25:30" x14ac:dyDescent="0.2">
      <c r="Y200" s="68" t="s">
        <v>88</v>
      </c>
      <c r="Z200" s="35" t="str">
        <f t="shared" si="70"/>
        <v/>
      </c>
      <c r="AA200" s="13">
        <f t="shared" si="69"/>
        <v>0</v>
      </c>
      <c r="AB200" s="13" t="str">
        <f>IF(AA200&gt;0,Y128&amp;Language!$E$84&amp;X128,"")</f>
        <v/>
      </c>
      <c r="AC200" s="2"/>
      <c r="AD200" s="145"/>
    </row>
    <row r="201" spans="25:30" x14ac:dyDescent="0.2">
      <c r="Y201" s="68" t="s">
        <v>89</v>
      </c>
      <c r="Z201" s="35" t="str">
        <f t="shared" si="70"/>
        <v/>
      </c>
      <c r="AA201" s="13">
        <f t="shared" ref="AA201:AA207" si="71">AA129</f>
        <v>0</v>
      </c>
      <c r="AB201" s="13" t="str">
        <f>IF(AA201&gt;0,Y129&amp;Language!$E$84&amp;X129,"")</f>
        <v/>
      </c>
      <c r="AC201" s="2"/>
      <c r="AD201" s="145"/>
    </row>
    <row r="202" spans="25:30" x14ac:dyDescent="0.2">
      <c r="Y202" s="68" t="s">
        <v>90</v>
      </c>
      <c r="Z202" s="35" t="str">
        <f t="shared" ref="Z202:Z206" si="72">W130&amp;V130</f>
        <v/>
      </c>
      <c r="AA202" s="13">
        <f t="shared" si="71"/>
        <v>0</v>
      </c>
      <c r="AB202" s="13" t="str">
        <f>IF(AA202&gt;0,Y130&amp;Language!$E$84&amp;X130,"")</f>
        <v/>
      </c>
      <c r="AC202" s="2"/>
      <c r="AD202" s="145"/>
    </row>
    <row r="203" spans="25:30" x14ac:dyDescent="0.2">
      <c r="Y203" s="68" t="s">
        <v>91</v>
      </c>
      <c r="Z203" s="35" t="str">
        <f t="shared" si="72"/>
        <v/>
      </c>
      <c r="AA203" s="13">
        <f t="shared" si="71"/>
        <v>0</v>
      </c>
      <c r="AB203" s="13" t="str">
        <f>IF(AA203&gt;0,Y131&amp;Language!$E$84&amp;X131,"")</f>
        <v/>
      </c>
      <c r="AC203" s="2"/>
      <c r="AD203" s="145"/>
    </row>
    <row r="204" spans="25:30" x14ac:dyDescent="0.2">
      <c r="Y204" s="68" t="s">
        <v>92</v>
      </c>
      <c r="Z204" s="35" t="str">
        <f t="shared" si="72"/>
        <v/>
      </c>
      <c r="AA204" s="13">
        <f t="shared" si="71"/>
        <v>0</v>
      </c>
      <c r="AB204" s="13" t="str">
        <f>IF(AA204&gt;0,Y132&amp;Language!$E$84&amp;X132,"")</f>
        <v/>
      </c>
      <c r="AC204" s="2"/>
      <c r="AD204" s="145"/>
    </row>
    <row r="205" spans="25:30" x14ac:dyDescent="0.2">
      <c r="Y205" s="68" t="s">
        <v>93</v>
      </c>
      <c r="Z205" s="35" t="str">
        <f t="shared" si="72"/>
        <v/>
      </c>
      <c r="AA205" s="13">
        <f t="shared" si="71"/>
        <v>0</v>
      </c>
      <c r="AB205" s="13" t="str">
        <f>IF(AA205&gt;0,Y133&amp;Language!$E$84&amp;X133,"")</f>
        <v/>
      </c>
      <c r="AC205" s="2"/>
      <c r="AD205" s="145"/>
    </row>
    <row r="206" spans="25:30" x14ac:dyDescent="0.2">
      <c r="Y206" s="68" t="s">
        <v>94</v>
      </c>
      <c r="Z206" s="35" t="str">
        <f t="shared" si="72"/>
        <v/>
      </c>
      <c r="AA206" s="13">
        <f t="shared" si="71"/>
        <v>0</v>
      </c>
      <c r="AB206" s="13" t="str">
        <f>IF(AA206&gt;0,Y134&amp;Language!$E$84&amp;X134,"")</f>
        <v/>
      </c>
      <c r="AC206" s="2"/>
      <c r="AD206" s="145"/>
    </row>
    <row r="207" spans="25:30" ht="12.75" thickBot="1" x14ac:dyDescent="0.25">
      <c r="Y207" s="69" t="s">
        <v>95</v>
      </c>
      <c r="Z207" s="37" t="str">
        <f>W135&amp;V135</f>
        <v/>
      </c>
      <c r="AA207" s="38">
        <f t="shared" si="71"/>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1AAE5-D45F-46A4-8280-5A2A34715BF0}">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1</v>
      </c>
      <c r="D4" s="13">
        <f ca="1">E4+ROW()/1000+(F4="")*10</f>
        <v>11.004</v>
      </c>
      <c r="E4" s="269">
        <f ca="1">IF($AI$15,RANK(AH17,AH$17:AH$25,1),RANK(X17,X$17:X$25,1))</f>
        <v>1</v>
      </c>
      <c r="F4" s="1" t="str">
        <f ca="1">$Q64</f>
        <v/>
      </c>
      <c r="G4" s="1">
        <f t="shared" ref="G4:G12" ca="1" si="1">SUMIFS($X$64:$X$135,$V$64:$V$135,$F4)+SUMIFS($Y$64:$Y$135,$W$64:$W$135,$F4)</f>
        <v>0</v>
      </c>
      <c r="H4" s="1">
        <f t="shared" ref="H4:H12" ca="1" si="2">SUMIFS($Y$64:$Y$135,$V$64:$V$135,$F4)+SUMIFS($X$64:$X$135,$W$64:$W$135,$F4)</f>
        <v>0</v>
      </c>
      <c r="I4" s="13">
        <f t="shared" ref="I4:I12" ca="1" si="3">G4-H4</f>
        <v>0</v>
      </c>
      <c r="J4" s="1">
        <f ca="1">SUMIF($V$64:$V$135,F4,$AE$64:$AE$135)+SUMIF($W$64:$W$135,F4,$AF$64:$AF$135)</f>
        <v>0</v>
      </c>
      <c r="K4" s="1">
        <f t="shared" ref="K4:K12" ca="1" si="4">SUMPRODUCT(($V$64:$V$135=F4)*($X$64:$X$135&lt;&gt;""))+SUMPRODUCT(($W$64:$W$135=F4)*($Y$64:$Y$135&lt;&gt;""))</f>
        <v>0</v>
      </c>
      <c r="L4" s="1">
        <f t="shared" ref="L4:L12" ca="1" si="5">SUMPRODUCT(($V$64:$V$135=F4)*($X$64:$X$135&gt;$Y$64:$Y$135))+SUMPRODUCT(($W$64:$W$135=F4)*($X$64:$X$135&lt;$Y$64:$Y$135))</f>
        <v>0</v>
      </c>
      <c r="M4" s="1">
        <f t="shared" ref="M4:M12" ca="1" si="6">SUMPRODUCT(($V$64:$W$135=F4)*($X$64:$X$135=$Y$64:$Y$135)*($X$64:$X$135&lt;&gt;"")*($Y$64:$Y$135&lt;&gt;""))</f>
        <v>0</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1.0104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1.0104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1.0104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1.0104</v>
      </c>
      <c r="AP4" s="648">
        <f ca="1">RANK($AO4,$AO$4:$AO$12,1)</f>
        <v>1</v>
      </c>
    </row>
    <row r="5" spans="1:42" s="2" customFormat="1" x14ac:dyDescent="0.2">
      <c r="A5" s="256"/>
      <c r="B5" s="1">
        <v>2</v>
      </c>
      <c r="C5" s="22">
        <f t="shared" ref="C5:C12" ca="1" si="11">RANK(D5,$D$4:$D$12,1)</f>
        <v>2</v>
      </c>
      <c r="D5" s="13">
        <f t="shared" ref="D5:D12" ca="1" si="12">E5+ROW()/1000+(F5="")*10</f>
        <v>11.004999999999999</v>
      </c>
      <c r="E5" s="269">
        <f t="shared" ref="E5:E12" ca="1" si="13">IF($AI$15,RANK(AH18,AH$17:AH$25,1),RANK(X18,X$17:X$25,1))</f>
        <v>1</v>
      </c>
      <c r="F5" s="1" t="str">
        <f t="shared" ref="F5:F12" ca="1" si="14">$Q65</f>
        <v/>
      </c>
      <c r="G5" s="1">
        <f t="shared" ca="1" si="1"/>
        <v>0</v>
      </c>
      <c r="H5" s="1">
        <f t="shared" ca="1" si="2"/>
        <v>0</v>
      </c>
      <c r="I5" s="13">
        <f t="shared" ca="1" si="3"/>
        <v>0</v>
      </c>
      <c r="J5" s="1">
        <f t="shared" ref="J5:J12" ca="1" si="15">SUMIF($V$64:$V$135,F5,$AE$64:$AE$135)+SUMIF($W$64:$W$135,F5,$AF$64:$AF$135)</f>
        <v>0</v>
      </c>
      <c r="K5" s="1">
        <f t="shared" ca="1" si="4"/>
        <v>0</v>
      </c>
      <c r="L5" s="1">
        <f t="shared" ca="1" si="5"/>
        <v>0</v>
      </c>
      <c r="M5" s="1">
        <f t="shared" ca="1" si="6"/>
        <v>0</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1.0105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1.0105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1.0105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1.0105</v>
      </c>
      <c r="AP5" s="648">
        <f t="shared" ref="AP5:AP12" ca="1" si="28">RANK($AO5,$AO$4:$AO$12,1)</f>
        <v>2</v>
      </c>
    </row>
    <row r="6" spans="1:42" s="2" customFormat="1" x14ac:dyDescent="0.2">
      <c r="A6" s="256"/>
      <c r="B6" s="1">
        <v>3</v>
      </c>
      <c r="C6" s="22">
        <f t="shared" ca="1" si="11"/>
        <v>3</v>
      </c>
      <c r="D6" s="13">
        <f t="shared" ca="1" si="12"/>
        <v>11.006</v>
      </c>
      <c r="E6" s="269">
        <f t="shared" ca="1" si="13"/>
        <v>1</v>
      </c>
      <c r="F6" s="1" t="str">
        <f t="shared" ca="1" si="14"/>
        <v/>
      </c>
      <c r="G6" s="1">
        <f t="shared" ca="1" si="1"/>
        <v>0</v>
      </c>
      <c r="H6" s="1">
        <f t="shared" ca="1" si="2"/>
        <v>0</v>
      </c>
      <c r="I6" s="13">
        <f t="shared" ca="1" si="3"/>
        <v>0</v>
      </c>
      <c r="J6" s="1">
        <f t="shared" ca="1" si="15"/>
        <v>0</v>
      </c>
      <c r="K6" s="1">
        <f t="shared" ca="1" si="4"/>
        <v>0</v>
      </c>
      <c r="L6" s="1">
        <f t="shared" ca="1" si="5"/>
        <v>0</v>
      </c>
      <c r="M6" s="1">
        <f t="shared" ca="1" si="6"/>
        <v>0</v>
      </c>
      <c r="N6" s="1">
        <f t="shared" ca="1" si="7"/>
        <v>0</v>
      </c>
      <c r="O6" s="24"/>
      <c r="P6" s="25"/>
      <c r="V6" s="1"/>
      <c r="W6" s="645" t="str">
        <f t="shared" ca="1" si="16"/>
        <v/>
      </c>
      <c r="X6" s="646" t="str">
        <f t="shared" ca="1" si="17"/>
        <v/>
      </c>
      <c r="Y6" s="643">
        <f t="shared" ca="1" si="18"/>
        <v>99999</v>
      </c>
      <c r="Z6" s="643">
        <f ca="1">RANK(Y6,Y$4:Y$12,1)+INDEX($E$4:$E$12,MATCH(W6,$F$4:$F$12,0))/100+ROW()/10000</f>
        <v>1.0105999999999999</v>
      </c>
      <c r="AA6" s="648">
        <f t="shared" ca="1" si="19"/>
        <v>3</v>
      </c>
      <c r="AB6" s="645" t="str">
        <f t="shared" ca="1" si="8"/>
        <v/>
      </c>
      <c r="AC6" s="646" t="str">
        <f t="shared" ca="1" si="20"/>
        <v/>
      </c>
      <c r="AD6" s="647">
        <f t="shared" ca="1" si="21"/>
        <v>99999</v>
      </c>
      <c r="AE6" s="643">
        <f ca="1">RANK(AD6,AD$4:AD$12,1)+INDEX($E$4:$E$12,MATCH(AB6,$F$4:$F$12,0))/100+ROW()/10000</f>
        <v>1.0105999999999999</v>
      </c>
      <c r="AF6" s="643">
        <f t="shared" ca="1" si="22"/>
        <v>3</v>
      </c>
      <c r="AG6" s="645" t="str">
        <f t="shared" ca="1" si="9"/>
        <v/>
      </c>
      <c r="AH6" s="646" t="str">
        <f t="shared" ca="1" si="23"/>
        <v/>
      </c>
      <c r="AI6" s="647">
        <f t="shared" ca="1" si="24"/>
        <v>99999</v>
      </c>
      <c r="AJ6" s="643">
        <f ca="1">RANK(AI6,AI$4:AI$12,1)+INDEX($E$4:$E$12,MATCH(AG6,$F$4:$F$12,0))/100+ROW()/10000</f>
        <v>1.0105999999999999</v>
      </c>
      <c r="AK6" s="648">
        <f t="shared" ca="1" si="25"/>
        <v>3</v>
      </c>
      <c r="AL6" s="646" t="str">
        <f t="shared" ca="1" si="10"/>
        <v/>
      </c>
      <c r="AM6" s="646" t="str">
        <f t="shared" ca="1" si="26"/>
        <v/>
      </c>
      <c r="AN6" s="647">
        <f t="shared" ca="1" si="27"/>
        <v>99999</v>
      </c>
      <c r="AO6" s="643">
        <f ca="1">RANK(AN6,AN$4:AN$12,1)+INDEX($E$4:$E$12,MATCH(AL6,$F$4:$F$12,0))/100+ROW()/10000</f>
        <v>1.0105999999999999</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1.0106999999999999</v>
      </c>
      <c r="AA7" s="648">
        <f t="shared" ca="1" si="19"/>
        <v>4</v>
      </c>
      <c r="AB7" s="645" t="str">
        <f t="shared" ca="1" si="8"/>
        <v/>
      </c>
      <c r="AC7" s="646" t="str">
        <f t="shared" ca="1" si="20"/>
        <v/>
      </c>
      <c r="AD7" s="647">
        <f t="shared" ca="1" si="21"/>
        <v>99999</v>
      </c>
      <c r="AE7" s="643">
        <f ca="1">RANK(AD7,AD$4:AD$12,1)+INDEX($E$4:$E$12,MATCH(AB7,$F$4:$F$12,0))/100+ROW()/10000</f>
        <v>1.0106999999999999</v>
      </c>
      <c r="AF7" s="643">
        <f t="shared" ca="1" si="22"/>
        <v>4</v>
      </c>
      <c r="AG7" s="645" t="str">
        <f t="shared" ca="1" si="9"/>
        <v/>
      </c>
      <c r="AH7" s="646" t="str">
        <f t="shared" ca="1" si="23"/>
        <v/>
      </c>
      <c r="AI7" s="647">
        <f t="shared" ca="1" si="24"/>
        <v>99999</v>
      </c>
      <c r="AJ7" s="643">
        <f ca="1">RANK(AI7,AI$4:AI$12,1)+INDEX($E$4:$E$12,MATCH(AG7,$F$4:$F$12,0))/100+ROW()/10000</f>
        <v>1.0106999999999999</v>
      </c>
      <c r="AK7" s="648">
        <f t="shared" ca="1" si="25"/>
        <v>4</v>
      </c>
      <c r="AL7" s="646" t="str">
        <f t="shared" ca="1" si="10"/>
        <v/>
      </c>
      <c r="AM7" s="646" t="str">
        <f t="shared" ca="1" si="26"/>
        <v/>
      </c>
      <c r="AN7" s="647">
        <f t="shared" ca="1" si="27"/>
        <v>99999</v>
      </c>
      <c r="AO7" s="643">
        <f ca="1">RANK(AN7,AN$4:AN$12,1)+INDEX($E$4:$E$12,MATCH(AL7,$F$4:$F$12,0))/100+ROW()/10000</f>
        <v>1.0106999999999999</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1.0107999999999999</v>
      </c>
      <c r="AA8" s="648">
        <f t="shared" ca="1" si="19"/>
        <v>5</v>
      </c>
      <c r="AB8" s="645" t="str">
        <f t="shared" ca="1" si="8"/>
        <v/>
      </c>
      <c r="AC8" s="646" t="str">
        <f t="shared" ca="1" si="20"/>
        <v/>
      </c>
      <c r="AD8" s="647">
        <f t="shared" ca="1" si="21"/>
        <v>99999</v>
      </c>
      <c r="AE8" s="643">
        <f t="shared" ref="AE8:AE12" ca="1" si="30">RANK(AD8,AD$4:AD$12,1)+INDEX($E$4:$E$12,MATCH(AB8,$F$4:$F$12,0))/100+ROW()/10000</f>
        <v>1.0107999999999999</v>
      </c>
      <c r="AF8" s="643">
        <f t="shared" ca="1" si="22"/>
        <v>5</v>
      </c>
      <c r="AG8" s="645" t="str">
        <f t="shared" ca="1" si="9"/>
        <v/>
      </c>
      <c r="AH8" s="646" t="str">
        <f t="shared" ca="1" si="23"/>
        <v/>
      </c>
      <c r="AI8" s="647">
        <f t="shared" ca="1" si="24"/>
        <v>99999</v>
      </c>
      <c r="AJ8" s="643">
        <f t="shared" ref="AJ8:AJ12" ca="1" si="31">RANK(AI8,AI$4:AI$12,1)+INDEX($E$4:$E$12,MATCH(AG8,$F$4:$F$12,0))/100+ROW()/10000</f>
        <v>1.0107999999999999</v>
      </c>
      <c r="AK8" s="648">
        <f t="shared" ca="1" si="25"/>
        <v>5</v>
      </c>
      <c r="AL8" s="646" t="str">
        <f t="shared" ca="1" si="10"/>
        <v/>
      </c>
      <c r="AM8" s="646" t="str">
        <f t="shared" ca="1" si="26"/>
        <v/>
      </c>
      <c r="AN8" s="647">
        <f t="shared" ca="1" si="27"/>
        <v>99999</v>
      </c>
      <c r="AO8" s="643">
        <f t="shared" ref="AO8:AO12" ca="1" si="32">RANK(AN8,AN$4:AN$12,1)+INDEX($E$4:$E$12,MATCH(AL8,$F$4:$F$12,0))/100+ROW()/10000</f>
        <v>1.0107999999999999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1.0108999999999999</v>
      </c>
      <c r="AA9" s="648">
        <f t="shared" ca="1" si="19"/>
        <v>6</v>
      </c>
      <c r="AB9" s="645" t="str">
        <f t="shared" ca="1" si="8"/>
        <v/>
      </c>
      <c r="AC9" s="646" t="str">
        <f t="shared" ca="1" si="20"/>
        <v/>
      </c>
      <c r="AD9" s="647">
        <f t="shared" ca="1" si="21"/>
        <v>99999</v>
      </c>
      <c r="AE9" s="643">
        <f t="shared" ca="1" si="30"/>
        <v>1.0108999999999999</v>
      </c>
      <c r="AF9" s="643">
        <f t="shared" ca="1" si="22"/>
        <v>6</v>
      </c>
      <c r="AG9" s="645" t="str">
        <f t="shared" ca="1" si="9"/>
        <v/>
      </c>
      <c r="AH9" s="646" t="str">
        <f t="shared" ca="1" si="23"/>
        <v/>
      </c>
      <c r="AI9" s="647">
        <f t="shared" ca="1" si="24"/>
        <v>99999</v>
      </c>
      <c r="AJ9" s="643">
        <f t="shared" ca="1" si="31"/>
        <v>1.0108999999999999</v>
      </c>
      <c r="AK9" s="648">
        <f t="shared" ca="1" si="25"/>
        <v>6</v>
      </c>
      <c r="AL9" s="646" t="str">
        <f t="shared" ca="1" si="10"/>
        <v/>
      </c>
      <c r="AM9" s="646" t="str">
        <f t="shared" ca="1" si="26"/>
        <v/>
      </c>
      <c r="AN9" s="647">
        <f t="shared" ca="1" si="27"/>
        <v>99999</v>
      </c>
      <c r="AO9" s="643">
        <f t="shared" ca="1" si="32"/>
        <v>1.0108999999999999</v>
      </c>
      <c r="AP9" s="648">
        <f t="shared" ca="1" si="28"/>
        <v>6</v>
      </c>
    </row>
    <row r="10" spans="1:42" s="2" customFormat="1" x14ac:dyDescent="0.2">
      <c r="A10" s="256"/>
      <c r="B10" s="1">
        <v>7</v>
      </c>
      <c r="C10" s="22">
        <f t="shared" ca="1" si="11"/>
        <v>7</v>
      </c>
      <c r="D10" s="13">
        <f t="shared" ca="1" si="12"/>
        <v>14.01</v>
      </c>
      <c r="E10" s="269">
        <f t="shared" ca="1" si="13"/>
        <v>4</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1.0109999999999999</v>
      </c>
      <c r="AA10" s="648">
        <f t="shared" ca="1" si="19"/>
        <v>7</v>
      </c>
      <c r="AB10" s="645" t="str">
        <f t="shared" ca="1" si="8"/>
        <v/>
      </c>
      <c r="AC10" s="646" t="str">
        <f t="shared" ca="1" si="20"/>
        <v/>
      </c>
      <c r="AD10" s="647">
        <f t="shared" ca="1" si="21"/>
        <v>99999</v>
      </c>
      <c r="AE10" s="643">
        <f t="shared" ca="1" si="30"/>
        <v>1.0109999999999999</v>
      </c>
      <c r="AF10" s="643">
        <f t="shared" ca="1" si="22"/>
        <v>7</v>
      </c>
      <c r="AG10" s="645" t="str">
        <f t="shared" ca="1" si="9"/>
        <v/>
      </c>
      <c r="AH10" s="646" t="str">
        <f t="shared" ca="1" si="23"/>
        <v/>
      </c>
      <c r="AI10" s="647">
        <f t="shared" ca="1" si="24"/>
        <v>99999</v>
      </c>
      <c r="AJ10" s="643">
        <f t="shared" ca="1" si="31"/>
        <v>1.0109999999999999</v>
      </c>
      <c r="AK10" s="648">
        <f t="shared" ca="1" si="25"/>
        <v>7</v>
      </c>
      <c r="AL10" s="646" t="str">
        <f t="shared" ca="1" si="10"/>
        <v/>
      </c>
      <c r="AM10" s="646" t="str">
        <f t="shared" ca="1" si="26"/>
        <v/>
      </c>
      <c r="AN10" s="647">
        <f t="shared" ca="1" si="27"/>
        <v>99999</v>
      </c>
      <c r="AO10" s="643">
        <f t="shared" ca="1" si="32"/>
        <v>1.0109999999999999</v>
      </c>
      <c r="AP10" s="648">
        <f t="shared" ca="1" si="28"/>
        <v>7</v>
      </c>
    </row>
    <row r="11" spans="1:42" s="2" customFormat="1" x14ac:dyDescent="0.2">
      <c r="A11" s="256"/>
      <c r="B11" s="1">
        <v>8</v>
      </c>
      <c r="C11" s="22">
        <f t="shared" ca="1" si="11"/>
        <v>8</v>
      </c>
      <c r="D11" s="13">
        <f t="shared" ca="1" si="12"/>
        <v>14.010999999999999</v>
      </c>
      <c r="E11" s="269">
        <f t="shared" ca="1" si="13"/>
        <v>4</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1.0111000000000001</v>
      </c>
      <c r="AA11" s="648">
        <f t="shared" ca="1" si="19"/>
        <v>8</v>
      </c>
      <c r="AB11" s="645" t="str">
        <f t="shared" ca="1" si="8"/>
        <v/>
      </c>
      <c r="AC11" s="646" t="str">
        <f t="shared" ca="1" si="20"/>
        <v/>
      </c>
      <c r="AD11" s="647">
        <f t="shared" ca="1" si="21"/>
        <v>99999</v>
      </c>
      <c r="AE11" s="643">
        <f t="shared" ca="1" si="30"/>
        <v>1.0111000000000001</v>
      </c>
      <c r="AF11" s="643">
        <f t="shared" ca="1" si="22"/>
        <v>8</v>
      </c>
      <c r="AG11" s="645" t="str">
        <f t="shared" ca="1" si="9"/>
        <v/>
      </c>
      <c r="AH11" s="646" t="str">
        <f t="shared" ca="1" si="23"/>
        <v/>
      </c>
      <c r="AI11" s="647">
        <f t="shared" ca="1" si="24"/>
        <v>99999</v>
      </c>
      <c r="AJ11" s="643">
        <f t="shared" ca="1" si="31"/>
        <v>1.0111000000000001</v>
      </c>
      <c r="AK11" s="648">
        <f t="shared" ca="1" si="25"/>
        <v>8</v>
      </c>
      <c r="AL11" s="646" t="str">
        <f t="shared" ca="1" si="10"/>
        <v/>
      </c>
      <c r="AM11" s="646" t="str">
        <f t="shared" ca="1" si="26"/>
        <v/>
      </c>
      <c r="AN11" s="647">
        <f t="shared" ca="1" si="27"/>
        <v>99999</v>
      </c>
      <c r="AO11" s="643">
        <f t="shared" ca="1" si="32"/>
        <v>1.0111000000000001</v>
      </c>
      <c r="AP11" s="648">
        <f t="shared" ca="1" si="28"/>
        <v>8</v>
      </c>
    </row>
    <row r="12" spans="1:42" s="2" customFormat="1" ht="12.75" thickBot="1" x14ac:dyDescent="0.25">
      <c r="A12" s="256"/>
      <c r="B12" s="1">
        <v>9</v>
      </c>
      <c r="C12" s="23">
        <f t="shared" ca="1" si="11"/>
        <v>9</v>
      </c>
      <c r="D12" s="13">
        <f t="shared" ca="1" si="12"/>
        <v>14.012</v>
      </c>
      <c r="E12" s="269">
        <f t="shared" ca="1" si="13"/>
        <v>4</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1.0112000000000001</v>
      </c>
      <c r="AA12" s="652">
        <f t="shared" ca="1" si="19"/>
        <v>9</v>
      </c>
      <c r="AB12" s="649" t="str">
        <f t="shared" ca="1" si="8"/>
        <v/>
      </c>
      <c r="AC12" s="650" t="str">
        <f t="shared" ca="1" si="20"/>
        <v/>
      </c>
      <c r="AD12" s="653">
        <f t="shared" ca="1" si="21"/>
        <v>99999</v>
      </c>
      <c r="AE12" s="651">
        <f t="shared" ca="1" si="30"/>
        <v>1.0112000000000001</v>
      </c>
      <c r="AF12" s="651">
        <f t="shared" ca="1" si="22"/>
        <v>9</v>
      </c>
      <c r="AG12" s="649" t="str">
        <f t="shared" ca="1" si="9"/>
        <v/>
      </c>
      <c r="AH12" s="650" t="str">
        <f t="shared" ca="1" si="23"/>
        <v/>
      </c>
      <c r="AI12" s="653">
        <f t="shared" ca="1" si="24"/>
        <v>99999</v>
      </c>
      <c r="AJ12" s="651">
        <f t="shared" ca="1" si="31"/>
        <v>1.0112000000000001</v>
      </c>
      <c r="AK12" s="652">
        <f t="shared" ca="1" si="25"/>
        <v>9</v>
      </c>
      <c r="AL12" s="650" t="str">
        <f t="shared" ca="1" si="10"/>
        <v/>
      </c>
      <c r="AM12" s="650" t="str">
        <f t="shared" ca="1" si="26"/>
        <v/>
      </c>
      <c r="AN12" s="653">
        <f t="shared" ca="1" si="27"/>
        <v>99999</v>
      </c>
      <c r="AO12" s="651">
        <f t="shared" ca="1" si="32"/>
        <v>1.0112000000000001</v>
      </c>
      <c r="AP12" s="652">
        <f t="shared" ca="1" si="28"/>
        <v>9</v>
      </c>
    </row>
    <row r="13" spans="1:42" s="2" customFormat="1" ht="12.75" thickTop="1" x14ac:dyDescent="0.2">
      <c r="B13" s="13">
        <f ca="1">$F$13*($F$13-1)</f>
        <v>0</v>
      </c>
      <c r="C13" s="13"/>
      <c r="D13" s="13"/>
      <c r="E13" s="13"/>
      <c r="F13" s="13">
        <f ca="1">9-COUNTBLANK($F$4:$F$12)</f>
        <v>0</v>
      </c>
      <c r="G13" s="13"/>
      <c r="H13" s="13"/>
      <c r="I13" s="13"/>
      <c r="J13" s="13"/>
      <c r="K13" s="28">
        <f ca="1">SUM(K4:K12)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
      </c>
      <c r="D17" s="1">
        <f t="shared" ref="D17:G25" ca="1" si="33">K4</f>
        <v>0</v>
      </c>
      <c r="E17" s="1">
        <f t="shared" ca="1" si="33"/>
        <v>0</v>
      </c>
      <c r="F17" s="1">
        <f t="shared" ca="1" si="33"/>
        <v>0</v>
      </c>
      <c r="G17" s="1">
        <f t="shared" ca="1" si="33"/>
        <v>0</v>
      </c>
      <c r="H17" s="1">
        <f t="shared" ref="H17:K25" ca="1" si="34">G4</f>
        <v>0</v>
      </c>
      <c r="I17" s="1">
        <f t="shared" ca="1" si="34"/>
        <v>0</v>
      </c>
      <c r="J17" s="13">
        <f t="shared" ca="1" si="34"/>
        <v>0</v>
      </c>
      <c r="K17" s="1">
        <f t="shared" ca="1" si="34"/>
        <v>0</v>
      </c>
      <c r="L17" s="30">
        <f t="shared" ref="L17:L25" ca="1" si="35">K17*$F$64+(J17+$H$65)*$F$65+H17*$F$66</f>
        <v>500000</v>
      </c>
      <c r="M17" s="14">
        <f ca="1">IF($AI$15,COUNTIF($K$17:$K$25,K17),COUNTIF($L$17:$L$25,L17))</f>
        <v>9</v>
      </c>
      <c r="N17" s="14">
        <f t="array" aca="1" ref="N17" ca="1">IF($AI$15,SUM(($K$17:$K$25&gt;=K17)/COUNTIF($K$17:$K$25,$K$17:$K$25)),SUM(($L$17:$L$25&gt;=L17)/COUNTIF($L$17:$L$25,$L$17:$L$25)))</f>
        <v>1.0000000000000002</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ca="1">AA17*$F$64+(AB17+$H$65)*$F$65+AC17*$F$66</f>
        <v>500000</v>
      </c>
      <c r="X17" s="21">
        <f ca="1">RANK($L17,$L$17:$L$25)+RANK($W17,$W$17:$W$25)/100+(9-$Y17)/10000</f>
        <v>1.0108999999999999</v>
      </c>
      <c r="Y17" s="13">
        <f>IF('Preliminary Round'!$AI$17="",0,'Preliminary Round'!$AI$17)</f>
        <v>0</v>
      </c>
      <c r="Z17" s="1">
        <f ca="1">RANK($W17,$W$17:$W$25)+(9-$Y17)/10</f>
        <v>1.9</v>
      </c>
      <c r="AA17" s="1">
        <f ca="1">SUM(E30:BP30)</f>
        <v>0</v>
      </c>
      <c r="AB17" s="1">
        <f ca="1">SUM(E41:BP41)</f>
        <v>0</v>
      </c>
      <c r="AC17" s="1">
        <f ca="1">SUM(E52:BP52)</f>
        <v>0</v>
      </c>
      <c r="AD17" s="263">
        <f ca="1">RANK($K17,$K$17:$K$25)</f>
        <v>1</v>
      </c>
      <c r="AE17" s="30">
        <f t="shared" ref="AE17:AE22" ca="1" si="44">(J17+$H$65)*$F$65+H17*$F$66</f>
        <v>500000</v>
      </c>
      <c r="AF17" s="1">
        <f ca="1">RANK($AE17,$AE$17:$AE$25)</f>
        <v>1</v>
      </c>
      <c r="AG17" s="1">
        <f ca="1">RANK($W17,$W$17:$W$25)</f>
        <v>1</v>
      </c>
      <c r="AH17" s="265">
        <f ca="1">AD17+AG17/100+AF17/10000+(10-Y17)/1000000</f>
        <v>1.0101100000000001</v>
      </c>
      <c r="AI17" s="1"/>
    </row>
    <row r="18" spans="2:80" s="2" customFormat="1" x14ac:dyDescent="0.2">
      <c r="C18" s="2" t="str">
        <f t="shared" ref="C18:C25" ca="1" si="45">$Q65</f>
        <v/>
      </c>
      <c r="D18" s="1">
        <f t="shared" ca="1" si="33"/>
        <v>0</v>
      </c>
      <c r="E18" s="1">
        <f t="shared" ca="1" si="33"/>
        <v>0</v>
      </c>
      <c r="F18" s="1">
        <f t="shared" ca="1" si="33"/>
        <v>0</v>
      </c>
      <c r="G18" s="1">
        <f t="shared" ca="1" si="33"/>
        <v>0</v>
      </c>
      <c r="H18" s="1">
        <f t="shared" ca="1" si="34"/>
        <v>0</v>
      </c>
      <c r="I18" s="1">
        <f t="shared" ca="1" si="34"/>
        <v>0</v>
      </c>
      <c r="J18" s="13">
        <f t="shared" ca="1" si="34"/>
        <v>0</v>
      </c>
      <c r="K18" s="1">
        <f t="shared" ca="1" si="34"/>
        <v>0</v>
      </c>
      <c r="L18" s="30">
        <f t="shared" ca="1" si="35"/>
        <v>500000</v>
      </c>
      <c r="M18" s="14">
        <f t="shared" ref="M18:M25" ca="1" si="46">IF($AI$15,COUNTIF($K$17:$K$25,K18),COUNTIF($L$17:$L$25,L18))</f>
        <v>9</v>
      </c>
      <c r="N18" s="14">
        <f t="array" aca="1" ref="N18" ca="1">IF($AI$15,SUM(($K$17:$K$25&gt;=K18)/COUNTIF($K$17:$K$25,$K$17:$K$25)),SUM(($L$17:$L$25&gt;=L18)/COUNTIF($L$17:$L$25,$L$17:$L$25)))</f>
        <v>1.0000000000000002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ca="1">AA18*$F$64+(AB18+$H$65)*$F$65+AC18*$F$66</f>
        <v>500000</v>
      </c>
      <c r="X18" s="22">
        <f t="shared" ref="X18:X25" ca="1" si="47">RANK($L18,$L$17:$L$25)+RANK($W18,$W$17:$W$25)/100+(9-$Y18)/10000</f>
        <v>1.0108999999999999</v>
      </c>
      <c r="Y18" s="13">
        <f>IF('Preliminary Round'!$AI$27="",0,'Preliminary Round'!$AI$27)</f>
        <v>0</v>
      </c>
      <c r="Z18" s="1">
        <f t="shared" ref="Z18:Z25" ca="1" si="48">RANK($W18,$W$17:$W$25)+(9-$Y18)/10</f>
        <v>1.9</v>
      </c>
      <c r="AA18" s="1">
        <f t="shared" ref="AA18:AA25" ca="1" si="49">SUM(E31:BP31)</f>
        <v>0</v>
      </c>
      <c r="AB18" s="1">
        <f t="shared" ref="AB18:AB25" ca="1" si="50">SUM(E42:BP42)</f>
        <v>0</v>
      </c>
      <c r="AC18" s="1">
        <f t="shared" ref="AC18:AC25" ca="1" si="51">SUM(E53:BP53)</f>
        <v>0</v>
      </c>
      <c r="AD18" s="263">
        <f t="shared" ref="AD18:AD25" ca="1" si="52">RANK($K18,$K$17:$K$25)</f>
        <v>1</v>
      </c>
      <c r="AE18" s="30">
        <f t="shared" ca="1" si="44"/>
        <v>500000</v>
      </c>
      <c r="AF18" s="1">
        <f t="shared" ref="AF18:AF25" ca="1" si="53">RANK($AE18,$AE$17:$AE$25)</f>
        <v>1</v>
      </c>
      <c r="AG18" s="1">
        <f t="shared" ref="AG18:AG25" ca="1" si="54">RANK($W18,$W$17:$W$25)</f>
        <v>1</v>
      </c>
      <c r="AH18" s="266">
        <f t="shared" ref="AH18:AH25" ca="1" si="55">AD18+AG18/100+AF18/10000+(10-Y18)/1000000</f>
        <v>1.0101100000000001</v>
      </c>
      <c r="AI18" s="1"/>
    </row>
    <row r="19" spans="2:80" s="2" customFormat="1" x14ac:dyDescent="0.2">
      <c r="C19" s="2" t="str">
        <f t="shared" ca="1" si="45"/>
        <v/>
      </c>
      <c r="D19" s="1">
        <f t="shared" ca="1" si="33"/>
        <v>0</v>
      </c>
      <c r="E19" s="1">
        <f t="shared" ca="1" si="33"/>
        <v>0</v>
      </c>
      <c r="F19" s="1">
        <f t="shared" ca="1" si="33"/>
        <v>0</v>
      </c>
      <c r="G19" s="1">
        <f t="shared" ca="1" si="33"/>
        <v>0</v>
      </c>
      <c r="H19" s="1">
        <f t="shared" ca="1" si="34"/>
        <v>0</v>
      </c>
      <c r="I19" s="1">
        <f t="shared" ca="1" si="34"/>
        <v>0</v>
      </c>
      <c r="J19" s="13">
        <f t="shared" ca="1" si="34"/>
        <v>0</v>
      </c>
      <c r="K19" s="1">
        <f t="shared" ca="1" si="34"/>
        <v>0</v>
      </c>
      <c r="L19" s="30">
        <f t="shared" ca="1" si="35"/>
        <v>500000</v>
      </c>
      <c r="M19" s="14">
        <f t="shared" ca="1" si="46"/>
        <v>9</v>
      </c>
      <c r="N19" s="14">
        <f t="array" aca="1" ref="N19" ca="1">IF($AI$15,SUM(($K$17:$K$25&gt;=K19)/COUNTIF($K$17:$K$25,$K$17:$K$25)),SUM(($L$17:$L$25&gt;=L19)/COUNTIF($L$17:$L$25,$L$17:$L$25)))</f>
        <v>1.0000000000000002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ca="1">AA19*$F$64+(AB19+$H$65)*$F$65+AC19*$F$66</f>
        <v>500000</v>
      </c>
      <c r="X19" s="22">
        <f t="shared" ca="1" si="47"/>
        <v>1.0108999999999999</v>
      </c>
      <c r="Y19" s="13">
        <f>IF('Preliminary Round'!$AI$37="",0,'Preliminary Round'!$AI$37)</f>
        <v>0</v>
      </c>
      <c r="Z19" s="1">
        <f t="shared" ca="1" si="48"/>
        <v>1.9</v>
      </c>
      <c r="AA19" s="1">
        <f t="shared" ca="1" si="49"/>
        <v>0</v>
      </c>
      <c r="AB19" s="1">
        <f t="shared" ca="1" si="50"/>
        <v>0</v>
      </c>
      <c r="AC19" s="1">
        <f t="shared" ca="1" si="51"/>
        <v>0</v>
      </c>
      <c r="AD19" s="263">
        <f t="shared" ca="1" si="52"/>
        <v>1</v>
      </c>
      <c r="AE19" s="30">
        <f t="shared" ca="1" si="44"/>
        <v>500000</v>
      </c>
      <c r="AF19" s="1">
        <f t="shared" ca="1" si="53"/>
        <v>1</v>
      </c>
      <c r="AG19" s="1">
        <f t="shared" ca="1" si="54"/>
        <v>1</v>
      </c>
      <c r="AH19" s="266">
        <f t="shared" ca="1" si="55"/>
        <v>1.0101100000000001</v>
      </c>
      <c r="AI19" s="1"/>
    </row>
    <row r="20" spans="2:80" s="2" customFormat="1" x14ac:dyDescent="0.2">
      <c r="C20" s="2" t="str">
        <f t="shared" si="45"/>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6"/>
        <v>9</v>
      </c>
      <c r="N20" s="14">
        <f t="array" aca="1" ref="N20" ca="1">IF($AI$15,SUM(($K$17:$K$25&gt;=K20)/COUNTIF($K$17:$K$25,$K$17:$K$25)),SUM(($L$17:$L$25&gt;=L20)/COUNTIF($L$17:$L$25,$L$17:$L$25)))</f>
        <v>1.0000000000000002</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v>0</v>
      </c>
      <c r="X20" s="22">
        <f t="shared" ca="1" si="47"/>
        <v>1.0408999999999999</v>
      </c>
      <c r="Y20" s="13">
        <v>0</v>
      </c>
      <c r="Z20" s="1">
        <f t="shared" ca="1" si="48"/>
        <v>4.9000000000000004</v>
      </c>
      <c r="AA20" s="1">
        <f t="shared" ca="1" si="49"/>
        <v>0</v>
      </c>
      <c r="AB20" s="1">
        <f t="shared" ca="1" si="50"/>
        <v>0</v>
      </c>
      <c r="AC20" s="1">
        <f t="shared" ca="1" si="51"/>
        <v>0</v>
      </c>
      <c r="AD20" s="263">
        <f t="shared" ca="1" si="52"/>
        <v>1</v>
      </c>
      <c r="AE20" s="30">
        <f t="shared" ca="1" si="44"/>
        <v>500000</v>
      </c>
      <c r="AF20" s="1">
        <f t="shared" ca="1" si="53"/>
        <v>1</v>
      </c>
      <c r="AG20" s="1">
        <f t="shared" ca="1" si="54"/>
        <v>4</v>
      </c>
      <c r="AH20" s="266">
        <f t="shared" ca="1" si="55"/>
        <v>1.0401100000000001</v>
      </c>
      <c r="AI20" s="1"/>
    </row>
    <row r="21" spans="2:80" s="2" customFormat="1" x14ac:dyDescent="0.2">
      <c r="C21" s="2" t="str">
        <f t="shared" si="45"/>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6"/>
        <v>9</v>
      </c>
      <c r="N21" s="14">
        <f t="array" aca="1" ref="N21" ca="1">IF($AI$15,SUM(($K$17:$K$25&gt;=K21)/COUNTIF($K$17:$K$25,$K$17:$K$25)),SUM(($L$17:$L$25&gt;=L21)/COUNTIF($L$17:$L$25,$L$17:$L$25)))</f>
        <v>1.0000000000000002</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v>0</v>
      </c>
      <c r="X21" s="22">
        <f t="shared" ca="1" si="47"/>
        <v>1.0408999999999999</v>
      </c>
      <c r="Y21" s="13">
        <v>0</v>
      </c>
      <c r="Z21" s="1">
        <f t="shared" ca="1" si="48"/>
        <v>4.9000000000000004</v>
      </c>
      <c r="AA21" s="1">
        <f t="shared" ca="1" si="49"/>
        <v>0</v>
      </c>
      <c r="AB21" s="1">
        <f t="shared" ca="1" si="50"/>
        <v>0</v>
      </c>
      <c r="AC21" s="1">
        <f t="shared" ca="1" si="51"/>
        <v>0</v>
      </c>
      <c r="AD21" s="263">
        <f t="shared" ca="1" si="52"/>
        <v>1</v>
      </c>
      <c r="AE21" s="30">
        <f t="shared" ca="1" si="44"/>
        <v>500000</v>
      </c>
      <c r="AF21" s="1">
        <f t="shared" ca="1" si="53"/>
        <v>1</v>
      </c>
      <c r="AG21" s="1">
        <f t="shared" ca="1" si="54"/>
        <v>4</v>
      </c>
      <c r="AH21" s="266">
        <f t="shared" ca="1" si="55"/>
        <v>1.0401100000000001</v>
      </c>
      <c r="AI21" s="1"/>
    </row>
    <row r="22" spans="2:80" s="2" customFormat="1" x14ac:dyDescent="0.2">
      <c r="C22" s="2" t="str">
        <f t="shared" si="45"/>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6"/>
        <v>9</v>
      </c>
      <c r="N22" s="14">
        <f t="array" aca="1" ref="N22" ca="1">IF($AI$15,SUM(($K$17:$K$25&gt;=K22)/COUNTIF($K$17:$K$25,$K$17:$K$25)),SUM(($L$17:$L$25&gt;=L22)/COUNTIF($L$17:$L$25,$L$17:$L$25)))</f>
        <v>1.0000000000000002</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v>0</v>
      </c>
      <c r="X22" s="22">
        <f t="shared" ca="1" si="47"/>
        <v>1.0408999999999999</v>
      </c>
      <c r="Y22" s="13">
        <v>0</v>
      </c>
      <c r="Z22" s="1">
        <f t="shared" ca="1" si="48"/>
        <v>4.9000000000000004</v>
      </c>
      <c r="AA22" s="1">
        <f t="shared" ca="1" si="49"/>
        <v>0</v>
      </c>
      <c r="AB22" s="1">
        <f t="shared" ca="1" si="50"/>
        <v>0</v>
      </c>
      <c r="AC22" s="1">
        <f t="shared" ca="1" si="51"/>
        <v>0</v>
      </c>
      <c r="AD22" s="263">
        <f t="shared" ca="1" si="52"/>
        <v>1</v>
      </c>
      <c r="AE22" s="30">
        <f t="shared" ca="1" si="44"/>
        <v>500000</v>
      </c>
      <c r="AF22" s="1">
        <f t="shared" ca="1" si="53"/>
        <v>1</v>
      </c>
      <c r="AG22" s="1">
        <f t="shared" ca="1" si="54"/>
        <v>4</v>
      </c>
      <c r="AH22" s="266">
        <f t="shared" ca="1" si="55"/>
        <v>1.0401100000000001</v>
      </c>
      <c r="AI22" s="1"/>
    </row>
    <row r="23" spans="2:80" s="2" customFormat="1" x14ac:dyDescent="0.2">
      <c r="C23" s="2" t="str">
        <f t="shared" si="45"/>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6"/>
        <v>9</v>
      </c>
      <c r="N23" s="14">
        <f t="array" aca="1" ref="N23" ca="1">IF($AI$15,SUM(($K$17:$K$25&gt;=K23)/COUNTIF($K$17:$K$25,$K$17:$K$25)),SUM(($L$17:$L$25&gt;=L23)/COUNTIF($L$17:$L$25,$L$17:$L$25)))</f>
        <v>1.0000000000000002</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7"/>
        <v>1.0408999999999999</v>
      </c>
      <c r="Y23" s="13">
        <v>0</v>
      </c>
      <c r="Z23" s="1">
        <f t="shared" ca="1" si="48"/>
        <v>4.9000000000000004</v>
      </c>
      <c r="AA23" s="1">
        <f t="shared" ca="1" si="49"/>
        <v>0</v>
      </c>
      <c r="AB23" s="1">
        <f t="shared" ca="1" si="50"/>
        <v>0</v>
      </c>
      <c r="AC23" s="1">
        <f t="shared" ca="1" si="51"/>
        <v>0</v>
      </c>
      <c r="AD23" s="263">
        <f t="shared" ca="1" si="52"/>
        <v>1</v>
      </c>
      <c r="AE23" s="30">
        <v>0</v>
      </c>
      <c r="AF23" s="1">
        <f t="shared" ca="1" si="53"/>
        <v>7</v>
      </c>
      <c r="AG23" s="1">
        <f t="shared" ca="1" si="54"/>
        <v>4</v>
      </c>
      <c r="AH23" s="266">
        <f t="shared" ca="1" si="55"/>
        <v>1.04071</v>
      </c>
      <c r="AI23" s="1"/>
    </row>
    <row r="24" spans="2:80" s="2" customFormat="1" x14ac:dyDescent="0.2">
      <c r="C24" s="2" t="str">
        <f t="shared" si="45"/>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6"/>
        <v>9</v>
      </c>
      <c r="N24" s="14">
        <f t="array" aca="1" ref="N24" ca="1">IF($AI$15,SUM(($K$17:$K$25&gt;=K24)/COUNTIF($K$17:$K$25,$K$17:$K$25)),SUM(($L$17:$L$25&gt;=L24)/COUNTIF($L$17:$L$25,$L$17:$L$25)))</f>
        <v>1.0000000000000002</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7"/>
        <v>1.0408999999999999</v>
      </c>
      <c r="Y24" s="13">
        <v>0</v>
      </c>
      <c r="Z24" s="1">
        <f t="shared" ca="1" si="48"/>
        <v>4.9000000000000004</v>
      </c>
      <c r="AA24" s="1">
        <f t="shared" ca="1" si="49"/>
        <v>0</v>
      </c>
      <c r="AB24" s="1">
        <f t="shared" ca="1" si="50"/>
        <v>0</v>
      </c>
      <c r="AC24" s="1">
        <f t="shared" ca="1" si="51"/>
        <v>0</v>
      </c>
      <c r="AD24" s="263">
        <f t="shared" ca="1" si="52"/>
        <v>1</v>
      </c>
      <c r="AE24" s="30">
        <v>0</v>
      </c>
      <c r="AF24" s="1">
        <f t="shared" ca="1" si="53"/>
        <v>7</v>
      </c>
      <c r="AG24" s="1">
        <f t="shared" ca="1" si="54"/>
        <v>4</v>
      </c>
      <c r="AH24" s="266">
        <f t="shared" ca="1" si="55"/>
        <v>1.04071</v>
      </c>
      <c r="AI24" s="1"/>
    </row>
    <row r="25" spans="2:80" s="2" customFormat="1" ht="12.75" thickBot="1" x14ac:dyDescent="0.25">
      <c r="C25" s="2" t="str">
        <f t="shared" si="45"/>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6"/>
        <v>9</v>
      </c>
      <c r="N25" s="14">
        <f t="array" aca="1" ref="N25" ca="1">IF($AI$15,SUM(($K$17:$K$25&gt;=K25)/COUNTIF($K$17:$K$25,$K$17:$K$25)),SUM(($L$17:$L$25&gt;=L25)/COUNTIF($L$17:$L$25,$L$17:$L$25)))</f>
        <v>1.0000000000000002</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7"/>
        <v>1.0408999999999999</v>
      </c>
      <c r="Y25" s="13">
        <v>0</v>
      </c>
      <c r="Z25" s="1">
        <f t="shared" ca="1" si="48"/>
        <v>4.9000000000000004</v>
      </c>
      <c r="AA25" s="1">
        <f t="shared" ca="1" si="49"/>
        <v>0</v>
      </c>
      <c r="AB25" s="1">
        <f t="shared" ca="1" si="50"/>
        <v>0</v>
      </c>
      <c r="AC25" s="1">
        <f t="shared" ca="1" si="51"/>
        <v>0</v>
      </c>
      <c r="AD25" s="263">
        <f t="shared" ca="1" si="52"/>
        <v>1</v>
      </c>
      <c r="AE25" s="30">
        <v>0</v>
      </c>
      <c r="AF25" s="1">
        <f t="shared" ca="1" si="53"/>
        <v>7</v>
      </c>
      <c r="AG25" s="1">
        <f t="shared" ca="1" si="54"/>
        <v>4</v>
      </c>
      <c r="AH25" s="267">
        <f t="shared" ca="1" si="55"/>
        <v>1.04071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
      </c>
      <c r="BT29" s="2" t="str">
        <f ca="1">$F$5</f>
        <v/>
      </c>
      <c r="BU29" s="2" t="str">
        <f ca="1">$F$6</f>
        <v/>
      </c>
      <c r="BV29" s="2" t="str">
        <f>$F$7</f>
        <v/>
      </c>
      <c r="BW29" s="2" t="str">
        <f>$F$8</f>
        <v/>
      </c>
      <c r="BX29" s="2" t="str">
        <f>$F$9</f>
        <v/>
      </c>
      <c r="BY29" s="2" t="str">
        <f>$F$10</f>
        <v/>
      </c>
      <c r="BZ29" s="2" t="str">
        <f>$F$11</f>
        <v/>
      </c>
      <c r="CA29" s="2" t="str">
        <f>$F$12</f>
        <v/>
      </c>
      <c r="CB29" s="53"/>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6">F4</f>
        <v/>
      </c>
      <c r="BS30" s="7"/>
      <c r="BT30" s="8">
        <f t="shared" ref="BT30:CA32" ca="1" si="57">SUMIFS($X$64:$X$135,$V$64:$V$135,$BR30,$W$64:$W$135,BT$29)+SUMIFS($Y$64:$Y$135,$W$64:$W$135,$BR30,$V$64:$V$135,BT$29)</f>
        <v>0</v>
      </c>
      <c r="BU30" s="8">
        <f t="shared" ca="1" si="57"/>
        <v>0</v>
      </c>
      <c r="BV30" s="8">
        <f t="shared" ca="1" si="57"/>
        <v>0</v>
      </c>
      <c r="BW30" s="8">
        <f t="shared" ca="1" si="57"/>
        <v>0</v>
      </c>
      <c r="BX30" s="8">
        <f t="shared" ca="1" si="57"/>
        <v>0</v>
      </c>
      <c r="BY30" s="8">
        <f t="shared" ca="1" si="57"/>
        <v>0</v>
      </c>
      <c r="BZ30" s="8">
        <f t="shared" ca="1" si="57"/>
        <v>0</v>
      </c>
      <c r="CA30" s="8">
        <f t="shared" ca="1" si="57"/>
        <v>0</v>
      </c>
      <c r="CB30" s="4"/>
    </row>
    <row r="31" spans="2:80" s="2" customFormat="1" x14ac:dyDescent="0.2">
      <c r="C31" s="2" t="str">
        <f t="shared" ref="C31:C38" ca="1" si="58">$Q65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6"/>
        <v/>
      </c>
      <c r="BS31" s="9">
        <f t="shared" ref="BS31:BU38" ca="1" si="59">SUMIFS($X$64:$X$135,$V$64:$V$135,$BR31,$W$64:$W$135,BS$29)+SUMIFS($Y$64:$Y$135,$W$64:$W$135,$BR31,$V$64:$V$135,BS$29)</f>
        <v>0</v>
      </c>
      <c r="BT31" s="7"/>
      <c r="BU31" s="8">
        <f t="shared" ca="1" si="57"/>
        <v>0</v>
      </c>
      <c r="BV31" s="8">
        <f t="shared" ca="1" si="57"/>
        <v>0</v>
      </c>
      <c r="BW31" s="8">
        <f t="shared" ca="1" si="57"/>
        <v>0</v>
      </c>
      <c r="BX31" s="8">
        <f t="shared" ca="1" si="57"/>
        <v>0</v>
      </c>
      <c r="BY31" s="8">
        <f t="shared" ca="1" si="57"/>
        <v>0</v>
      </c>
      <c r="BZ31" s="8">
        <f t="shared" ca="1" si="57"/>
        <v>0</v>
      </c>
      <c r="CA31" s="8">
        <f t="shared" ca="1" si="57"/>
        <v>0</v>
      </c>
      <c r="CB31" s="4"/>
    </row>
    <row r="32" spans="2:80" s="2" customFormat="1" x14ac:dyDescent="0.2">
      <c r="C32" s="2" t="str">
        <f t="shared" ca="1" si="58"/>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6"/>
        <v/>
      </c>
      <c r="BS32" s="9">
        <f t="shared" ca="1" si="59"/>
        <v>0</v>
      </c>
      <c r="BT32" s="9">
        <f t="shared" ca="1" si="59"/>
        <v>0</v>
      </c>
      <c r="BU32" s="7"/>
      <c r="BV32" s="8">
        <f t="shared" ca="1" si="57"/>
        <v>0</v>
      </c>
      <c r="BW32" s="8">
        <f t="shared" ca="1" si="57"/>
        <v>0</v>
      </c>
      <c r="BX32" s="8">
        <f t="shared" ca="1" si="57"/>
        <v>0</v>
      </c>
      <c r="BY32" s="8">
        <f t="shared" ca="1" si="57"/>
        <v>0</v>
      </c>
      <c r="BZ32" s="8">
        <f t="shared" ca="1" si="57"/>
        <v>0</v>
      </c>
      <c r="CA32" s="8">
        <f t="shared" ca="1" si="57"/>
        <v>0</v>
      </c>
      <c r="CB32" s="4"/>
    </row>
    <row r="33" spans="2:80" s="2" customFormat="1" x14ac:dyDescent="0.2">
      <c r="C33" s="2" t="str">
        <f t="shared" si="5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
      </c>
      <c r="BS33" s="9">
        <f t="shared" ca="1" si="59"/>
        <v>0</v>
      </c>
      <c r="BT33" s="9">
        <f t="shared" ca="1" si="59"/>
        <v>0</v>
      </c>
      <c r="BU33" s="9">
        <f t="shared" ca="1" si="5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
      </c>
      <c r="BS34" s="9">
        <f t="shared" ca="1" si="59"/>
        <v>0</v>
      </c>
      <c r="BT34" s="9">
        <f t="shared" ca="1" si="59"/>
        <v>0</v>
      </c>
      <c r="BU34" s="9">
        <f t="shared" ca="1" si="5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
      </c>
      <c r="BT40" s="2" t="str">
        <f ca="1">$F$5</f>
        <v/>
      </c>
      <c r="BU40" s="2" t="str">
        <f ca="1">$F$6</f>
        <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0">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0"/>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0"/>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
      </c>
      <c r="BT51" s="2" t="str">
        <f ca="1">$F$5</f>
        <v/>
      </c>
      <c r="BU51" s="2" t="str">
        <f ca="1">$F$6</f>
        <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2">F4</f>
        <v/>
      </c>
      <c r="BS52" s="7"/>
      <c r="BT52" s="8">
        <f t="shared" ref="BT52:CA58" ca="1" si="63">SUMIFS($AE$64:$AE$135,$V$64:$V$135,$BR52,$W$64:$W$135,BT$51)+SUMIFS($AF$64:$AF$135,$W$64:$W$135,$BR52,$V$64:$V$135,BT$51)</f>
        <v>0</v>
      </c>
      <c r="BU52" s="8">
        <f t="shared" ca="1" si="63"/>
        <v>0</v>
      </c>
      <c r="BV52" s="8">
        <f t="shared" ca="1" si="63"/>
        <v>0</v>
      </c>
      <c r="BW52" s="8">
        <f t="shared" ca="1" si="63"/>
        <v>0</v>
      </c>
      <c r="BX52" s="8">
        <f t="shared" ca="1" si="63"/>
        <v>0</v>
      </c>
      <c r="BY52" s="8">
        <f t="shared" ca="1" si="63"/>
        <v>0</v>
      </c>
      <c r="BZ52" s="8">
        <f t="shared" ca="1" si="63"/>
        <v>0</v>
      </c>
      <c r="CA52" s="8">
        <f t="shared" ca="1" si="6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2"/>
        <v/>
      </c>
      <c r="BS53" s="9">
        <f t="shared" ref="BS53:BU60" ca="1" si="6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2"/>
        <v/>
      </c>
      <c r="BS54" s="9">
        <f t="shared" ca="1" si="64"/>
        <v>0</v>
      </c>
      <c r="BT54" s="9">
        <f t="shared" ca="1" si="6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2"/>
        <v/>
      </c>
      <c r="BS55" s="9">
        <f t="shared" ca="1" si="64"/>
        <v>0</v>
      </c>
      <c r="BT55" s="9">
        <f t="shared" ca="1" si="64"/>
        <v>0</v>
      </c>
      <c r="BU55" s="9">
        <f t="shared" ca="1" si="6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2"/>
        <v/>
      </c>
      <c r="BS56" s="9">
        <f t="shared" ca="1" si="64"/>
        <v>0</v>
      </c>
      <c r="BT56" s="9">
        <f t="shared" ca="1" si="64"/>
        <v>0</v>
      </c>
      <c r="BU56" s="9">
        <f t="shared" ca="1" si="6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IF('Preliminary Round'!$N$17="","",'Preliminary Round'!$N$17)</f>
        <v/>
      </c>
      <c r="U64" s="67" t="s">
        <v>7</v>
      </c>
      <c r="V64" s="40" t="str">
        <f ca="1">Planning!$L6</f>
        <v>VFB Essenheim</v>
      </c>
      <c r="W64" s="33" t="str">
        <f ca="1">Planning!$N6</f>
        <v>FC Barcelona</v>
      </c>
      <c r="X64" s="33">
        <f ca="1">IF(AND('Preliminary Round'!$I12&lt;&gt;"",'Preliminary Round'!$K12&lt;&gt;"",'Preliminary Round'!$F12&lt;&gt;'Preliminary Round'!$H12,$V64&lt;&gt;"",$W64&lt;&gt;""),'Preliminary Round'!$I12,"")</f>
        <v>2</v>
      </c>
      <c r="Y64" s="34">
        <f ca="1">IF(AND('Preliminary Round'!$I12&lt;&gt;"",'Preliminary Round'!$K12&lt;&gt;"",'Preliminary Round'!$F12&lt;&gt;'Preliminary Round'!$H12,$V64&lt;&gt;"",$W64&lt;&gt;""),'Preliminary Round'!$K12,"")</f>
        <v>6</v>
      </c>
      <c r="Z64" s="32" t="str">
        <f ca="1">V64&amp;W64</f>
        <v>VFB EssenheimFC Barcelona</v>
      </c>
      <c r="AA64" s="33">
        <f ca="1">IF(AND(V64&lt;&gt;"",W64&lt;&gt;"",V64&lt;&gt;W64,X64&lt;&gt;"",Y64&lt;&gt;""),1,0)</f>
        <v>1</v>
      </c>
      <c r="AB64" s="143" t="str">
        <f ca="1">IF(AA64&gt;0,X64&amp;Language!$E$84&amp;Y64,"")</f>
        <v>2-6</v>
      </c>
      <c r="AD64" s="144"/>
      <c r="AE64" s="149">
        <f ca="1">IF($AA64=0,"",IF($X64&gt;$Y64,Settings!$C$4,IF($X64=$Y64,1,0)))</f>
        <v>0</v>
      </c>
      <c r="AF64" s="144">
        <f ca="1">IF($AA64=0,"",IF($X64&lt;$Y64,Settings!$C$4,IF($X64=$Y64,1,0)))</f>
        <v>3</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IF('Preliminary Round'!$N$27="","",'Preliminary Round'!$N$27)</f>
        <v/>
      </c>
      <c r="U65" s="68" t="s">
        <v>8</v>
      </c>
      <c r="V65" s="41" t="str">
        <f ca="1">Planning!$L7</f>
        <v>FC Grönlingen</v>
      </c>
      <c r="W65" s="13" t="str">
        <f ca="1">Planning!$N7</f>
        <v>Inter Mailand</v>
      </c>
      <c r="X65" s="13">
        <f ca="1">IF(AND('Preliminary Round'!$I13&lt;&gt;"",'Preliminary Round'!$K13&lt;&gt;"",'Preliminary Round'!$F13&lt;&gt;'Preliminary Round'!$H13,$V65&lt;&gt;"",$W65&lt;&gt;""),'Preliminary Round'!$I13,"")</f>
        <v>1</v>
      </c>
      <c r="Y65" s="36">
        <f ca="1">IF(AND('Preliminary Round'!$I13&lt;&gt;"",'Preliminary Round'!$K13&lt;&gt;"",'Preliminary Round'!$F13&lt;&gt;'Preliminary Round'!$H13,$V65&lt;&gt;"",$W65&lt;&gt;""),'Preliminary Round'!$K13,"")</f>
        <v>4</v>
      </c>
      <c r="Z65" s="35" t="str">
        <f t="shared" ref="Z65:Z73" ca="1" si="65">V65&amp;W65</f>
        <v>FC GrönlingenInter Mailand</v>
      </c>
      <c r="AA65" s="13">
        <f t="shared" ref="AA65:AA128" ca="1" si="66">IF(AND(V65&lt;&gt;"",W65&lt;&gt;"",V65&lt;&gt;W65,X65&lt;&gt;"",Y65&lt;&gt;""),1,0)</f>
        <v>1</v>
      </c>
      <c r="AB65" s="13" t="str">
        <f ca="1">IF(AA65&gt;0,X65&amp;Language!$E$84&amp;Y65,"")</f>
        <v>1-4</v>
      </c>
      <c r="AD65" s="145"/>
      <c r="AE65" s="150">
        <f ca="1">IF($AA65=0,"",IF($X65&gt;$Y65,Settings!$C$4,IF($X65=$Y65,1,0)))</f>
        <v>0</v>
      </c>
      <c r="AF65" s="145">
        <f ca="1">IF($AA65=0,"",IF($X65&lt;$Y65,Settings!$C$4,IF($X65=$Y65,1,0)))</f>
        <v>3</v>
      </c>
      <c r="AH65" s="4"/>
      <c r="AI65" s="13"/>
      <c r="AJ65" s="13"/>
      <c r="AK65" s="13"/>
      <c r="AL65" s="13"/>
      <c r="AM65" s="13"/>
      <c r="AN65" s="13"/>
      <c r="AO65" s="13"/>
      <c r="AP65" s="13"/>
      <c r="AQ65" s="13"/>
    </row>
    <row r="66" spans="2:43" s="2" customFormat="1" ht="13.5" thickBot="1" x14ac:dyDescent="0.25">
      <c r="F66" s="198">
        <v>1</v>
      </c>
      <c r="G66" s="199" t="s">
        <v>109</v>
      </c>
      <c r="P66" s="47" t="s">
        <v>9</v>
      </c>
      <c r="Q66" s="62" t="str">
        <f ca="1">IF('Preliminary Round'!$N$37="","",'Preliminary Round'!$N$37)</f>
        <v/>
      </c>
      <c r="U66" s="68" t="s">
        <v>9</v>
      </c>
      <c r="V66" s="41" t="str">
        <f ca="1">Planning!$L8</f>
        <v>1. FC Nürnberg</v>
      </c>
      <c r="W66" s="13" t="str">
        <f ca="1">Planning!$N8</f>
        <v>Real Madrid</v>
      </c>
      <c r="X66" s="13">
        <f ca="1">IF(AND('Preliminary Round'!$I14&lt;&gt;"",'Preliminary Round'!$K14&lt;&gt;"",'Preliminary Round'!$F14&lt;&gt;'Preliminary Round'!$H14,$V66&lt;&gt;"",$W66&lt;&gt;""),'Preliminary Round'!$I14,"")</f>
        <v>1</v>
      </c>
      <c r="Y66" s="36">
        <f ca="1">IF(AND('Preliminary Round'!$I14&lt;&gt;"",'Preliminary Round'!$K14&lt;&gt;"",'Preliminary Round'!$F14&lt;&gt;'Preliminary Round'!$H14,$V66&lt;&gt;"",$W66&lt;&gt;""),'Preliminary Round'!$K14,"")</f>
        <v>4</v>
      </c>
      <c r="Z66" s="35" t="str">
        <f t="shared" ca="1" si="65"/>
        <v>1. FC NürnbergReal Madrid</v>
      </c>
      <c r="AA66" s="13">
        <f t="shared" ca="1" si="66"/>
        <v>1</v>
      </c>
      <c r="AB66" s="13" t="str">
        <f ca="1">IF(AA66&gt;0,X66&amp;Language!$E$84&amp;Y66,"")</f>
        <v>1-4</v>
      </c>
      <c r="AD66" s="145"/>
      <c r="AE66" s="150">
        <f ca="1">IF($AA66=0,"",IF($X66&gt;$Y66,Settings!$C$4,IF($X66=$Y66,1,0)))</f>
        <v>0</v>
      </c>
      <c r="AF66" s="145">
        <f ca="1">IF($AA66=0,"",IF($X66&lt;$Y66,Settings!$C$4,IF($X66=$Y66,1,0)))</f>
        <v>3</v>
      </c>
      <c r="AH66" s="4"/>
      <c r="AI66" s="13"/>
      <c r="AJ66" s="4"/>
      <c r="AK66" s="13"/>
      <c r="AL66" s="13"/>
      <c r="AM66" s="13"/>
      <c r="AN66" s="13"/>
      <c r="AO66" s="13"/>
      <c r="AP66" s="13"/>
      <c r="AQ66" s="13"/>
    </row>
    <row r="67" spans="2:43" s="2" customFormat="1" x14ac:dyDescent="0.2">
      <c r="P67" s="47"/>
      <c r="Q67" s="62" t="str">
        <f>""</f>
        <v/>
      </c>
      <c r="U67" s="68" t="s">
        <v>10</v>
      </c>
      <c r="V67" s="41" t="str">
        <f ca="1">Planning!$L9</f>
        <v>Eintracht Frankfurt</v>
      </c>
      <c r="W67" s="13" t="str">
        <f ca="1">Planning!$N9</f>
        <v>Maibach 1822 eV</v>
      </c>
      <c r="X67" s="13">
        <f ca="1">IF(AND('Preliminary Round'!$I15&lt;&gt;"",'Preliminary Round'!$K15&lt;&gt;"",'Preliminary Round'!$F15&lt;&gt;'Preliminary Round'!$H15,$V67&lt;&gt;"",$W67&lt;&gt;""),'Preliminary Round'!$I15,"")</f>
        <v>5</v>
      </c>
      <c r="Y67" s="36">
        <f ca="1">IF(AND('Preliminary Round'!$I15&lt;&gt;"",'Preliminary Round'!$K15&lt;&gt;"",'Preliminary Round'!$F15&lt;&gt;'Preliminary Round'!$H15,$V67&lt;&gt;"",$W67&lt;&gt;""),'Preliminary Round'!$K15,"")</f>
        <v>2</v>
      </c>
      <c r="Z67" s="35" t="str">
        <f t="shared" ca="1" si="65"/>
        <v>Eintracht FrankfurtMaibach 1822 eV</v>
      </c>
      <c r="AA67" s="13">
        <f t="shared" ca="1" si="66"/>
        <v>1</v>
      </c>
      <c r="AB67" s="13" t="str">
        <f ca="1">IF(AA67&gt;0,X67&amp;Language!$E$84&amp;Y67,"")</f>
        <v>5-2</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c r="Q68" s="62" t="str">
        <f>""</f>
        <v/>
      </c>
      <c r="U68" s="68" t="s">
        <v>11</v>
      </c>
      <c r="V68" s="41" t="str">
        <f ca="1">Planning!$L10</f>
        <v>SSV Wildbach</v>
      </c>
      <c r="W68" s="13" t="str">
        <f ca="1">Planning!$N10</f>
        <v>Manchester City</v>
      </c>
      <c r="X68" s="13">
        <f ca="1">IF(AND('Preliminary Round'!$I16&lt;&gt;"",'Preliminary Round'!$K16&lt;&gt;"",'Preliminary Round'!$F16&lt;&gt;'Preliminary Round'!$H16,$V68&lt;&gt;"",$W68&lt;&gt;""),'Preliminary Round'!$I16,"")</f>
        <v>2</v>
      </c>
      <c r="Y68" s="36">
        <f ca="1">IF(AND('Preliminary Round'!$I16&lt;&gt;"",'Preliminary Round'!$K16&lt;&gt;"",'Preliminary Round'!$F16&lt;&gt;'Preliminary Round'!$H16,$V68&lt;&gt;"",$W68&lt;&gt;""),'Preliminary Round'!$K16,"")</f>
        <v>6</v>
      </c>
      <c r="Z68" s="35" t="str">
        <f t="shared" ca="1" si="65"/>
        <v>SSV WildbachManchester City</v>
      </c>
      <c r="AA68" s="13">
        <f t="shared" ca="1" si="66"/>
        <v>1</v>
      </c>
      <c r="AB68" s="13" t="str">
        <f ca="1">IF(AA68&gt;0,X68&amp;Language!$E$84&amp;Y68,"")</f>
        <v>2-6</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c r="Q69" s="62" t="str">
        <f>""</f>
        <v/>
      </c>
      <c r="U69" s="68" t="s">
        <v>12</v>
      </c>
      <c r="V69" s="41" t="str">
        <f ca="1">Planning!$L11</f>
        <v>Borussia Dortmund</v>
      </c>
      <c r="W69" s="13" t="str">
        <f ca="1">Planning!$N11</f>
        <v>FSV Rauen</v>
      </c>
      <c r="X69" s="13">
        <f ca="1">IF(AND('Preliminary Round'!$I17&lt;&gt;"",'Preliminary Round'!$K17&lt;&gt;"",'Preliminary Round'!$F17&lt;&gt;'Preliminary Round'!$H17,$V69&lt;&gt;"",$W69&lt;&gt;""),'Preliminary Round'!$I17,"")</f>
        <v>3</v>
      </c>
      <c r="Y69" s="36">
        <f ca="1">IF(AND('Preliminary Round'!$I17&lt;&gt;"",'Preliminary Round'!$K17&lt;&gt;"",'Preliminary Round'!$F17&lt;&gt;'Preliminary Round'!$H17,$V69&lt;&gt;"",$W69&lt;&gt;""),'Preliminary Round'!$K17,"")</f>
        <v>0</v>
      </c>
      <c r="Z69" s="35" t="str">
        <f t="shared" ca="1" si="65"/>
        <v>Borussia DortmundFSV Rauen</v>
      </c>
      <c r="AA69" s="13">
        <f t="shared" ca="1" si="66"/>
        <v>1</v>
      </c>
      <c r="AB69" s="13" t="str">
        <f ca="1">IF(AA69&gt;0,X69&amp;Language!$E$84&amp;Y69,"")</f>
        <v>3-0</v>
      </c>
      <c r="AD69" s="145"/>
      <c r="AE69" s="150">
        <f ca="1">IF($AA69=0,"",IF($X69&gt;$Y69,Settings!$C$4,IF($X69=$Y69,1,0)))</f>
        <v>3</v>
      </c>
      <c r="AF69" s="145">
        <f ca="1">IF($AA69=0,"",IF($X69&lt;$Y69,Settings!$C$4,IF($X69=$Y69,1,0)))</f>
        <v>0</v>
      </c>
      <c r="AH69" s="4"/>
      <c r="AI69" s="13"/>
      <c r="AJ69" s="13"/>
      <c r="AK69" s="13"/>
      <c r="AL69" s="13"/>
      <c r="AM69" s="4"/>
      <c r="AN69" s="13"/>
      <c r="AO69" s="13"/>
      <c r="AP69" s="13"/>
      <c r="AQ69" s="13"/>
    </row>
    <row r="70" spans="2:43" s="2" customFormat="1" x14ac:dyDescent="0.2">
      <c r="P70" s="47"/>
      <c r="Q70" s="62" t="str">
        <f>""</f>
        <v/>
      </c>
      <c r="U70" s="68" t="s">
        <v>17</v>
      </c>
      <c r="V70" s="41" t="str">
        <f ca="1">Planning!$L12</f>
        <v>VFB Essenheim</v>
      </c>
      <c r="W70" s="13" t="str">
        <f ca="1">Planning!$N12</f>
        <v>1. FC Riedwald</v>
      </c>
      <c r="X70" s="13">
        <f ca="1">IF(AND('Preliminary Round'!$I18&lt;&gt;"",'Preliminary Round'!$K18&lt;&gt;"",'Preliminary Round'!$F18&lt;&gt;'Preliminary Round'!$H18,$V70&lt;&gt;"",$W70&lt;&gt;""),'Preliminary Round'!$I18,"")</f>
        <v>4</v>
      </c>
      <c r="Y70" s="36">
        <f ca="1">IF(AND('Preliminary Round'!$I18&lt;&gt;"",'Preliminary Round'!$K18&lt;&gt;"",'Preliminary Round'!$F18&lt;&gt;'Preliminary Round'!$H18,$V70&lt;&gt;"",$W70&lt;&gt;""),'Preliminary Round'!$K18,"")</f>
        <v>4</v>
      </c>
      <c r="Z70" s="35" t="str">
        <f t="shared" ca="1" si="65"/>
        <v>VFB Essenheim1. FC Riedwald</v>
      </c>
      <c r="AA70" s="13">
        <f t="shared" ca="1" si="66"/>
        <v>1</v>
      </c>
      <c r="AB70" s="13" t="str">
        <f ca="1">IF(AA70&gt;0,X70&amp;Language!$E$84&amp;Y70,"")</f>
        <v>4-4</v>
      </c>
      <c r="AD70" s="145"/>
      <c r="AE70" s="150">
        <f ca="1">IF($AA70=0,"",IF($X70&gt;$Y70,Settings!$C$4,IF($X70=$Y70,1,0)))</f>
        <v>1</v>
      </c>
      <c r="AF70" s="145">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Planning!$L13</f>
        <v>FC Grönlingen</v>
      </c>
      <c r="W71" s="13" t="str">
        <f ca="1">Planning!$N13</f>
        <v>Mainz 05</v>
      </c>
      <c r="X71" s="13">
        <f ca="1">IF(AND('Preliminary Round'!$I19&lt;&gt;"",'Preliminary Round'!$K19&lt;&gt;"",'Preliminary Round'!$F19&lt;&gt;'Preliminary Round'!$H19,$V71&lt;&gt;"",$W71&lt;&gt;""),'Preliminary Round'!$I19,"")</f>
        <v>1</v>
      </c>
      <c r="Y71" s="36">
        <f ca="1">IF(AND('Preliminary Round'!$I19&lt;&gt;"",'Preliminary Round'!$K19&lt;&gt;"",'Preliminary Round'!$F19&lt;&gt;'Preliminary Round'!$H19,$V71&lt;&gt;"",$W71&lt;&gt;""),'Preliminary Round'!$K19,"")</f>
        <v>2</v>
      </c>
      <c r="Z71" s="35" t="str">
        <f t="shared" ca="1" si="65"/>
        <v>FC GrönlingenMainz 05</v>
      </c>
      <c r="AA71" s="13">
        <f t="shared" ca="1" si="66"/>
        <v>1</v>
      </c>
      <c r="AB71" s="13" t="str">
        <f ca="1">IF(AA71&gt;0,X71&amp;Language!$E$84&amp;Y71,"")</f>
        <v>1-2</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Planning!$L14</f>
        <v>1. FC Nürnberg</v>
      </c>
      <c r="W72" s="13" t="str">
        <f ca="1">Planning!$N14</f>
        <v>Kickers Rodendorf</v>
      </c>
      <c r="X72" s="13">
        <f ca="1">IF(AND('Preliminary Round'!$I20&lt;&gt;"",'Preliminary Round'!$K20&lt;&gt;"",'Preliminary Round'!$F20&lt;&gt;'Preliminary Round'!$H20,$V72&lt;&gt;"",$W72&lt;&gt;""),'Preliminary Round'!$I20,"")</f>
        <v>2</v>
      </c>
      <c r="Y72" s="36">
        <f ca="1">IF(AND('Preliminary Round'!$I20&lt;&gt;"",'Preliminary Round'!$K20&lt;&gt;"",'Preliminary Round'!$F20&lt;&gt;'Preliminary Round'!$H20,$V72&lt;&gt;"",$W72&lt;&gt;""),'Preliminary Round'!$K20,"")</f>
        <v>0</v>
      </c>
      <c r="Z72" s="35" t="str">
        <f t="shared" ca="1" si="65"/>
        <v>1. FC NürnbergKickers Rodendorf</v>
      </c>
      <c r="AA72" s="13">
        <f t="shared" ca="1" si="66"/>
        <v>1</v>
      </c>
      <c r="AB72" s="13" t="str">
        <f ca="1">IF(AA72&gt;0,X72&amp;Language!$E$84&amp;Y72,"")</f>
        <v>2-0</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Planning!$L15</f>
        <v>FC Barcelona</v>
      </c>
      <c r="W73" s="13" t="str">
        <f ca="1">Planning!$N15</f>
        <v>Eintracht Frankfurt</v>
      </c>
      <c r="X73" s="13">
        <f ca="1">IF(AND('Preliminary Round'!$I21&lt;&gt;"",'Preliminary Round'!$K21&lt;&gt;"",'Preliminary Round'!$F21&lt;&gt;'Preliminary Round'!$H21,$V73&lt;&gt;"",$W73&lt;&gt;""),'Preliminary Round'!$I21,"")</f>
        <v>1</v>
      </c>
      <c r="Y73" s="36">
        <f ca="1">IF(AND('Preliminary Round'!$I21&lt;&gt;"",'Preliminary Round'!$K21&lt;&gt;"",'Preliminary Round'!$F21&lt;&gt;'Preliminary Round'!$H21,$V73&lt;&gt;"",$W73&lt;&gt;""),'Preliminary Round'!$K21,"")</f>
        <v>0</v>
      </c>
      <c r="Z73" s="35" t="str">
        <f t="shared" ca="1" si="65"/>
        <v>FC BarcelonaEintracht Frankfurt</v>
      </c>
      <c r="AA73" s="13">
        <f t="shared" ca="1" si="66"/>
        <v>1</v>
      </c>
      <c r="AB73" s="13" t="str">
        <f ca="1">IF(AA73&gt;0,X73&amp;Language!$E$84&amp;Y73,"")</f>
        <v>1-0</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Planning!$L16</f>
        <v>Inter Mailand</v>
      </c>
      <c r="W74" s="13" t="str">
        <f ca="1">Planning!$N16</f>
        <v>SSV Wildbach</v>
      </c>
      <c r="X74" s="13">
        <f ca="1">IF(AND('Preliminary Round'!$I22&lt;&gt;"",'Preliminary Round'!$K22&lt;&gt;"",'Preliminary Round'!$F22&lt;&gt;'Preliminary Round'!$H22,$V74&lt;&gt;"",$W74&lt;&gt;""),'Preliminary Round'!$I22,"")</f>
        <v>5</v>
      </c>
      <c r="Y74" s="36">
        <f ca="1">IF(AND('Preliminary Round'!$I22&lt;&gt;"",'Preliminary Round'!$K22&lt;&gt;"",'Preliminary Round'!$F22&lt;&gt;'Preliminary Round'!$H22,$V74&lt;&gt;"",$W74&lt;&gt;""),'Preliminary Round'!$K22,"")</f>
        <v>0</v>
      </c>
      <c r="Z74" s="35" t="str">
        <f ca="1">V74&amp;W74</f>
        <v>Inter MailandSSV Wildbach</v>
      </c>
      <c r="AA74" s="13">
        <f t="shared" ca="1" si="66"/>
        <v>1</v>
      </c>
      <c r="AB74" s="13" t="str">
        <f ca="1">IF(AA74&gt;0,X74&amp;Language!$E$84&amp;Y74,"")</f>
        <v>5-0</v>
      </c>
      <c r="AD74" s="145"/>
      <c r="AE74" s="150">
        <f ca="1">IF($AA74=0,"",IF($X74&gt;$Y74,Settings!$C$4,IF($X74=$Y74,1,0)))</f>
        <v>3</v>
      </c>
      <c r="AF74" s="145">
        <f ca="1">IF($AA74=0,"",IF($X74&lt;$Y74,Settings!$C$4,IF($X74=$Y74,1,0)))</f>
        <v>0</v>
      </c>
    </row>
    <row r="75" spans="2:43" s="2" customFormat="1" x14ac:dyDescent="0.2">
      <c r="B75" s="4"/>
      <c r="C75" s="4"/>
      <c r="D75" s="4"/>
      <c r="E75" s="4"/>
      <c r="F75" s="13"/>
      <c r="G75" s="13"/>
      <c r="H75" s="13"/>
      <c r="I75" s="13"/>
      <c r="J75" s="13"/>
      <c r="K75" s="13"/>
      <c r="L75" s="13"/>
      <c r="M75" s="13"/>
      <c r="U75" s="68" t="s">
        <v>27</v>
      </c>
      <c r="V75" s="41" t="str">
        <f ca="1">Planning!$L17</f>
        <v>Real Madrid</v>
      </c>
      <c r="W75" s="13" t="str">
        <f ca="1">Planning!$N17</f>
        <v>Borussia Dortmund</v>
      </c>
      <c r="X75" s="13">
        <f ca="1">IF(AND('Preliminary Round'!$I23&lt;&gt;"",'Preliminary Round'!$K23&lt;&gt;"",'Preliminary Round'!$F23&lt;&gt;'Preliminary Round'!$H23,$V75&lt;&gt;"",$W75&lt;&gt;""),'Preliminary Round'!$I23,"")</f>
        <v>3</v>
      </c>
      <c r="Y75" s="36">
        <f ca="1">IF(AND('Preliminary Round'!$I23&lt;&gt;"",'Preliminary Round'!$K23&lt;&gt;"",'Preliminary Round'!$F23&lt;&gt;'Preliminary Round'!$H23,$V75&lt;&gt;"",$W75&lt;&gt;""),'Preliminary Round'!$K23,"")</f>
        <v>2</v>
      </c>
      <c r="Z75" s="35" t="str">
        <f t="shared" ref="Z75:Z108" ca="1" si="67">V75&amp;W75</f>
        <v>Real MadridBorussia Dortmund</v>
      </c>
      <c r="AA75" s="13">
        <f t="shared" ca="1" si="66"/>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Planning!$L18</f>
        <v>1. FC Riedwald</v>
      </c>
      <c r="W76" s="13" t="str">
        <f ca="1">Planning!$N18</f>
        <v>Maibach 1822 eV</v>
      </c>
      <c r="X76" s="13">
        <f ca="1">IF(AND('Preliminary Round'!$I24&lt;&gt;"",'Preliminary Round'!$K24&lt;&gt;"",'Preliminary Round'!$F24&lt;&gt;'Preliminary Round'!$H24,$V76&lt;&gt;"",$W76&lt;&gt;""),'Preliminary Round'!$I24,"")</f>
        <v>4</v>
      </c>
      <c r="Y76" s="36">
        <f ca="1">IF(AND('Preliminary Round'!$I24&lt;&gt;"",'Preliminary Round'!$K24&lt;&gt;"",'Preliminary Round'!$F24&lt;&gt;'Preliminary Round'!$H24,$V76&lt;&gt;"",$W76&lt;&gt;""),'Preliminary Round'!$K24,"")</f>
        <v>2</v>
      </c>
      <c r="Z76" s="35" t="str">
        <f t="shared" ca="1" si="67"/>
        <v>1. FC RiedwaldMaibach 1822 eV</v>
      </c>
      <c r="AA76" s="13">
        <f t="shared" ca="1" si="66"/>
        <v>1</v>
      </c>
      <c r="AB76" s="13" t="str">
        <f ca="1">IF(AA76&gt;0,X76&amp;Language!$E$84&amp;Y76,"")</f>
        <v>4-2</v>
      </c>
      <c r="AD76" s="145"/>
      <c r="AE76" s="150">
        <f ca="1">IF($AA76=0,"",IF($X76&gt;$Y76,Settings!$C$4,IF($X76=$Y76,1,0)))</f>
        <v>3</v>
      </c>
      <c r="AF76" s="145">
        <f ca="1">IF($AA76=0,"",IF($X76&lt;$Y76,Settings!$C$4,IF($X76=$Y76,1,0)))</f>
        <v>0</v>
      </c>
    </row>
    <row r="77" spans="2:43" s="2" customFormat="1" x14ac:dyDescent="0.2">
      <c r="B77" s="4"/>
      <c r="C77" s="4"/>
      <c r="D77" s="4"/>
      <c r="E77" s="4"/>
      <c r="F77" s="13"/>
      <c r="G77" s="13"/>
      <c r="H77" s="13"/>
      <c r="I77" s="13"/>
      <c r="J77" s="13"/>
      <c r="K77" s="13"/>
      <c r="L77" s="13"/>
      <c r="M77" s="13"/>
      <c r="U77" s="68" t="s">
        <v>29</v>
      </c>
      <c r="V77" s="41" t="str">
        <f ca="1">Planning!$L19</f>
        <v>Mainz 05</v>
      </c>
      <c r="W77" s="13" t="str">
        <f ca="1">Planning!$N19</f>
        <v>Manchester City</v>
      </c>
      <c r="X77" s="13">
        <f ca="1">IF(AND('Preliminary Round'!$I25&lt;&gt;"",'Preliminary Round'!$K25&lt;&gt;"",'Preliminary Round'!$F25&lt;&gt;'Preliminary Round'!$H25,$V77&lt;&gt;"",$W77&lt;&gt;""),'Preliminary Round'!$I25,"")</f>
        <v>0</v>
      </c>
      <c r="Y77" s="36">
        <f ca="1">IF(AND('Preliminary Round'!$I25&lt;&gt;"",'Preliminary Round'!$K25&lt;&gt;"",'Preliminary Round'!$F25&lt;&gt;'Preliminary Round'!$H25,$V77&lt;&gt;"",$W77&lt;&gt;""),'Preliminary Round'!$K25,"")</f>
        <v>3</v>
      </c>
      <c r="Z77" s="35" t="str">
        <f t="shared" ca="1" si="67"/>
        <v>Mainz 05Manchester City</v>
      </c>
      <c r="AA77" s="13">
        <f t="shared" ca="1" si="66"/>
        <v>1</v>
      </c>
      <c r="AB77" s="13" t="str">
        <f ca="1">IF(AA77&gt;0,X77&amp;Language!$E$84&amp;Y77,"")</f>
        <v>0-3</v>
      </c>
      <c r="AD77" s="145"/>
      <c r="AE77" s="150">
        <f ca="1">IF($AA77=0,"",IF($X77&gt;$Y77,Settings!$C$4,IF($X77=$Y77,1,0)))</f>
        <v>0</v>
      </c>
      <c r="AF77" s="145">
        <f ca="1">IF($AA77=0,"",IF($X77&lt;$Y77,Settings!$C$4,IF($X77=$Y77,1,0)))</f>
        <v>3</v>
      </c>
    </row>
    <row r="78" spans="2:43" s="2" customFormat="1" x14ac:dyDescent="0.2">
      <c r="B78" s="4"/>
      <c r="C78" s="4"/>
      <c r="D78" s="4"/>
      <c r="E78" s="4"/>
      <c r="F78" s="13"/>
      <c r="G78" s="13"/>
      <c r="H78" s="13"/>
      <c r="I78" s="13"/>
      <c r="J78" s="13"/>
      <c r="K78" s="13"/>
      <c r="L78" s="13"/>
      <c r="M78" s="13"/>
      <c r="U78" s="68" t="s">
        <v>30</v>
      </c>
      <c r="V78" s="41" t="str">
        <f ca="1">Planning!$L20</f>
        <v>Kickers Rodendorf</v>
      </c>
      <c r="W78" s="13" t="str">
        <f ca="1">Planning!$N20</f>
        <v>FSV Rauen</v>
      </c>
      <c r="X78" s="13">
        <f ca="1">IF(AND('Preliminary Round'!$I26&lt;&gt;"",'Preliminary Round'!$K26&lt;&gt;"",'Preliminary Round'!$F26&lt;&gt;'Preliminary Round'!$H26,$V78&lt;&gt;"",$W78&lt;&gt;""),'Preliminary Round'!$I26,"")</f>
        <v>1</v>
      </c>
      <c r="Y78" s="36">
        <f ca="1">IF(AND('Preliminary Round'!$I26&lt;&gt;"",'Preliminary Round'!$K26&lt;&gt;"",'Preliminary Round'!$F26&lt;&gt;'Preliminary Round'!$H26,$V78&lt;&gt;"",$W78&lt;&gt;""),'Preliminary Round'!$K26,"")</f>
        <v>1</v>
      </c>
      <c r="Z78" s="35" t="str">
        <f t="shared" ca="1" si="67"/>
        <v>Kickers RodendorfFSV Rauen</v>
      </c>
      <c r="AA78" s="13">
        <f t="shared" ca="1" si="66"/>
        <v>1</v>
      </c>
      <c r="AB78" s="13" t="str">
        <f ca="1">IF(AA78&gt;0,X78&amp;Language!$E$84&amp;Y78,"")</f>
        <v>1-1</v>
      </c>
      <c r="AD78" s="145"/>
      <c r="AE78" s="150">
        <f ca="1">IF($AA78=0,"",IF($X78&gt;$Y78,Settings!$C$4,IF($X78=$Y78,1,0)))</f>
        <v>1</v>
      </c>
      <c r="AF78" s="145">
        <f ca="1">IF($AA78=0,"",IF($X78&lt;$Y78,Settings!$C$4,IF($X78=$Y78,1,0)))</f>
        <v>1</v>
      </c>
    </row>
    <row r="79" spans="2:43" s="2" customFormat="1" x14ac:dyDescent="0.2">
      <c r="B79" s="4"/>
      <c r="C79" s="4"/>
      <c r="D79" s="4"/>
      <c r="E79" s="4"/>
      <c r="F79" s="13"/>
      <c r="G79" s="13"/>
      <c r="H79" s="13"/>
      <c r="I79" s="13"/>
      <c r="J79" s="13"/>
      <c r="K79" s="13"/>
      <c r="L79" s="13"/>
      <c r="M79" s="13"/>
      <c r="U79" s="68" t="s">
        <v>31</v>
      </c>
      <c r="V79" s="41" t="str">
        <f ca="1">Planning!$L21</f>
        <v>Eintracht Frankfurt</v>
      </c>
      <c r="W79" s="13" t="str">
        <f ca="1">Planning!$N21</f>
        <v>VFB Essenheim</v>
      </c>
      <c r="X79" s="13">
        <f ca="1">IF(AND('Preliminary Round'!$I27&lt;&gt;"",'Preliminary Round'!$K27&lt;&gt;"",'Preliminary Round'!$F27&lt;&gt;'Preliminary Round'!$H27,$V79&lt;&gt;"",$W79&lt;&gt;""),'Preliminary Round'!$I27,"")</f>
        <v>2</v>
      </c>
      <c r="Y79" s="36">
        <f ca="1">IF(AND('Preliminary Round'!$I27&lt;&gt;"",'Preliminary Round'!$K27&lt;&gt;"",'Preliminary Round'!$F27&lt;&gt;'Preliminary Round'!$H27,$V79&lt;&gt;"",$W79&lt;&gt;""),'Preliminary Round'!$K27,"")</f>
        <v>0</v>
      </c>
      <c r="Z79" s="35" t="str">
        <f t="shared" ca="1" si="67"/>
        <v>Eintracht FrankfurtVFB Essenheim</v>
      </c>
      <c r="AA79" s="13">
        <f t="shared" ca="1" si="66"/>
        <v>1</v>
      </c>
      <c r="AB79" s="13" t="str">
        <f ca="1">IF(AA79&gt;0,X79&amp;Language!$E$84&amp;Y79,"")</f>
        <v>2-0</v>
      </c>
      <c r="AD79" s="145"/>
      <c r="AE79" s="150">
        <f ca="1">IF($AA79=0,"",IF($X79&gt;$Y79,Settings!$C$4,IF($X79=$Y79,1,0)))</f>
        <v>3</v>
      </c>
      <c r="AF79" s="145">
        <f ca="1">IF($AA79=0,"",IF($X79&lt;$Y79,Settings!$C$4,IF($X79=$Y79,1,0)))</f>
        <v>0</v>
      </c>
    </row>
    <row r="80" spans="2:43" s="2" customFormat="1" x14ac:dyDescent="0.2">
      <c r="B80" s="4"/>
      <c r="C80" s="4"/>
      <c r="D80" s="4"/>
      <c r="E80" s="4"/>
      <c r="F80" s="13"/>
      <c r="G80" s="13"/>
      <c r="H80" s="13"/>
      <c r="I80" s="13"/>
      <c r="J80" s="13"/>
      <c r="K80" s="13"/>
      <c r="L80" s="13"/>
      <c r="M80" s="13"/>
      <c r="U80" s="68" t="s">
        <v>32</v>
      </c>
      <c r="V80" s="41" t="str">
        <f ca="1">Planning!$L22</f>
        <v>SSV Wildbach</v>
      </c>
      <c r="W80" s="13" t="str">
        <f ca="1">Planning!$N22</f>
        <v>FC Grönlingen</v>
      </c>
      <c r="X80" s="13">
        <f ca="1">IF(AND('Preliminary Round'!$I28&lt;&gt;"",'Preliminary Round'!$K28&lt;&gt;"",'Preliminary Round'!$F28&lt;&gt;'Preliminary Round'!$H28,$V80&lt;&gt;"",$W80&lt;&gt;""),'Preliminary Round'!$I28,"")</f>
        <v>3</v>
      </c>
      <c r="Y80" s="36">
        <f ca="1">IF(AND('Preliminary Round'!$I28&lt;&gt;"",'Preliminary Round'!$K28&lt;&gt;"",'Preliminary Round'!$F28&lt;&gt;'Preliminary Round'!$H28,$V80&lt;&gt;"",$W80&lt;&gt;""),'Preliminary Round'!$K28,"")</f>
        <v>3</v>
      </c>
      <c r="Z80" s="35" t="str">
        <f t="shared" ca="1" si="67"/>
        <v>SSV WildbachFC Grönlingen</v>
      </c>
      <c r="AA80" s="13">
        <f t="shared" ca="1" si="66"/>
        <v>1</v>
      </c>
      <c r="AB80" s="13" t="str">
        <f ca="1">IF(AA80&gt;0,X80&amp;Language!$E$84&amp;Y80,"")</f>
        <v>3-3</v>
      </c>
      <c r="AD80" s="145"/>
      <c r="AE80" s="150">
        <f ca="1">IF($AA80=0,"",IF($X80&gt;$Y80,Settings!$C$4,IF($X80=$Y80,1,0)))</f>
        <v>1</v>
      </c>
      <c r="AF80" s="145">
        <f ca="1">IF($AA80=0,"",IF($X80&lt;$Y80,Settings!$C$4,IF($X80=$Y80,1,0)))</f>
        <v>1</v>
      </c>
    </row>
    <row r="81" spans="2:32" s="2" customFormat="1" x14ac:dyDescent="0.2">
      <c r="B81" s="4"/>
      <c r="C81" s="4"/>
      <c r="D81" s="4"/>
      <c r="E81" s="4"/>
      <c r="F81" s="13"/>
      <c r="G81" s="13"/>
      <c r="H81" s="13"/>
      <c r="I81" s="13"/>
      <c r="J81" s="13"/>
      <c r="K81" s="13"/>
      <c r="L81" s="13"/>
      <c r="M81" s="13"/>
      <c r="U81" s="68" t="s">
        <v>33</v>
      </c>
      <c r="V81" s="41" t="str">
        <f ca="1">Planning!$L23</f>
        <v>Borussia Dortmund</v>
      </c>
      <c r="W81" s="13" t="str">
        <f ca="1">Planning!$N23</f>
        <v>1. FC Nürnberg</v>
      </c>
      <c r="X81" s="13">
        <f ca="1">IF(AND('Preliminary Round'!$I29&lt;&gt;"",'Preliminary Round'!$K29&lt;&gt;"",'Preliminary Round'!$F29&lt;&gt;'Preliminary Round'!$H29,$V81&lt;&gt;"",$W81&lt;&gt;""),'Preliminary Round'!$I29,"")</f>
        <v>4</v>
      </c>
      <c r="Y81" s="36">
        <f ca="1">IF(AND('Preliminary Round'!$I29&lt;&gt;"",'Preliminary Round'!$K29&lt;&gt;"",'Preliminary Round'!$F29&lt;&gt;'Preliminary Round'!$H29,$V81&lt;&gt;"",$W81&lt;&gt;""),'Preliminary Round'!$K29,"")</f>
        <v>3</v>
      </c>
      <c r="Z81" s="35" t="str">
        <f t="shared" ca="1" si="67"/>
        <v>Borussia Dortmund1. FC Nürnberg</v>
      </c>
      <c r="AA81" s="13">
        <f t="shared" ca="1" si="66"/>
        <v>1</v>
      </c>
      <c r="AB81" s="13" t="str">
        <f ca="1">IF(AA81&gt;0,X81&amp;Language!$E$84&amp;Y81,"")</f>
        <v>4-3</v>
      </c>
      <c r="AD81" s="145"/>
      <c r="AE81" s="150">
        <f ca="1">IF($AA81=0,"",IF($X81&gt;$Y81,Settings!$C$4,IF($X81=$Y81,1,0)))</f>
        <v>3</v>
      </c>
      <c r="AF81" s="145">
        <f ca="1">IF($AA81=0,"",IF($X81&lt;$Y81,Settings!$C$4,IF($X81=$Y81,1,0)))</f>
        <v>0</v>
      </c>
    </row>
    <row r="82" spans="2:32" s="2" customFormat="1" x14ac:dyDescent="0.2">
      <c r="B82" s="4"/>
      <c r="C82" s="4"/>
      <c r="D82" s="4"/>
      <c r="E82" s="4"/>
      <c r="F82" s="13"/>
      <c r="G82" s="13"/>
      <c r="H82" s="13"/>
      <c r="I82" s="13"/>
      <c r="J82" s="13"/>
      <c r="K82" s="13"/>
      <c r="L82" s="13"/>
      <c r="M82" s="13"/>
      <c r="U82" s="68" t="s">
        <v>34</v>
      </c>
      <c r="V82" s="41" t="str">
        <f ca="1">Planning!$L24</f>
        <v>FC Barcelona</v>
      </c>
      <c r="W82" s="13" t="str">
        <f ca="1">Planning!$N24</f>
        <v>Maibach 1822 eV</v>
      </c>
      <c r="X82" s="13">
        <f ca="1">IF(AND('Preliminary Round'!$I30&lt;&gt;"",'Preliminary Round'!$K30&lt;&gt;"",'Preliminary Round'!$F30&lt;&gt;'Preliminary Round'!$H30,$V82&lt;&gt;"",$W82&lt;&gt;""),'Preliminary Round'!$I30,"")</f>
        <v>5</v>
      </c>
      <c r="Y82" s="36">
        <f ca="1">IF(AND('Preliminary Round'!$I30&lt;&gt;"",'Preliminary Round'!$K30&lt;&gt;"",'Preliminary Round'!$F30&lt;&gt;'Preliminary Round'!$H30,$V82&lt;&gt;"",$W82&lt;&gt;""),'Preliminary Round'!$K30,"")</f>
        <v>1</v>
      </c>
      <c r="Z82" s="35" t="str">
        <f t="shared" ca="1" si="67"/>
        <v>FC BarcelonaMaibach 1822 eV</v>
      </c>
      <c r="AA82" s="13">
        <f t="shared" ca="1" si="66"/>
        <v>1</v>
      </c>
      <c r="AB82" s="13" t="str">
        <f ca="1">IF(AA82&gt;0,X82&amp;Language!$E$84&amp;Y82,"")</f>
        <v>5-1</v>
      </c>
      <c r="AD82" s="145"/>
      <c r="AE82" s="150">
        <f ca="1">IF($AA82=0,"",IF($X82&gt;$Y82,Settings!$C$4,IF($X82=$Y82,1,0)))</f>
        <v>3</v>
      </c>
      <c r="AF82" s="145">
        <f ca="1">IF($AA82=0,"",IF($X82&lt;$Y82,Settings!$C$4,IF($X82=$Y82,1,0)))</f>
        <v>0</v>
      </c>
    </row>
    <row r="83" spans="2:32" s="2" customFormat="1" x14ac:dyDescent="0.2">
      <c r="B83" s="4"/>
      <c r="C83" s="4"/>
      <c r="D83" s="4"/>
      <c r="E83" s="4"/>
      <c r="F83" s="13"/>
      <c r="G83" s="13"/>
      <c r="H83" s="13"/>
      <c r="I83" s="13"/>
      <c r="J83" s="13"/>
      <c r="K83" s="13"/>
      <c r="L83" s="13"/>
      <c r="M83" s="13"/>
      <c r="U83" s="68" t="s">
        <v>35</v>
      </c>
      <c r="V83" s="41" t="str">
        <f ca="1">Planning!$L25</f>
        <v>Inter Mailand</v>
      </c>
      <c r="W83" s="13" t="str">
        <f ca="1">Planning!$N25</f>
        <v>Manchester City</v>
      </c>
      <c r="X83" s="13">
        <f ca="1">IF(AND('Preliminary Round'!$I31&lt;&gt;"",'Preliminary Round'!$K31&lt;&gt;"",'Preliminary Round'!$F31&lt;&gt;'Preliminary Round'!$H31,$V83&lt;&gt;"",$W83&lt;&gt;""),'Preliminary Round'!$I31,"")</f>
        <v>0</v>
      </c>
      <c r="Y83" s="36">
        <f ca="1">IF(AND('Preliminary Round'!$I31&lt;&gt;"",'Preliminary Round'!$K31&lt;&gt;"",'Preliminary Round'!$F31&lt;&gt;'Preliminary Round'!$H31,$V83&lt;&gt;"",$W83&lt;&gt;""),'Preliminary Round'!$K31,"")</f>
        <v>1</v>
      </c>
      <c r="Z83" s="35" t="str">
        <f t="shared" ca="1" si="67"/>
        <v>Inter MailandManchester City</v>
      </c>
      <c r="AA83" s="13">
        <f t="shared" ca="1" si="66"/>
        <v>1</v>
      </c>
      <c r="AB83" s="13" t="str">
        <f ca="1">IF(AA83&gt;0,X83&amp;Language!$E$84&amp;Y83,"")</f>
        <v>0-1</v>
      </c>
      <c r="AD83" s="145"/>
      <c r="AE83" s="150">
        <f ca="1">IF($AA83=0,"",IF($X83&gt;$Y83,Settings!$C$4,IF($X83=$Y83,1,0)))</f>
        <v>0</v>
      </c>
      <c r="AF83" s="145">
        <f ca="1">IF($AA83=0,"",IF($X83&lt;$Y83,Settings!$C$4,IF($X83=$Y83,1,0)))</f>
        <v>3</v>
      </c>
    </row>
    <row r="84" spans="2:32" s="2" customFormat="1" x14ac:dyDescent="0.2">
      <c r="B84" s="4"/>
      <c r="C84" s="4"/>
      <c r="D84" s="4"/>
      <c r="E84" s="4"/>
      <c r="F84" s="13"/>
      <c r="G84" s="13"/>
      <c r="H84" s="13"/>
      <c r="I84" s="13"/>
      <c r="J84" s="13"/>
      <c r="K84" s="13"/>
      <c r="L84" s="13"/>
      <c r="M84" s="13"/>
      <c r="U84" s="68" t="s">
        <v>36</v>
      </c>
      <c r="V84" s="41" t="str">
        <f ca="1">Planning!$L26</f>
        <v>Real Madrid</v>
      </c>
      <c r="W84" s="13" t="str">
        <f ca="1">Planning!$N26</f>
        <v>FSV Rauen</v>
      </c>
      <c r="X84" s="13">
        <f ca="1">IF(AND('Preliminary Round'!$I32&lt;&gt;"",'Preliminary Round'!$K32&lt;&gt;"",'Preliminary Round'!$F32&lt;&gt;'Preliminary Round'!$H32,$V84&lt;&gt;"",$W84&lt;&gt;""),'Preliminary Round'!$I32,"")</f>
        <v>4</v>
      </c>
      <c r="Y84" s="36">
        <f ca="1">IF(AND('Preliminary Round'!$I32&lt;&gt;"",'Preliminary Round'!$K32&lt;&gt;"",'Preliminary Round'!$F32&lt;&gt;'Preliminary Round'!$H32,$V84&lt;&gt;"",$W84&lt;&gt;""),'Preliminary Round'!$K32,"")</f>
        <v>1</v>
      </c>
      <c r="Z84" s="35" t="str">
        <f t="shared" ca="1" si="67"/>
        <v>Real MadridFSV Rauen</v>
      </c>
      <c r="AA84" s="13">
        <f t="shared" ca="1" si="66"/>
        <v>1</v>
      </c>
      <c r="AB84" s="13" t="str">
        <f ca="1">IF(AA84&gt;0,X84&amp;Language!$E$84&amp;Y84,"")</f>
        <v>4-1</v>
      </c>
      <c r="AD84" s="145"/>
      <c r="AE84" s="150">
        <f ca="1">IF($AA84=0,"",IF($X84&gt;$Y84,Settings!$C$4,IF($X84=$Y84,1,0)))</f>
        <v>3</v>
      </c>
      <c r="AF84" s="145">
        <f ca="1">IF($AA84=0,"",IF($X84&lt;$Y84,Settings!$C$4,IF($X84=$Y84,1,0)))</f>
        <v>0</v>
      </c>
    </row>
    <row r="85" spans="2:32" s="2" customFormat="1" x14ac:dyDescent="0.2">
      <c r="B85" s="4"/>
      <c r="C85" s="4"/>
      <c r="D85" s="4"/>
      <c r="E85" s="4"/>
      <c r="F85" s="13"/>
      <c r="G85" s="13"/>
      <c r="H85" s="13"/>
      <c r="I85" s="13"/>
      <c r="J85" s="13"/>
      <c r="K85" s="13"/>
      <c r="L85" s="13"/>
      <c r="M85" s="13"/>
      <c r="U85" s="68" t="s">
        <v>37</v>
      </c>
      <c r="V85" s="41" t="str">
        <f ca="1">Planning!$L27</f>
        <v>Eintracht Frankfurt</v>
      </c>
      <c r="W85" s="13" t="str">
        <f ca="1">Planning!$N27</f>
        <v>1. FC Riedwald</v>
      </c>
      <c r="X85" s="13">
        <f ca="1">IF(AND('Preliminary Round'!$I33&lt;&gt;"",'Preliminary Round'!$K33&lt;&gt;"",'Preliminary Round'!$F33&lt;&gt;'Preliminary Round'!$H33,$V85&lt;&gt;"",$W85&lt;&gt;""),'Preliminary Round'!$I33,"")</f>
        <v>5</v>
      </c>
      <c r="Y85" s="36">
        <f ca="1">IF(AND('Preliminary Round'!$I33&lt;&gt;"",'Preliminary Round'!$K33&lt;&gt;"",'Preliminary Round'!$F33&lt;&gt;'Preliminary Round'!$H33,$V85&lt;&gt;"",$W85&lt;&gt;""),'Preliminary Round'!$K33,"")</f>
        <v>2</v>
      </c>
      <c r="Z85" s="35" t="str">
        <f t="shared" ca="1" si="67"/>
        <v>Eintracht Frankfurt1. FC Riedwald</v>
      </c>
      <c r="AA85" s="13">
        <f t="shared" ca="1" si="66"/>
        <v>1</v>
      </c>
      <c r="AB85" s="13" t="str">
        <f ca="1">IF(AA85&gt;0,X85&amp;Language!$E$84&amp;Y85,"")</f>
        <v>5-2</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Planning!$L28</f>
        <v>SSV Wildbach</v>
      </c>
      <c r="W86" s="13" t="str">
        <f ca="1">Planning!$N28</f>
        <v>Mainz 05</v>
      </c>
      <c r="X86" s="13">
        <f ca="1">IF(AND('Preliminary Round'!$I34&lt;&gt;"",'Preliminary Round'!$K34&lt;&gt;"",'Preliminary Round'!$F34&lt;&gt;'Preliminary Round'!$H34,$V86&lt;&gt;"",$W86&lt;&gt;""),'Preliminary Round'!$I34,"")</f>
        <v>0</v>
      </c>
      <c r="Y86" s="36">
        <f ca="1">IF(AND('Preliminary Round'!$I34&lt;&gt;"",'Preliminary Round'!$K34&lt;&gt;"",'Preliminary Round'!$F34&lt;&gt;'Preliminary Round'!$H34,$V86&lt;&gt;"",$W86&lt;&gt;""),'Preliminary Round'!$K34,"")</f>
        <v>2</v>
      </c>
      <c r="Z86" s="35" t="str">
        <f t="shared" ca="1" si="67"/>
        <v>SSV WildbachMainz 05</v>
      </c>
      <c r="AA86" s="13">
        <f t="shared" ca="1" si="66"/>
        <v>1</v>
      </c>
      <c r="AB86" s="13" t="str">
        <f ca="1">IF(AA86&gt;0,X86&amp;Language!$E$84&amp;Y86,"")</f>
        <v>0-2</v>
      </c>
      <c r="AD86" s="145"/>
      <c r="AE86" s="150">
        <f ca="1">IF($AA86=0,"",IF($X86&gt;$Y86,Settings!$C$4,IF($X86=$Y86,1,0)))</f>
        <v>0</v>
      </c>
      <c r="AF86" s="145">
        <f ca="1">IF($AA86=0,"",IF($X86&lt;$Y86,Settings!$C$4,IF($X86=$Y86,1,0)))</f>
        <v>3</v>
      </c>
    </row>
    <row r="87" spans="2:32" s="2" customFormat="1" x14ac:dyDescent="0.2">
      <c r="B87" s="4"/>
      <c r="C87" s="4"/>
      <c r="D87" s="4"/>
      <c r="E87" s="4"/>
      <c r="F87" s="13"/>
      <c r="G87" s="13"/>
      <c r="H87" s="13"/>
      <c r="I87" s="13"/>
      <c r="J87" s="13"/>
      <c r="K87" s="13"/>
      <c r="L87" s="13"/>
      <c r="M87" s="13"/>
      <c r="U87" s="68" t="s">
        <v>39</v>
      </c>
      <c r="V87" s="41" t="str">
        <f ca="1">Planning!$L29</f>
        <v>Borussia Dortmund</v>
      </c>
      <c r="W87" s="13" t="str">
        <f ca="1">Planning!$N29</f>
        <v>Kickers Rodendorf</v>
      </c>
      <c r="X87" s="13">
        <f ca="1">IF(AND('Preliminary Round'!$I35&lt;&gt;"",'Preliminary Round'!$K35&lt;&gt;"",'Preliminary Round'!$F35&lt;&gt;'Preliminary Round'!$H35,$V87&lt;&gt;"",$W87&lt;&gt;""),'Preliminary Round'!$I35,"")</f>
        <v>6</v>
      </c>
      <c r="Y87" s="36">
        <f ca="1">IF(AND('Preliminary Round'!$I35&lt;&gt;"",'Preliminary Round'!$K35&lt;&gt;"",'Preliminary Round'!$F35&lt;&gt;'Preliminary Round'!$H35,$V87&lt;&gt;"",$W87&lt;&gt;""),'Preliminary Round'!$K35,"")</f>
        <v>1</v>
      </c>
      <c r="Z87" s="35" t="str">
        <f t="shared" ca="1" si="67"/>
        <v>Borussia DortmundKickers Rodendorf</v>
      </c>
      <c r="AA87" s="13">
        <f t="shared" ca="1" si="66"/>
        <v>1</v>
      </c>
      <c r="AB87" s="13" t="str">
        <f ca="1">IF(AA87&gt;0,X87&amp;Language!$E$84&amp;Y87,"")</f>
        <v>6-1</v>
      </c>
      <c r="AD87" s="145"/>
      <c r="AE87" s="150">
        <f ca="1">IF($AA87=0,"",IF($X87&gt;$Y87,Settings!$C$4,IF($X87=$Y87,1,0)))</f>
        <v>3</v>
      </c>
      <c r="AF87" s="145">
        <f ca="1">IF($AA87=0,"",IF($X87&lt;$Y87,Settings!$C$4,IF($X87=$Y87,1,0)))</f>
        <v>0</v>
      </c>
    </row>
    <row r="88" spans="2:32" s="2" customFormat="1" x14ac:dyDescent="0.2">
      <c r="B88" s="4"/>
      <c r="C88" s="4"/>
      <c r="D88" s="4"/>
      <c r="E88" s="4"/>
      <c r="F88" s="13"/>
      <c r="G88" s="13"/>
      <c r="H88" s="13"/>
      <c r="I88" s="13"/>
      <c r="J88" s="13"/>
      <c r="K88" s="13"/>
      <c r="L88" s="13"/>
      <c r="M88" s="13"/>
      <c r="U88" s="68" t="s">
        <v>40</v>
      </c>
      <c r="V88" s="41" t="str">
        <f ca="1">Planning!$L30</f>
        <v>Maibach 1822 eV</v>
      </c>
      <c r="W88" s="13" t="str">
        <f ca="1">Planning!$N30</f>
        <v>VFB Essenheim</v>
      </c>
      <c r="X88" s="13">
        <f ca="1">IF(AND('Preliminary Round'!$I36&lt;&gt;"",'Preliminary Round'!$K36&lt;&gt;"",'Preliminary Round'!$F36&lt;&gt;'Preliminary Round'!$H36,$V88&lt;&gt;"",$W88&lt;&gt;""),'Preliminary Round'!$I36,"")</f>
        <v>4</v>
      </c>
      <c r="Y88" s="36">
        <f ca="1">IF(AND('Preliminary Round'!$I36&lt;&gt;"",'Preliminary Round'!$K36&lt;&gt;"",'Preliminary Round'!$F36&lt;&gt;'Preliminary Round'!$H36,$V88&lt;&gt;"",$W88&lt;&gt;""),'Preliminary Round'!$K36,"")</f>
        <v>2</v>
      </c>
      <c r="Z88" s="35" t="str">
        <f t="shared" ca="1" si="67"/>
        <v>Maibach 1822 eVVFB Essenheim</v>
      </c>
      <c r="AA88" s="13">
        <f t="shared" ca="1" si="66"/>
        <v>1</v>
      </c>
      <c r="AB88" s="13" t="str">
        <f ca="1">IF(AA88&gt;0,X88&amp;Language!$E$84&amp;Y88,"")</f>
        <v>4-2</v>
      </c>
      <c r="AD88" s="145"/>
      <c r="AE88" s="150">
        <f ca="1">IF($AA88=0,"",IF($X88&gt;$Y88,Settings!$C$4,IF($X88=$Y88,1,0)))</f>
        <v>3</v>
      </c>
      <c r="AF88" s="145">
        <f ca="1">IF($AA88=0,"",IF($X88&lt;$Y88,Settings!$C$4,IF($X88=$Y88,1,0)))</f>
        <v>0</v>
      </c>
    </row>
    <row r="89" spans="2:32" s="2" customFormat="1" x14ac:dyDescent="0.2">
      <c r="B89" s="4"/>
      <c r="C89" s="4"/>
      <c r="D89" s="4"/>
      <c r="E89" s="4"/>
      <c r="F89" s="13"/>
      <c r="G89" s="13"/>
      <c r="H89" s="13"/>
      <c r="I89" s="13"/>
      <c r="J89" s="13"/>
      <c r="K89" s="13"/>
      <c r="L89" s="13"/>
      <c r="M89" s="13"/>
      <c r="U89" s="68" t="s">
        <v>41</v>
      </c>
      <c r="V89" s="41" t="str">
        <f ca="1">Planning!$L31</f>
        <v>Manchester City</v>
      </c>
      <c r="W89" s="13" t="str">
        <f ca="1">Planning!$N31</f>
        <v>FC Grönlingen</v>
      </c>
      <c r="X89" s="13">
        <f ca="1">IF(AND('Preliminary Round'!$I37&lt;&gt;"",'Preliminary Round'!$K37&lt;&gt;"",'Preliminary Round'!$F37&lt;&gt;'Preliminary Round'!$H37,$V89&lt;&gt;"",$W89&lt;&gt;""),'Preliminary Round'!$I37,"")</f>
        <v>5</v>
      </c>
      <c r="Y89" s="36">
        <f ca="1">IF(AND('Preliminary Round'!$I37&lt;&gt;"",'Preliminary Round'!$K37&lt;&gt;"",'Preliminary Round'!$F37&lt;&gt;'Preliminary Round'!$H37,$V89&lt;&gt;"",$W89&lt;&gt;""),'Preliminary Round'!$K37,"")</f>
        <v>0</v>
      </c>
      <c r="Z89" s="35" t="str">
        <f t="shared" ca="1" si="67"/>
        <v>Manchester CityFC Grönlingen</v>
      </c>
      <c r="AA89" s="13">
        <f t="shared" ca="1" si="66"/>
        <v>1</v>
      </c>
      <c r="AB89" s="13" t="str">
        <f ca="1">IF(AA89&gt;0,X89&amp;Language!$E$84&amp;Y89,"")</f>
        <v>5-0</v>
      </c>
      <c r="AD89" s="145"/>
      <c r="AE89" s="150">
        <f ca="1">IF($AA89=0,"",IF($X89&gt;$Y89,Settings!$C$4,IF($X89=$Y89,1,0)))</f>
        <v>3</v>
      </c>
      <c r="AF89" s="145">
        <f ca="1">IF($AA89=0,"",IF($X89&lt;$Y89,Settings!$C$4,IF($X89=$Y89,1,0)))</f>
        <v>0</v>
      </c>
    </row>
    <row r="90" spans="2:32" s="2" customFormat="1" x14ac:dyDescent="0.2">
      <c r="B90" s="4"/>
      <c r="C90" s="4"/>
      <c r="D90" s="4"/>
      <c r="E90" s="4"/>
      <c r="F90" s="13"/>
      <c r="G90" s="13"/>
      <c r="H90" s="13"/>
      <c r="I90" s="13"/>
      <c r="J90" s="13"/>
      <c r="K90" s="13"/>
      <c r="L90" s="13"/>
      <c r="M90" s="13"/>
      <c r="U90" s="68" t="s">
        <v>42</v>
      </c>
      <c r="V90" s="41" t="str">
        <f ca="1">Planning!$L32</f>
        <v>FSV Rauen</v>
      </c>
      <c r="W90" s="13" t="str">
        <f ca="1">Planning!$N32</f>
        <v>1. FC Nürnberg</v>
      </c>
      <c r="X90" s="13">
        <f ca="1">IF(AND('Preliminary Round'!$I38&lt;&gt;"",'Preliminary Round'!$K38&lt;&gt;"",'Preliminary Round'!$F38&lt;&gt;'Preliminary Round'!$H38,$V90&lt;&gt;"",$W90&lt;&gt;""),'Preliminary Round'!$I38,"")</f>
        <v>1</v>
      </c>
      <c r="Y90" s="36">
        <f ca="1">IF(AND('Preliminary Round'!$I38&lt;&gt;"",'Preliminary Round'!$K38&lt;&gt;"",'Preliminary Round'!$F38&lt;&gt;'Preliminary Round'!$H38,$V90&lt;&gt;"",$W90&lt;&gt;""),'Preliminary Round'!$K38,"")</f>
        <v>3</v>
      </c>
      <c r="Z90" s="35" t="str">
        <f t="shared" ca="1" si="67"/>
        <v>FSV Rauen1. FC Nürnberg</v>
      </c>
      <c r="AA90" s="13">
        <f t="shared" ca="1" si="66"/>
        <v>1</v>
      </c>
      <c r="AB90" s="13" t="str">
        <f ca="1">IF(AA90&gt;0,X90&amp;Language!$E$84&amp;Y90,"")</f>
        <v>1-3</v>
      </c>
      <c r="AD90" s="145"/>
      <c r="AE90" s="150">
        <f ca="1">IF($AA90=0,"",IF($X90&gt;$Y90,Settings!$C$4,IF($X90=$Y90,1,0)))</f>
        <v>0</v>
      </c>
      <c r="AF90" s="145">
        <f ca="1">IF($AA90=0,"",IF($X90&lt;$Y90,Settings!$C$4,IF($X90=$Y90,1,0)))</f>
        <v>3</v>
      </c>
    </row>
    <row r="91" spans="2:32" s="2" customFormat="1" x14ac:dyDescent="0.2">
      <c r="B91" s="4"/>
      <c r="C91" s="4"/>
      <c r="D91" s="4"/>
      <c r="E91" s="4"/>
      <c r="F91" s="13"/>
      <c r="G91" s="13"/>
      <c r="H91" s="13"/>
      <c r="I91" s="13"/>
      <c r="J91" s="13"/>
      <c r="K91" s="13"/>
      <c r="L91" s="13"/>
      <c r="M91" s="13"/>
      <c r="U91" s="68" t="s">
        <v>43</v>
      </c>
      <c r="V91" s="41" t="str">
        <f ca="1">Planning!$L33</f>
        <v>1. FC Riedwald</v>
      </c>
      <c r="W91" s="13" t="str">
        <f ca="1">Planning!$N33</f>
        <v>FC Barcelona</v>
      </c>
      <c r="X91" s="13">
        <f ca="1">IF(AND('Preliminary Round'!$I39&lt;&gt;"",'Preliminary Round'!$K39&lt;&gt;"",'Preliminary Round'!$F39&lt;&gt;'Preliminary Round'!$H39,$V91&lt;&gt;"",$W91&lt;&gt;""),'Preliminary Round'!$I39,"")</f>
        <v>0</v>
      </c>
      <c r="Y91" s="36">
        <f ca="1">IF(AND('Preliminary Round'!$I39&lt;&gt;"",'Preliminary Round'!$K39&lt;&gt;"",'Preliminary Round'!$F39&lt;&gt;'Preliminary Round'!$H39,$V91&lt;&gt;"",$W91&lt;&gt;""),'Preliminary Round'!$K39,"")</f>
        <v>2</v>
      </c>
      <c r="Z91" s="35" t="str">
        <f t="shared" ca="1" si="67"/>
        <v>1. FC RiedwaldFC Barcelona</v>
      </c>
      <c r="AA91" s="13">
        <f t="shared" ca="1" si="66"/>
        <v>1</v>
      </c>
      <c r="AB91" s="13" t="str">
        <f ca="1">IF(AA91&gt;0,X91&amp;Language!$E$84&amp;Y91,"")</f>
        <v>0-2</v>
      </c>
      <c r="AD91" s="145"/>
      <c r="AE91" s="150">
        <f ca="1">IF($AA91=0,"",IF($X91&gt;$Y91,Settings!$C$4,IF($X91=$Y91,1,0)))</f>
        <v>0</v>
      </c>
      <c r="AF91" s="145">
        <f ca="1">IF($AA91=0,"",IF($X91&lt;$Y91,Settings!$C$4,IF($X91=$Y91,1,0)))</f>
        <v>3</v>
      </c>
    </row>
    <row r="92" spans="2:32" s="2" customFormat="1" x14ac:dyDescent="0.2">
      <c r="B92" s="4"/>
      <c r="C92" s="4"/>
      <c r="D92" s="4"/>
      <c r="E92" s="4"/>
      <c r="F92" s="13"/>
      <c r="G92" s="13"/>
      <c r="H92" s="13"/>
      <c r="I92" s="13"/>
      <c r="J92" s="13"/>
      <c r="K92" s="13"/>
      <c r="L92" s="13"/>
      <c r="M92" s="13"/>
      <c r="U92" s="68" t="s">
        <v>44</v>
      </c>
      <c r="V92" s="41" t="str">
        <f ca="1">Planning!$L34</f>
        <v>Mainz 05</v>
      </c>
      <c r="W92" s="13" t="str">
        <f ca="1">Planning!$N34</f>
        <v>Inter Mailand</v>
      </c>
      <c r="X92" s="13">
        <f ca="1">IF(AND('Preliminary Round'!$I40&lt;&gt;"",'Preliminary Round'!$K40&lt;&gt;"",'Preliminary Round'!$F40&lt;&gt;'Preliminary Round'!$H40,$V92&lt;&gt;"",$W92&lt;&gt;""),'Preliminary Round'!$I40,"")</f>
        <v>1</v>
      </c>
      <c r="Y92" s="36">
        <f ca="1">IF(AND('Preliminary Round'!$I40&lt;&gt;"",'Preliminary Round'!$K40&lt;&gt;"",'Preliminary Round'!$F40&lt;&gt;'Preliminary Round'!$H40,$V92&lt;&gt;"",$W92&lt;&gt;""),'Preliminary Round'!$K40,"")</f>
        <v>4</v>
      </c>
      <c r="Z92" s="35" t="str">
        <f t="shared" ca="1" si="67"/>
        <v>Mainz 05Inter Mailand</v>
      </c>
      <c r="AA92" s="13">
        <f t="shared" ca="1" si="66"/>
        <v>1</v>
      </c>
      <c r="AB92" s="13" t="str">
        <f ca="1">IF(AA92&gt;0,X92&amp;Language!$E$84&amp;Y92,"")</f>
        <v>1-4</v>
      </c>
      <c r="AD92" s="145"/>
      <c r="AE92" s="150">
        <f ca="1">IF($AA92=0,"",IF($X92&gt;$Y92,Settings!$C$4,IF($X92=$Y92,1,0)))</f>
        <v>0</v>
      </c>
      <c r="AF92" s="145">
        <f ca="1">IF($AA92=0,"",IF($X92&lt;$Y92,Settings!$C$4,IF($X92=$Y92,1,0)))</f>
        <v>3</v>
      </c>
    </row>
    <row r="93" spans="2:32" s="2" customFormat="1" x14ac:dyDescent="0.2">
      <c r="B93" s="4"/>
      <c r="C93" s="4"/>
      <c r="D93" s="4"/>
      <c r="E93" s="4"/>
      <c r="F93" s="13"/>
      <c r="G93" s="13"/>
      <c r="H93" s="13"/>
      <c r="I93" s="13"/>
      <c r="J93" s="13"/>
      <c r="K93" s="13"/>
      <c r="L93" s="13"/>
      <c r="M93" s="13"/>
      <c r="U93" s="68" t="s">
        <v>45</v>
      </c>
      <c r="V93" s="41" t="str">
        <f ca="1">Planning!$L35</f>
        <v>Kickers Rodendorf</v>
      </c>
      <c r="W93" s="13" t="str">
        <f ca="1">Planning!$N35</f>
        <v>Real Madrid</v>
      </c>
      <c r="X93" s="13">
        <f ca="1">IF(AND('Preliminary Round'!$I41&lt;&gt;"",'Preliminary Round'!$K41&lt;&gt;"",'Preliminary Round'!$F41&lt;&gt;'Preliminary Round'!$H41,$V93&lt;&gt;"",$W93&lt;&gt;""),'Preliminary Round'!$I41,"")</f>
        <v>0</v>
      </c>
      <c r="Y93" s="36">
        <f ca="1">IF(AND('Preliminary Round'!$I41&lt;&gt;"",'Preliminary Round'!$K41&lt;&gt;"",'Preliminary Round'!$F41&lt;&gt;'Preliminary Round'!$H41,$V93&lt;&gt;"",$W93&lt;&gt;""),'Preliminary Round'!$K41,"")</f>
        <v>6</v>
      </c>
      <c r="Z93" s="35" t="str">
        <f t="shared" ca="1" si="67"/>
        <v>Kickers RodendorfReal Madrid</v>
      </c>
      <c r="AA93" s="13">
        <f t="shared" ca="1" si="66"/>
        <v>1</v>
      </c>
      <c r="AB93" s="13" t="str">
        <f ca="1">IF(AA93&gt;0,X93&amp;Language!$E$84&amp;Y93,"")</f>
        <v>0-6</v>
      </c>
      <c r="AD93" s="145"/>
      <c r="AE93" s="150">
        <f ca="1">IF($AA93=0,"",IF($X93&gt;$Y93,Settings!$C$4,IF($X93=$Y93,1,0)))</f>
        <v>0</v>
      </c>
      <c r="AF93" s="145">
        <f ca="1">IF($AA93=0,"",IF($X93&lt;$Y93,Settings!$C$4,IF($X93=$Y93,1,0)))</f>
        <v>3</v>
      </c>
    </row>
    <row r="94" spans="2:32" s="2" customFormat="1" x14ac:dyDescent="0.2">
      <c r="B94" s="4"/>
      <c r="C94" s="4"/>
      <c r="D94" s="4"/>
      <c r="E94" s="4"/>
      <c r="F94" s="13"/>
      <c r="G94" s="13"/>
      <c r="H94" s="13"/>
      <c r="I94" s="13"/>
      <c r="J94" s="13"/>
      <c r="K94" s="13"/>
      <c r="L94" s="13"/>
      <c r="M94" s="13"/>
      <c r="U94" s="68" t="s">
        <v>46</v>
      </c>
      <c r="V94" s="41" t="str">
        <f ca="1">Planning!$L36</f>
        <v/>
      </c>
      <c r="W94" s="13" t="str">
        <f ca="1">Planning!$N36</f>
        <v/>
      </c>
      <c r="X94" s="13" t="str">
        <f ca="1">IF(AND('Preliminary Round'!$I42&lt;&gt;"",'Preliminary Round'!$K42&lt;&gt;"",'Preliminary Round'!$F42&lt;&gt;'Preliminary Round'!$H42,$V94&lt;&gt;"",$W94&lt;&gt;""),'Preliminary Round'!$I42,"")</f>
        <v/>
      </c>
      <c r="Y94" s="36" t="str">
        <f ca="1">IF(AND('Preliminary Round'!$I42&lt;&gt;"",'Preliminary Round'!$K42&lt;&gt;"",'Preliminary Round'!$F42&lt;&gt;'Preliminary Round'!$H42,$V94&lt;&gt;"",$W94&lt;&gt;""),'Preliminary Round'!$K42,"")</f>
        <v/>
      </c>
      <c r="Z94" s="35" t="str">
        <f t="shared" ca="1" si="67"/>
        <v/>
      </c>
      <c r="AA94" s="13">
        <f t="shared" ca="1" si="66"/>
        <v>0</v>
      </c>
      <c r="AB94" s="13" t="str">
        <f ca="1">IF(AA94&gt;0,X94&amp;Language!$E$84&amp;Y94,"")</f>
        <v/>
      </c>
      <c r="AD94" s="145"/>
      <c r="AE94" s="150" t="str">
        <f ca="1">IF($AA94=0,"",IF($X94&gt;$Y94,Settings!$C$4,IF($X94=$Y94,1,0)))</f>
        <v/>
      </c>
      <c r="AF94" s="145" t="str">
        <f ca="1">IF($AA94=0,"",IF($X94&lt;$Y94,Settings!$C$4,IF($X94=$Y94,1,0)))</f>
        <v/>
      </c>
    </row>
    <row r="95" spans="2:32" s="2" customFormat="1" x14ac:dyDescent="0.2">
      <c r="B95" s="4"/>
      <c r="C95" s="4"/>
      <c r="D95" s="4"/>
      <c r="E95" s="4"/>
      <c r="F95" s="13"/>
      <c r="G95" s="13"/>
      <c r="H95" s="13"/>
      <c r="I95" s="13"/>
      <c r="J95" s="13"/>
      <c r="K95" s="13"/>
      <c r="L95" s="13"/>
      <c r="M95" s="13"/>
      <c r="U95" s="68" t="s">
        <v>47</v>
      </c>
      <c r="V95" s="41" t="str">
        <f ca="1">Planning!$L37</f>
        <v/>
      </c>
      <c r="W95" s="13" t="str">
        <f ca="1">Planning!$N37</f>
        <v/>
      </c>
      <c r="X95" s="13" t="str">
        <f ca="1">IF(AND('Preliminary Round'!$I43&lt;&gt;"",'Preliminary Round'!$K43&lt;&gt;"",'Preliminary Round'!$F43&lt;&gt;'Preliminary Round'!$H43,$V95&lt;&gt;"",$W95&lt;&gt;""),'Preliminary Round'!$I43,"")</f>
        <v/>
      </c>
      <c r="Y95" s="36" t="str">
        <f ca="1">IF(AND('Preliminary Round'!$I43&lt;&gt;"",'Preliminary Round'!$K43&lt;&gt;"",'Preliminary Round'!$F43&lt;&gt;'Preliminary Round'!$H43,$V95&lt;&gt;"",$W95&lt;&gt;""),'Preliminary Round'!$K43,"")</f>
        <v/>
      </c>
      <c r="Z95" s="35" t="str">
        <f t="shared" ca="1" si="67"/>
        <v/>
      </c>
      <c r="AA95" s="13">
        <f t="shared" ca="1" si="66"/>
        <v>0</v>
      </c>
      <c r="AB95" s="13" t="str">
        <f ca="1">IF(AA95&gt;0,X95&amp;Language!$E$84&amp;Y95,"")</f>
        <v/>
      </c>
      <c r="AD95" s="145"/>
      <c r="AE95" s="150" t="str">
        <f ca="1">IF($AA95=0,"",IF($X95&gt;$Y95,Settings!$C$4,IF($X95=$Y95,1,0)))</f>
        <v/>
      </c>
      <c r="AF95" s="145" t="str">
        <f ca="1">IF($AA95=0,"",IF($X95&lt;$Y95,Settings!$C$4,IF($X95=$Y95,1,0)))</f>
        <v/>
      </c>
    </row>
    <row r="96" spans="2:32" s="2" customFormat="1" x14ac:dyDescent="0.2">
      <c r="B96" s="4"/>
      <c r="C96" s="4"/>
      <c r="D96" s="4"/>
      <c r="E96" s="4"/>
      <c r="F96" s="13"/>
      <c r="G96" s="13"/>
      <c r="H96" s="13"/>
      <c r="I96" s="13"/>
      <c r="J96" s="13"/>
      <c r="K96" s="13"/>
      <c r="L96" s="13"/>
      <c r="M96" s="13"/>
      <c r="U96" s="68" t="s">
        <v>48</v>
      </c>
      <c r="V96" s="41" t="str">
        <f ca="1">Planning!$L38</f>
        <v/>
      </c>
      <c r="W96" s="13" t="str">
        <f ca="1">Planning!$N38</f>
        <v/>
      </c>
      <c r="X96" s="13" t="str">
        <f ca="1">IF(AND('Preliminary Round'!$I44&lt;&gt;"",'Preliminary Round'!$K44&lt;&gt;"",'Preliminary Round'!$F44&lt;&gt;'Preliminary Round'!$H44,$V96&lt;&gt;"",$W96&lt;&gt;""),'Preliminary Round'!$I44,"")</f>
        <v/>
      </c>
      <c r="Y96" s="36" t="str">
        <f ca="1">IF(AND('Preliminary Round'!$I44&lt;&gt;"",'Preliminary Round'!$K44&lt;&gt;"",'Preliminary Round'!$F44&lt;&gt;'Preliminary Round'!$H44,$V96&lt;&gt;"",$W96&lt;&gt;""),'Preliminary Round'!$K44,"")</f>
        <v/>
      </c>
      <c r="Z96" s="35" t="str">
        <f t="shared" ca="1" si="67"/>
        <v/>
      </c>
      <c r="AA96" s="13">
        <f t="shared" ca="1" si="66"/>
        <v>0</v>
      </c>
      <c r="AB96" s="13" t="str">
        <f ca="1">IF(AA96&gt;0,X96&amp;Language!$E$84&amp;Y96,"")</f>
        <v/>
      </c>
      <c r="AD96" s="145"/>
      <c r="AE96" s="150" t="str">
        <f ca="1">IF($AA96=0,"",IF($X96&gt;$Y96,Settings!$C$4,IF($X96=$Y96,1,0)))</f>
        <v/>
      </c>
      <c r="AF96" s="145" t="str">
        <f ca="1">IF($AA96=0,"",IF($X96&lt;$Y96,Settings!$C$4,IF($X96=$Y96,1,0)))</f>
        <v/>
      </c>
    </row>
    <row r="97" spans="2:32" s="2" customFormat="1" x14ac:dyDescent="0.2">
      <c r="B97" s="4"/>
      <c r="C97" s="4"/>
      <c r="D97" s="4"/>
      <c r="E97" s="4"/>
      <c r="F97" s="13"/>
      <c r="G97" s="13"/>
      <c r="H97" s="13"/>
      <c r="I97" s="13"/>
      <c r="J97" s="13"/>
      <c r="K97" s="13"/>
      <c r="L97" s="13"/>
      <c r="M97" s="13"/>
      <c r="U97" s="68" t="s">
        <v>49</v>
      </c>
      <c r="V97" s="41" t="str">
        <f ca="1">Planning!$L39</f>
        <v/>
      </c>
      <c r="W97" s="13" t="str">
        <f ca="1">Planning!$N39</f>
        <v/>
      </c>
      <c r="X97" s="13" t="str">
        <f ca="1">IF(AND('Preliminary Round'!$I45&lt;&gt;"",'Preliminary Round'!$K45&lt;&gt;"",'Preliminary Round'!$F45&lt;&gt;'Preliminary Round'!$H45,$V97&lt;&gt;"",$W97&lt;&gt;""),'Preliminary Round'!$I45,"")</f>
        <v/>
      </c>
      <c r="Y97" s="36" t="str">
        <f ca="1">IF(AND('Preliminary Round'!$I45&lt;&gt;"",'Preliminary Round'!$K45&lt;&gt;"",'Preliminary Round'!$F45&lt;&gt;'Preliminary Round'!$H45,$V97&lt;&gt;"",$W97&lt;&gt;""),'Preliminary Round'!$K45,"")</f>
        <v/>
      </c>
      <c r="Z97" s="35" t="str">
        <f t="shared" ca="1" si="67"/>
        <v/>
      </c>
      <c r="AA97" s="13">
        <f t="shared" ca="1" si="66"/>
        <v>0</v>
      </c>
      <c r="AB97" s="13" t="str">
        <f ca="1">IF(AA97&gt;0,X97&amp;Language!$E$84&amp;Y97,"")</f>
        <v/>
      </c>
      <c r="AD97" s="145"/>
      <c r="AE97" s="150" t="str">
        <f ca="1">IF($AA97=0,"",IF($X97&gt;$Y97,Settings!$C$4,IF($X97=$Y97,1,0)))</f>
        <v/>
      </c>
      <c r="AF97" s="145" t="str">
        <f ca="1">IF($AA97=0,"",IF($X97&lt;$Y97,Settings!$C$4,IF($X97=$Y97,1,0)))</f>
        <v/>
      </c>
    </row>
    <row r="98" spans="2:32" s="2" customFormat="1" x14ac:dyDescent="0.2">
      <c r="B98" s="4"/>
      <c r="C98" s="4"/>
      <c r="D98" s="4"/>
      <c r="E98" s="4"/>
      <c r="F98" s="13"/>
      <c r="G98" s="13"/>
      <c r="H98" s="13"/>
      <c r="I98" s="13"/>
      <c r="J98" s="13"/>
      <c r="K98" s="13"/>
      <c r="L98" s="13"/>
      <c r="M98" s="13"/>
      <c r="U98" s="68" t="s">
        <v>50</v>
      </c>
      <c r="V98" s="41" t="str">
        <f ca="1">Planning!$L40</f>
        <v/>
      </c>
      <c r="W98" s="13" t="str">
        <f ca="1">Planning!$N40</f>
        <v/>
      </c>
      <c r="X98" s="13" t="str">
        <f ca="1">IF(AND('Preliminary Round'!$I46&lt;&gt;"",'Preliminary Round'!$K46&lt;&gt;"",'Preliminary Round'!$F46&lt;&gt;'Preliminary Round'!$H46,$V98&lt;&gt;"",$W98&lt;&gt;""),'Preliminary Round'!$I46,"")</f>
        <v/>
      </c>
      <c r="Y98" s="36" t="str">
        <f ca="1">IF(AND('Preliminary Round'!$I46&lt;&gt;"",'Preliminary Round'!$K46&lt;&gt;"",'Preliminary Round'!$F46&lt;&gt;'Preliminary Round'!$H46,$V98&lt;&gt;"",$W98&lt;&gt;""),'Preliminary Round'!$K46,"")</f>
        <v/>
      </c>
      <c r="Z98" s="35" t="str">
        <f t="shared" ca="1" si="67"/>
        <v/>
      </c>
      <c r="AA98" s="13">
        <f t="shared" ca="1" si="66"/>
        <v>0</v>
      </c>
      <c r="AB98" s="13" t="str">
        <f ca="1">IF(AA98&gt;0,X98&amp;Language!$E$84&amp;Y98,"")</f>
        <v/>
      </c>
      <c r="AD98" s="145"/>
      <c r="AE98" s="150" t="str">
        <f ca="1">IF($AA98=0,"",IF($X98&gt;$Y98,Settings!$C$4,IF($X98=$Y98,1,0)))</f>
        <v/>
      </c>
      <c r="AF98" s="145" t="str">
        <f ca="1">IF($AA98=0,"",IF($X98&lt;$Y98,Settings!$C$4,IF($X98=$Y98,1,0)))</f>
        <v/>
      </c>
    </row>
    <row r="99" spans="2:32" s="2" customFormat="1" x14ac:dyDescent="0.2">
      <c r="B99" s="4"/>
      <c r="C99" s="4"/>
      <c r="D99" s="4"/>
      <c r="E99" s="4"/>
      <c r="F99" s="13"/>
      <c r="G99" s="13"/>
      <c r="H99" s="13"/>
      <c r="I99" s="13"/>
      <c r="J99" s="13"/>
      <c r="K99" s="13"/>
      <c r="L99" s="13"/>
      <c r="M99" s="13"/>
      <c r="U99" s="68" t="s">
        <v>51</v>
      </c>
      <c r="V99" s="41" t="str">
        <f ca="1">Planning!$L41</f>
        <v/>
      </c>
      <c r="W99" s="13" t="str">
        <f ca="1">Planning!$N41</f>
        <v/>
      </c>
      <c r="X99" s="13" t="str">
        <f ca="1">IF(AND('Preliminary Round'!$I47&lt;&gt;"",'Preliminary Round'!$K47&lt;&gt;"",'Preliminary Round'!$F47&lt;&gt;'Preliminary Round'!$H47,$V99&lt;&gt;"",$W99&lt;&gt;""),'Preliminary Round'!$I47,"")</f>
        <v/>
      </c>
      <c r="Y99" s="36" t="str">
        <f ca="1">IF(AND('Preliminary Round'!$I47&lt;&gt;"",'Preliminary Round'!$K47&lt;&gt;"",'Preliminary Round'!$F47&lt;&gt;'Preliminary Round'!$H47,$V99&lt;&gt;"",$W99&lt;&gt;""),'Preliminary Round'!$K47,"")</f>
        <v/>
      </c>
      <c r="Z99" s="35" t="str">
        <f t="shared" ca="1" si="67"/>
        <v/>
      </c>
      <c r="AA99" s="13">
        <f t="shared" ca="1" si="66"/>
        <v>0</v>
      </c>
      <c r="AB99" s="13" t="str">
        <f ca="1">IF(AA99&gt;0,X99&amp;Language!$E$84&amp;Y99,"")</f>
        <v/>
      </c>
      <c r="AD99" s="145"/>
      <c r="AE99" s="150" t="str">
        <f ca="1">IF($AA99=0,"",IF($X99&gt;$Y99,Settings!$C$4,IF($X99=$Y99,1,0)))</f>
        <v/>
      </c>
      <c r="AF99" s="145" t="str">
        <f ca="1">IF($AA99=0,"",IF($X99&lt;$Y99,Settings!$C$4,IF($X99=$Y99,1,0)))</f>
        <v/>
      </c>
    </row>
    <row r="100" spans="2:32" s="2" customFormat="1" x14ac:dyDescent="0.2">
      <c r="B100" s="4"/>
      <c r="C100" s="4"/>
      <c r="D100" s="4"/>
      <c r="E100" s="4"/>
      <c r="F100" s="13"/>
      <c r="G100" s="13"/>
      <c r="H100" s="13"/>
      <c r="I100" s="13"/>
      <c r="J100" s="13"/>
      <c r="K100" s="13"/>
      <c r="L100" s="13"/>
      <c r="M100" s="13"/>
      <c r="U100" s="68" t="s">
        <v>60</v>
      </c>
      <c r="V100" s="41" t="str">
        <f ca="1">Planning!$L42</f>
        <v/>
      </c>
      <c r="W100" s="13" t="str">
        <f ca="1">Planning!$N42</f>
        <v/>
      </c>
      <c r="X100" s="13" t="str">
        <f ca="1">IF(AND('Preliminary Round'!$I48&lt;&gt;"",'Preliminary Round'!$K48&lt;&gt;"",'Preliminary Round'!$F48&lt;&gt;'Preliminary Round'!$H48,$V100&lt;&gt;"",$W100&lt;&gt;""),'Preliminary Round'!$I48,"")</f>
        <v/>
      </c>
      <c r="Y100" s="36" t="str">
        <f ca="1">IF(AND('Preliminary Round'!$I48&lt;&gt;"",'Preliminary Round'!$K48&lt;&gt;"",'Preliminary Round'!$F48&lt;&gt;'Preliminary Round'!$H48,$V100&lt;&gt;"",$W100&lt;&gt;""),'Preliminary Round'!$K48,"")</f>
        <v/>
      </c>
      <c r="Z100" s="35" t="str">
        <f t="shared" ca="1" si="67"/>
        <v/>
      </c>
      <c r="AA100" s="13">
        <f t="shared" ca="1" si="66"/>
        <v>0</v>
      </c>
      <c r="AB100" s="13" t="str">
        <f ca="1">IF(AA100&gt;0,X100&amp;Language!$E$84&amp;Y100,"")</f>
        <v/>
      </c>
      <c r="AD100" s="145"/>
      <c r="AE100" s="150" t="str">
        <f ca="1">IF($AA100=0,"",IF($X100&gt;$Y100,Settings!$C$4,IF($X100=$Y100,1,0)))</f>
        <v/>
      </c>
      <c r="AF100" s="145" t="str">
        <f ca="1">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 ca="1">Planning!$L43</f>
        <v/>
      </c>
      <c r="W101" s="13" t="str">
        <f ca="1">Planning!$N43</f>
        <v/>
      </c>
      <c r="X101" s="13" t="str">
        <f ca="1">IF(AND('Preliminary Round'!$I49&lt;&gt;"",'Preliminary Round'!$K49&lt;&gt;"",'Preliminary Round'!$F49&lt;&gt;'Preliminary Round'!$H49,$V101&lt;&gt;"",$W101&lt;&gt;""),'Preliminary Round'!$I49,"")</f>
        <v/>
      </c>
      <c r="Y101" s="36" t="str">
        <f ca="1">IF(AND('Preliminary Round'!$I49&lt;&gt;"",'Preliminary Round'!$K49&lt;&gt;"",'Preliminary Round'!$F49&lt;&gt;'Preliminary Round'!$H49,$V101&lt;&gt;"",$W101&lt;&gt;""),'Preliminary Round'!$K49,"")</f>
        <v/>
      </c>
      <c r="Z101" s="35" t="str">
        <f t="shared" ca="1" si="67"/>
        <v/>
      </c>
      <c r="AA101" s="13">
        <f t="shared" ca="1" si="66"/>
        <v>0</v>
      </c>
      <c r="AB101" s="13" t="str">
        <f ca="1">IF(AA101&gt;0,X101&amp;Language!$E$84&amp;Y101,"")</f>
        <v/>
      </c>
      <c r="AD101" s="145"/>
      <c r="AE101" s="150" t="str">
        <f ca="1">IF($AA101=0,"",IF($X101&gt;$Y101,Settings!$C$4,IF($X101=$Y101,1,0)))</f>
        <v/>
      </c>
      <c r="AF101" s="145" t="str">
        <f ca="1">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 ca="1">Planning!$L44</f>
        <v/>
      </c>
      <c r="W102" s="13" t="str">
        <f ca="1">Planning!$N44</f>
        <v/>
      </c>
      <c r="X102" s="13" t="str">
        <f ca="1">IF(AND('Preliminary Round'!$I50&lt;&gt;"",'Preliminary Round'!$K50&lt;&gt;"",'Preliminary Round'!$F50&lt;&gt;'Preliminary Round'!$H50,$V102&lt;&gt;"",$W102&lt;&gt;""),'Preliminary Round'!$I50,"")</f>
        <v/>
      </c>
      <c r="Y102" s="36" t="str">
        <f ca="1">IF(AND('Preliminary Round'!$I50&lt;&gt;"",'Preliminary Round'!$K50&lt;&gt;"",'Preliminary Round'!$F50&lt;&gt;'Preliminary Round'!$H50,$V102&lt;&gt;"",$W102&lt;&gt;""),'Preliminary Round'!$K50,"")</f>
        <v/>
      </c>
      <c r="Z102" s="35" t="str">
        <f t="shared" ca="1" si="67"/>
        <v/>
      </c>
      <c r="AA102" s="13">
        <f t="shared" ca="1" si="66"/>
        <v>0</v>
      </c>
      <c r="AB102" s="13" t="str">
        <f ca="1">IF(AA102&gt;0,X102&amp;Language!$E$84&amp;Y102,"")</f>
        <v/>
      </c>
      <c r="AD102" s="145"/>
      <c r="AE102" s="150" t="str">
        <f ca="1">IF($AA102=0,"",IF($X102&gt;$Y102,Settings!$C$4,IF($X102=$Y102,1,0)))</f>
        <v/>
      </c>
      <c r="AF102" s="145" t="str">
        <f ca="1">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 ca="1">Planning!$L45</f>
        <v/>
      </c>
      <c r="W103" s="13" t="str">
        <f ca="1">Planning!$N45</f>
        <v/>
      </c>
      <c r="X103" s="13" t="str">
        <f ca="1">IF(AND('Preliminary Round'!$I51&lt;&gt;"",'Preliminary Round'!$K51&lt;&gt;"",'Preliminary Round'!$F51&lt;&gt;'Preliminary Round'!$H51,$V103&lt;&gt;"",$W103&lt;&gt;""),'Preliminary Round'!$I51,"")</f>
        <v/>
      </c>
      <c r="Y103" s="36" t="str">
        <f ca="1">IF(AND('Preliminary Round'!$I51&lt;&gt;"",'Preliminary Round'!$K51&lt;&gt;"",'Preliminary Round'!$F51&lt;&gt;'Preliminary Round'!$H51,$V103&lt;&gt;"",$W103&lt;&gt;""),'Preliminary Round'!$K51,"")</f>
        <v/>
      </c>
      <c r="Z103" s="35" t="str">
        <f t="shared" ca="1" si="67"/>
        <v/>
      </c>
      <c r="AA103" s="13">
        <f t="shared" ca="1" si="66"/>
        <v>0</v>
      </c>
      <c r="AB103" s="13" t="str">
        <f ca="1">IF(AA103&gt;0,X103&amp;Language!$E$84&amp;Y103,"")</f>
        <v/>
      </c>
      <c r="AD103" s="145"/>
      <c r="AE103" s="150" t="str">
        <f ca="1">IF($AA103=0,"",IF($X103&gt;$Y103,Settings!$C$4,IF($X103=$Y103,1,0)))</f>
        <v/>
      </c>
      <c r="AF103" s="145" t="str">
        <f ca="1">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 ca="1">Planning!$L46</f>
        <v/>
      </c>
      <c r="W104" s="13" t="str">
        <f ca="1">Planning!$N46</f>
        <v/>
      </c>
      <c r="X104" s="13" t="str">
        <f ca="1">IF(AND('Preliminary Round'!$I52&lt;&gt;"",'Preliminary Round'!$K52&lt;&gt;"",'Preliminary Round'!$F52&lt;&gt;'Preliminary Round'!$H52,$V104&lt;&gt;"",$W104&lt;&gt;""),'Preliminary Round'!$I52,"")</f>
        <v/>
      </c>
      <c r="Y104" s="36" t="str">
        <f ca="1">IF(AND('Preliminary Round'!$I52&lt;&gt;"",'Preliminary Round'!$K52&lt;&gt;"",'Preliminary Round'!$F52&lt;&gt;'Preliminary Round'!$H52,$V104&lt;&gt;"",$W104&lt;&gt;""),'Preliminary Round'!$K52,"")</f>
        <v/>
      </c>
      <c r="Z104" s="35" t="str">
        <f t="shared" ca="1" si="67"/>
        <v/>
      </c>
      <c r="AA104" s="13">
        <f t="shared" ca="1" si="66"/>
        <v>0</v>
      </c>
      <c r="AB104" s="13" t="str">
        <f ca="1">IF(AA104&gt;0,X104&amp;Language!$E$84&amp;Y104,"")</f>
        <v/>
      </c>
      <c r="AD104" s="145"/>
      <c r="AE104" s="150" t="str">
        <f ca="1">IF($AA104=0,"",IF($X104&gt;$Y104,Settings!$C$4,IF($X104=$Y104,1,0)))</f>
        <v/>
      </c>
      <c r="AF104" s="145" t="str">
        <f ca="1">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 ca="1">Planning!$L47</f>
        <v/>
      </c>
      <c r="W105" s="13" t="str">
        <f ca="1">Planning!$N47</f>
        <v/>
      </c>
      <c r="X105" s="13" t="str">
        <f ca="1">IF(AND('Preliminary Round'!$I53&lt;&gt;"",'Preliminary Round'!$K53&lt;&gt;"",'Preliminary Round'!$F53&lt;&gt;'Preliminary Round'!$H53,$V105&lt;&gt;"",$W105&lt;&gt;""),'Preliminary Round'!$I53,"")</f>
        <v/>
      </c>
      <c r="Y105" s="36" t="str">
        <f ca="1">IF(AND('Preliminary Round'!$I53&lt;&gt;"",'Preliminary Round'!$K53&lt;&gt;"",'Preliminary Round'!$F53&lt;&gt;'Preliminary Round'!$H53,$V105&lt;&gt;"",$W105&lt;&gt;""),'Preliminary Round'!$K53,"")</f>
        <v/>
      </c>
      <c r="Z105" s="35" t="str">
        <f t="shared" ca="1" si="67"/>
        <v/>
      </c>
      <c r="AA105" s="13">
        <f t="shared" ca="1" si="66"/>
        <v>0</v>
      </c>
      <c r="AB105" s="13" t="str">
        <f ca="1">IF(AA105&gt;0,X105&amp;Language!$E$84&amp;Y105,"")</f>
        <v/>
      </c>
      <c r="AD105" s="145"/>
      <c r="AE105" s="150" t="str">
        <f ca="1">IF($AA105=0,"",IF($X105&gt;$Y105,Settings!$C$4,IF($X105=$Y105,1,0)))</f>
        <v/>
      </c>
      <c r="AF105" s="145" t="str">
        <f ca="1">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 ca="1">Planning!$L48</f>
        <v/>
      </c>
      <c r="W106" s="13" t="str">
        <f ca="1">Planning!$N48</f>
        <v/>
      </c>
      <c r="X106" s="13" t="str">
        <f ca="1">IF(AND('Preliminary Round'!$I54&lt;&gt;"",'Preliminary Round'!$K54&lt;&gt;"",'Preliminary Round'!$F54&lt;&gt;'Preliminary Round'!$H54,$V106&lt;&gt;"",$W106&lt;&gt;""),'Preliminary Round'!$I54,"")</f>
        <v/>
      </c>
      <c r="Y106" s="36" t="str">
        <f ca="1">IF(AND('Preliminary Round'!$I54&lt;&gt;"",'Preliminary Round'!$K54&lt;&gt;"",'Preliminary Round'!$F54&lt;&gt;'Preliminary Round'!$H54,$V106&lt;&gt;"",$W106&lt;&gt;""),'Preliminary Round'!$K54,"")</f>
        <v/>
      </c>
      <c r="Z106" s="35" t="str">
        <f t="shared" ca="1" si="67"/>
        <v/>
      </c>
      <c r="AA106" s="13">
        <f t="shared" ca="1" si="66"/>
        <v>0</v>
      </c>
      <c r="AB106" s="13" t="str">
        <f ca="1">IF(AA106&gt;0,X106&amp;Language!$E$84&amp;Y106,"")</f>
        <v/>
      </c>
      <c r="AD106" s="145"/>
      <c r="AE106" s="150" t="str">
        <f ca="1">IF($AA106=0,"",IF($X106&gt;$Y106,Settings!$C$4,IF($X106=$Y106,1,0)))</f>
        <v/>
      </c>
      <c r="AF106" s="145" t="str">
        <f ca="1">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 ca="1">Planning!$L49</f>
        <v/>
      </c>
      <c r="W107" s="13" t="str">
        <f ca="1">Planning!$N49</f>
        <v/>
      </c>
      <c r="X107" s="13" t="str">
        <f ca="1">IF(AND('Preliminary Round'!$I55&lt;&gt;"",'Preliminary Round'!$K55&lt;&gt;"",'Preliminary Round'!$F55&lt;&gt;'Preliminary Round'!$H55,$V107&lt;&gt;"",$W107&lt;&gt;""),'Preliminary Round'!$I55,"")</f>
        <v/>
      </c>
      <c r="Y107" s="36" t="str">
        <f ca="1">IF(AND('Preliminary Round'!$I55&lt;&gt;"",'Preliminary Round'!$K55&lt;&gt;"",'Preliminary Round'!$F55&lt;&gt;'Preliminary Round'!$H55,$V107&lt;&gt;"",$W107&lt;&gt;""),'Preliminary Round'!$K55,"")</f>
        <v/>
      </c>
      <c r="Z107" s="35" t="str">
        <f t="shared" ca="1" si="67"/>
        <v/>
      </c>
      <c r="AA107" s="13">
        <f t="shared" ca="1" si="66"/>
        <v>0</v>
      </c>
      <c r="AB107" s="13" t="str">
        <f ca="1">IF(AA107&gt;0,X107&amp;Language!$E$84&amp;Y107,"")</f>
        <v/>
      </c>
      <c r="AD107" s="145"/>
      <c r="AE107" s="150" t="str">
        <f ca="1">IF($AA107=0,"",IF($X107&gt;$Y107,Settings!$C$4,IF($X107=$Y107,1,0)))</f>
        <v/>
      </c>
      <c r="AF107" s="145"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8" t="s">
        <v>68</v>
      </c>
      <c r="V108" s="41" t="str">
        <f ca="1">Planning!$L50</f>
        <v/>
      </c>
      <c r="W108" s="13" t="str">
        <f ca="1">Planning!$N50</f>
        <v/>
      </c>
      <c r="X108" s="13" t="str">
        <f ca="1">IF(AND('Preliminary Round'!$I56&lt;&gt;"",'Preliminary Round'!$K56&lt;&gt;"",'Preliminary Round'!$F56&lt;&gt;'Preliminary Round'!$H56,$V108&lt;&gt;"",$W108&lt;&gt;""),'Preliminary Round'!$I56,"")</f>
        <v/>
      </c>
      <c r="Y108" s="36" t="str">
        <f ca="1">IF(AND('Preliminary Round'!$I56&lt;&gt;"",'Preliminary Round'!$K56&lt;&gt;"",'Preliminary Round'!$F56&lt;&gt;'Preliminary Round'!$H56,$V108&lt;&gt;"",$W108&lt;&gt;""),'Preliminary Round'!$K56,"")</f>
        <v/>
      </c>
      <c r="Z108" s="35" t="str">
        <f t="shared" ca="1" si="67"/>
        <v/>
      </c>
      <c r="AA108" s="13">
        <f t="shared" ca="1" si="66"/>
        <v>0</v>
      </c>
      <c r="AB108" s="13" t="str">
        <f ca="1">IF(AA108&gt;0,X108&amp;Language!$E$84&amp;Y108,"")</f>
        <v/>
      </c>
      <c r="AD108" s="145"/>
      <c r="AE108" s="150" t="str">
        <f ca="1">IF($AA108=0,"",IF($X108&gt;$Y108,Settings!$C$4,IF($X108=$Y108,1,0)))</f>
        <v/>
      </c>
      <c r="AF108" s="145"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579" t="s">
        <v>69</v>
      </c>
      <c r="V109" s="580" t="str">
        <f>""</f>
        <v/>
      </c>
      <c r="W109" s="581" t="str">
        <f>""</f>
        <v/>
      </c>
      <c r="X109" s="581" t="str">
        <f>""</f>
        <v/>
      </c>
      <c r="Y109" s="582" t="str">
        <f>""</f>
        <v/>
      </c>
      <c r="Z109" s="583" t="str">
        <f>""</f>
        <v/>
      </c>
      <c r="AA109" s="581">
        <f t="shared" si="66"/>
        <v>0</v>
      </c>
      <c r="AB109" s="581" t="str">
        <f>""</f>
        <v/>
      </c>
      <c r="AC109" s="584"/>
      <c r="AD109" s="585"/>
      <c r="AE109" s="586" t="str">
        <f>IF($AA109=0,"",IF($X109&gt;$Y109,Settings!$C$4,IF($X109=$Y109,1,0)))</f>
        <v/>
      </c>
      <c r="AF109" s="58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6"/>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6"/>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6"/>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6"/>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6"/>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6"/>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6"/>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6"/>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6"/>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6"/>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6"/>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6"/>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6"/>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6"/>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6"/>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6"/>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6"/>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6"/>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6"/>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8">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8"/>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8"/>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8"/>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8"/>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8"/>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8"/>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IF(AA136&gt;0,Y64&amp;Language!$E$84&amp;X64,"")</f>
        <v>6-2</v>
      </c>
      <c r="AD136" s="145"/>
    </row>
    <row r="137" spans="2:32" x14ac:dyDescent="0.2">
      <c r="Y137" s="68" t="s">
        <v>8</v>
      </c>
      <c r="Z137" s="35" t="str">
        <f ca="1">W65&amp;V65</f>
        <v>Inter MailandFC Grönlingen</v>
      </c>
      <c r="AA137" s="13">
        <f t="shared" ref="AA137:AA200" ca="1" si="69">AA65</f>
        <v>1</v>
      </c>
      <c r="AB137" s="13" t="str">
        <f ca="1">IF(AA137&gt;0,Y65&amp;Language!$E$84&amp;X65,"")</f>
        <v>4-1</v>
      </c>
      <c r="AC137" s="2"/>
      <c r="AD137" s="145"/>
    </row>
    <row r="138" spans="2:32" x14ac:dyDescent="0.2">
      <c r="Y138" s="68" t="s">
        <v>9</v>
      </c>
      <c r="Z138" s="35" t="str">
        <f t="shared" ref="Z138:Z201" ca="1" si="70">W66&amp;V66</f>
        <v>Real Madrid1. FC Nürnberg</v>
      </c>
      <c r="AA138" s="13">
        <f t="shared" ca="1" si="69"/>
        <v>1</v>
      </c>
      <c r="AB138" s="13" t="str">
        <f ca="1">IF(AA138&gt;0,Y66&amp;Language!$E$84&amp;X66,"")</f>
        <v>4-1</v>
      </c>
      <c r="AC138" s="2"/>
      <c r="AD138" s="145"/>
    </row>
    <row r="139" spans="2:32" x14ac:dyDescent="0.2">
      <c r="Y139" s="68" t="s">
        <v>10</v>
      </c>
      <c r="Z139" s="35" t="str">
        <f t="shared" ca="1" si="70"/>
        <v>Maibach 1822 eVEintracht Frankfurt</v>
      </c>
      <c r="AA139" s="13">
        <f t="shared" ca="1" si="69"/>
        <v>1</v>
      </c>
      <c r="AB139" s="13" t="str">
        <f ca="1">IF(AA139&gt;0,Y67&amp;Language!$E$84&amp;X67,"")</f>
        <v>2-5</v>
      </c>
      <c r="AC139" s="2"/>
      <c r="AD139" s="145"/>
    </row>
    <row r="140" spans="2:32" x14ac:dyDescent="0.2">
      <c r="Y140" s="68" t="s">
        <v>11</v>
      </c>
      <c r="Z140" s="35" t="str">
        <f t="shared" ca="1" si="70"/>
        <v>Manchester CitySSV Wildbach</v>
      </c>
      <c r="AA140" s="13">
        <f t="shared" ca="1" si="69"/>
        <v>1</v>
      </c>
      <c r="AB140" s="13" t="str">
        <f ca="1">IF(AA140&gt;0,Y68&amp;Language!$E$84&amp;X68,"")</f>
        <v>6-2</v>
      </c>
      <c r="AC140" s="2"/>
      <c r="AD140" s="145"/>
    </row>
    <row r="141" spans="2:32" x14ac:dyDescent="0.2">
      <c r="Y141" s="68" t="s">
        <v>12</v>
      </c>
      <c r="Z141" s="35" t="str">
        <f t="shared" ca="1" si="70"/>
        <v>FSV RauenBorussia Dortmund</v>
      </c>
      <c r="AA141" s="13">
        <f t="shared" ca="1" si="69"/>
        <v>1</v>
      </c>
      <c r="AB141" s="13" t="str">
        <f ca="1">IF(AA141&gt;0,Y69&amp;Language!$E$84&amp;X69,"")</f>
        <v>0-3</v>
      </c>
      <c r="AC141" s="2"/>
      <c r="AD141" s="145"/>
    </row>
    <row r="142" spans="2:32" x14ac:dyDescent="0.2">
      <c r="Y142" s="68" t="s">
        <v>17</v>
      </c>
      <c r="Z142" s="35" t="str">
        <f t="shared" ca="1" si="70"/>
        <v>1. FC RiedwaldVFB Essenheim</v>
      </c>
      <c r="AA142" s="13">
        <f t="shared" ca="1" si="69"/>
        <v>1</v>
      </c>
      <c r="AB142" s="13" t="str">
        <f ca="1">IF(AA142&gt;0,Y70&amp;Language!$E$84&amp;X70,"")</f>
        <v>4-4</v>
      </c>
      <c r="AC142" s="2"/>
      <c r="AD142" s="145"/>
    </row>
    <row r="143" spans="2:32" x14ac:dyDescent="0.2">
      <c r="Y143" s="68" t="s">
        <v>18</v>
      </c>
      <c r="Z143" s="35" t="str">
        <f t="shared" ca="1" si="70"/>
        <v>Mainz 05FC Grönlingen</v>
      </c>
      <c r="AA143" s="13">
        <f t="shared" ca="1" si="69"/>
        <v>1</v>
      </c>
      <c r="AB143" s="13" t="str">
        <f ca="1">IF(AA143&gt;0,Y71&amp;Language!$E$84&amp;X71,"")</f>
        <v>2-1</v>
      </c>
      <c r="AC143" s="2"/>
      <c r="AD143" s="145"/>
    </row>
    <row r="144" spans="2:32" x14ac:dyDescent="0.2">
      <c r="Y144" s="68" t="s">
        <v>19</v>
      </c>
      <c r="Z144" s="35" t="str">
        <f t="shared" ca="1" si="70"/>
        <v>Kickers Rodendorf1. FC Nürnberg</v>
      </c>
      <c r="AA144" s="13">
        <f t="shared" ca="1" si="69"/>
        <v>1</v>
      </c>
      <c r="AB144" s="13" t="str">
        <f ca="1">IF(AA144&gt;0,Y72&amp;Language!$E$84&amp;X72,"")</f>
        <v>0-2</v>
      </c>
      <c r="AC144" s="2"/>
      <c r="AD144" s="145"/>
    </row>
    <row r="145" spans="25:30" x14ac:dyDescent="0.2">
      <c r="Y145" s="68" t="s">
        <v>25</v>
      </c>
      <c r="Z145" s="35" t="str">
        <f t="shared" ca="1" si="70"/>
        <v>Eintracht FrankfurtFC Barcelona</v>
      </c>
      <c r="AA145" s="13">
        <f t="shared" ca="1" si="69"/>
        <v>1</v>
      </c>
      <c r="AB145" s="13" t="str">
        <f ca="1">IF(AA145&gt;0,Y73&amp;Language!$E$84&amp;X73,"")</f>
        <v>0-1</v>
      </c>
      <c r="AC145" s="2"/>
      <c r="AD145" s="145"/>
    </row>
    <row r="146" spans="25:30" x14ac:dyDescent="0.2">
      <c r="Y146" s="68" t="s">
        <v>26</v>
      </c>
      <c r="Z146" s="35" t="str">
        <f t="shared" ca="1" si="70"/>
        <v>SSV WildbachInter Mailand</v>
      </c>
      <c r="AA146" s="13">
        <f t="shared" ca="1" si="69"/>
        <v>1</v>
      </c>
      <c r="AB146" s="13" t="str">
        <f ca="1">IF(AA146&gt;0,Y74&amp;Language!$E$84&amp;X74,"")</f>
        <v>0-5</v>
      </c>
      <c r="AC146" s="2"/>
      <c r="AD146" s="145"/>
    </row>
    <row r="147" spans="25:30" x14ac:dyDescent="0.2">
      <c r="Y147" s="68" t="s">
        <v>27</v>
      </c>
      <c r="Z147" s="35" t="str">
        <f t="shared" ca="1" si="70"/>
        <v>Borussia DortmundReal Madrid</v>
      </c>
      <c r="AA147" s="13">
        <f t="shared" ca="1" si="69"/>
        <v>1</v>
      </c>
      <c r="AB147" s="13" t="str">
        <f ca="1">IF(AA147&gt;0,Y75&amp;Language!$E$84&amp;X75,"")</f>
        <v>2-3</v>
      </c>
      <c r="AC147" s="2"/>
      <c r="AD147" s="145"/>
    </row>
    <row r="148" spans="25:30" x14ac:dyDescent="0.2">
      <c r="Y148" s="68" t="s">
        <v>28</v>
      </c>
      <c r="Z148" s="35" t="str">
        <f t="shared" ca="1" si="70"/>
        <v>Maibach 1822 eV1. FC Riedwald</v>
      </c>
      <c r="AA148" s="13">
        <f t="shared" ca="1" si="69"/>
        <v>1</v>
      </c>
      <c r="AB148" s="13" t="str">
        <f ca="1">IF(AA148&gt;0,Y76&amp;Language!$E$84&amp;X76,"")</f>
        <v>2-4</v>
      </c>
      <c r="AC148" s="2"/>
      <c r="AD148" s="145"/>
    </row>
    <row r="149" spans="25:30" x14ac:dyDescent="0.2">
      <c r="Y149" s="68" t="s">
        <v>29</v>
      </c>
      <c r="Z149" s="35" t="str">
        <f t="shared" ca="1" si="70"/>
        <v>Manchester CityMainz 05</v>
      </c>
      <c r="AA149" s="13">
        <f t="shared" ca="1" si="69"/>
        <v>1</v>
      </c>
      <c r="AB149" s="13" t="str">
        <f ca="1">IF(AA149&gt;0,Y77&amp;Language!$E$84&amp;X77,"")</f>
        <v>3-0</v>
      </c>
      <c r="AC149" s="2"/>
      <c r="AD149" s="145"/>
    </row>
    <row r="150" spans="25:30" x14ac:dyDescent="0.2">
      <c r="Y150" s="68" t="s">
        <v>30</v>
      </c>
      <c r="Z150" s="35" t="str">
        <f t="shared" ca="1" si="70"/>
        <v>FSV RauenKickers Rodendorf</v>
      </c>
      <c r="AA150" s="13">
        <f t="shared" ca="1" si="69"/>
        <v>1</v>
      </c>
      <c r="AB150" s="13" t="str">
        <f ca="1">IF(AA150&gt;0,Y78&amp;Language!$E$84&amp;X78,"")</f>
        <v>1-1</v>
      </c>
      <c r="AC150" s="2"/>
      <c r="AD150" s="145"/>
    </row>
    <row r="151" spans="25:30" x14ac:dyDescent="0.2">
      <c r="Y151" s="68" t="s">
        <v>31</v>
      </c>
      <c r="Z151" s="35" t="str">
        <f t="shared" ca="1" si="70"/>
        <v>VFB EssenheimEintracht Frankfurt</v>
      </c>
      <c r="AA151" s="13">
        <f t="shared" ca="1" si="69"/>
        <v>1</v>
      </c>
      <c r="AB151" s="13" t="str">
        <f ca="1">IF(AA151&gt;0,Y79&amp;Language!$E$84&amp;X79,"")</f>
        <v>0-2</v>
      </c>
      <c r="AC151" s="2"/>
      <c r="AD151" s="145"/>
    </row>
    <row r="152" spans="25:30" x14ac:dyDescent="0.2">
      <c r="Y152" s="68" t="s">
        <v>32</v>
      </c>
      <c r="Z152" s="35" t="str">
        <f t="shared" ca="1" si="70"/>
        <v>FC GrönlingenSSV Wildbach</v>
      </c>
      <c r="AA152" s="13">
        <f t="shared" ca="1" si="69"/>
        <v>1</v>
      </c>
      <c r="AB152" s="13" t="str">
        <f ca="1">IF(AA152&gt;0,Y80&amp;Language!$E$84&amp;X80,"")</f>
        <v>3-3</v>
      </c>
      <c r="AC152" s="2"/>
      <c r="AD152" s="145"/>
    </row>
    <row r="153" spans="25:30" x14ac:dyDescent="0.2">
      <c r="Y153" s="68" t="s">
        <v>33</v>
      </c>
      <c r="Z153" s="35" t="str">
        <f t="shared" ca="1" si="70"/>
        <v>1. FC NürnbergBorussia Dortmund</v>
      </c>
      <c r="AA153" s="13">
        <f t="shared" ca="1" si="69"/>
        <v>1</v>
      </c>
      <c r="AB153" s="13" t="str">
        <f ca="1">IF(AA153&gt;0,Y81&amp;Language!$E$84&amp;X81,"")</f>
        <v>3-4</v>
      </c>
      <c r="AC153" s="2"/>
      <c r="AD153" s="145"/>
    </row>
    <row r="154" spans="25:30" x14ac:dyDescent="0.2">
      <c r="Y154" s="68" t="s">
        <v>34</v>
      </c>
      <c r="Z154" s="35" t="str">
        <f t="shared" ca="1" si="70"/>
        <v>Maibach 1822 eVFC Barcelona</v>
      </c>
      <c r="AA154" s="13">
        <f t="shared" ca="1" si="69"/>
        <v>1</v>
      </c>
      <c r="AB154" s="13" t="str">
        <f ca="1">IF(AA154&gt;0,Y82&amp;Language!$E$84&amp;X82,"")</f>
        <v>1-5</v>
      </c>
      <c r="AC154" s="2"/>
      <c r="AD154" s="145"/>
    </row>
    <row r="155" spans="25:30" x14ac:dyDescent="0.2">
      <c r="Y155" s="68" t="s">
        <v>35</v>
      </c>
      <c r="Z155" s="35" t="str">
        <f t="shared" ca="1" si="70"/>
        <v>Manchester CityInter Mailand</v>
      </c>
      <c r="AA155" s="13">
        <f t="shared" ca="1" si="69"/>
        <v>1</v>
      </c>
      <c r="AB155" s="13" t="str">
        <f ca="1">IF(AA155&gt;0,Y83&amp;Language!$E$84&amp;X83,"")</f>
        <v>1-0</v>
      </c>
      <c r="AC155" s="2"/>
      <c r="AD155" s="145"/>
    </row>
    <row r="156" spans="25:30" x14ac:dyDescent="0.2">
      <c r="Y156" s="68" t="s">
        <v>36</v>
      </c>
      <c r="Z156" s="35" t="str">
        <f t="shared" ca="1" si="70"/>
        <v>FSV RauenReal Madrid</v>
      </c>
      <c r="AA156" s="13">
        <f t="shared" ca="1" si="69"/>
        <v>1</v>
      </c>
      <c r="AB156" s="13" t="str">
        <f ca="1">IF(AA156&gt;0,Y84&amp;Language!$E$84&amp;X84,"")</f>
        <v>1-4</v>
      </c>
      <c r="AC156" s="2"/>
      <c r="AD156" s="145"/>
    </row>
    <row r="157" spans="25:30" x14ac:dyDescent="0.2">
      <c r="Y157" s="68" t="s">
        <v>37</v>
      </c>
      <c r="Z157" s="35" t="str">
        <f t="shared" ca="1" si="70"/>
        <v>1. FC RiedwaldEintracht Frankfurt</v>
      </c>
      <c r="AA157" s="13">
        <f t="shared" ca="1" si="69"/>
        <v>1</v>
      </c>
      <c r="AB157" s="13" t="str">
        <f ca="1">IF(AA157&gt;0,Y85&amp;Language!$E$84&amp;X85,"")</f>
        <v>2-5</v>
      </c>
      <c r="AC157" s="2"/>
      <c r="AD157" s="145"/>
    </row>
    <row r="158" spans="25:30" x14ac:dyDescent="0.2">
      <c r="Y158" s="68" t="s">
        <v>38</v>
      </c>
      <c r="Z158" s="35" t="str">
        <f t="shared" ca="1" si="70"/>
        <v>Mainz 05SSV Wildbach</v>
      </c>
      <c r="AA158" s="13">
        <f t="shared" ca="1" si="69"/>
        <v>1</v>
      </c>
      <c r="AB158" s="13" t="str">
        <f ca="1">IF(AA158&gt;0,Y86&amp;Language!$E$84&amp;X86,"")</f>
        <v>2-0</v>
      </c>
      <c r="AC158" s="2"/>
      <c r="AD158" s="145"/>
    </row>
    <row r="159" spans="25:30" x14ac:dyDescent="0.2">
      <c r="Y159" s="68" t="s">
        <v>39</v>
      </c>
      <c r="Z159" s="35" t="str">
        <f t="shared" ca="1" si="70"/>
        <v>Kickers RodendorfBorussia Dortmund</v>
      </c>
      <c r="AA159" s="13">
        <f t="shared" ca="1" si="69"/>
        <v>1</v>
      </c>
      <c r="AB159" s="13" t="str">
        <f ca="1">IF(AA159&gt;0,Y87&amp;Language!$E$84&amp;X87,"")</f>
        <v>1-6</v>
      </c>
      <c r="AC159" s="2"/>
      <c r="AD159" s="145"/>
    </row>
    <row r="160" spans="25:30" x14ac:dyDescent="0.2">
      <c r="Y160" s="68" t="s">
        <v>40</v>
      </c>
      <c r="Z160" s="35" t="str">
        <f t="shared" ca="1" si="70"/>
        <v>VFB EssenheimMaibach 1822 eV</v>
      </c>
      <c r="AA160" s="13">
        <f t="shared" ca="1" si="69"/>
        <v>1</v>
      </c>
      <c r="AB160" s="13" t="str">
        <f ca="1">IF(AA160&gt;0,Y88&amp;Language!$E$84&amp;X88,"")</f>
        <v>2-4</v>
      </c>
      <c r="AC160" s="2"/>
      <c r="AD160" s="145"/>
    </row>
    <row r="161" spans="25:30" x14ac:dyDescent="0.2">
      <c r="Y161" s="68" t="s">
        <v>41</v>
      </c>
      <c r="Z161" s="35" t="str">
        <f t="shared" ca="1" si="70"/>
        <v>FC GrönlingenManchester City</v>
      </c>
      <c r="AA161" s="13">
        <f t="shared" ca="1" si="69"/>
        <v>1</v>
      </c>
      <c r="AB161" s="13" t="str">
        <f ca="1">IF(AA161&gt;0,Y89&amp;Language!$E$84&amp;X89,"")</f>
        <v>0-5</v>
      </c>
      <c r="AC161" s="2"/>
      <c r="AD161" s="145"/>
    </row>
    <row r="162" spans="25:30" x14ac:dyDescent="0.2">
      <c r="Y162" s="68" t="s">
        <v>42</v>
      </c>
      <c r="Z162" s="35" t="str">
        <f t="shared" ca="1" si="70"/>
        <v>1. FC NürnbergFSV Rauen</v>
      </c>
      <c r="AA162" s="13">
        <f t="shared" ca="1" si="69"/>
        <v>1</v>
      </c>
      <c r="AB162" s="13" t="str">
        <f ca="1">IF(AA162&gt;0,Y90&amp;Language!$E$84&amp;X90,"")</f>
        <v>3-1</v>
      </c>
      <c r="AC162" s="2"/>
      <c r="AD162" s="145"/>
    </row>
    <row r="163" spans="25:30" x14ac:dyDescent="0.2">
      <c r="Y163" s="68" t="s">
        <v>43</v>
      </c>
      <c r="Z163" s="35" t="str">
        <f t="shared" ca="1" si="70"/>
        <v>FC Barcelona1. FC Riedwald</v>
      </c>
      <c r="AA163" s="13">
        <f t="shared" ca="1" si="69"/>
        <v>1</v>
      </c>
      <c r="AB163" s="13" t="str">
        <f ca="1">IF(AA163&gt;0,Y91&amp;Language!$E$84&amp;X91,"")</f>
        <v>2-0</v>
      </c>
      <c r="AC163" s="2"/>
      <c r="AD163" s="145"/>
    </row>
    <row r="164" spans="25:30" x14ac:dyDescent="0.2">
      <c r="Y164" s="68" t="s">
        <v>44</v>
      </c>
      <c r="Z164" s="35" t="str">
        <f t="shared" ca="1" si="70"/>
        <v>Inter MailandMainz 05</v>
      </c>
      <c r="AA164" s="13">
        <f t="shared" ca="1" si="69"/>
        <v>1</v>
      </c>
      <c r="AB164" s="13" t="str">
        <f ca="1">IF(AA164&gt;0,Y92&amp;Language!$E$84&amp;X92,"")</f>
        <v>4-1</v>
      </c>
      <c r="AC164" s="2"/>
      <c r="AD164" s="145"/>
    </row>
    <row r="165" spans="25:30" x14ac:dyDescent="0.2">
      <c r="Y165" s="68" t="s">
        <v>45</v>
      </c>
      <c r="Z165" s="35" t="str">
        <f t="shared" ca="1" si="70"/>
        <v>Real MadridKickers Rodendorf</v>
      </c>
      <c r="AA165" s="13">
        <f t="shared" ca="1" si="69"/>
        <v>1</v>
      </c>
      <c r="AB165" s="13" t="str">
        <f ca="1">IF(AA165&gt;0,Y93&amp;Language!$E$84&amp;X93,"")</f>
        <v>6-0</v>
      </c>
      <c r="AC165" s="2"/>
      <c r="AD165" s="145"/>
    </row>
    <row r="166" spans="25:30" x14ac:dyDescent="0.2">
      <c r="Y166" s="68" t="s">
        <v>46</v>
      </c>
      <c r="Z166" s="35" t="str">
        <f t="shared" ca="1" si="70"/>
        <v/>
      </c>
      <c r="AA166" s="13">
        <f t="shared" ca="1" si="69"/>
        <v>0</v>
      </c>
      <c r="AB166" s="13" t="str">
        <f ca="1">IF(AA166&gt;0,Y94&amp;Language!$E$84&amp;X94,"")</f>
        <v/>
      </c>
      <c r="AC166" s="2"/>
      <c r="AD166" s="145"/>
    </row>
    <row r="167" spans="25:30" x14ac:dyDescent="0.2">
      <c r="Y167" s="68" t="s">
        <v>47</v>
      </c>
      <c r="Z167" s="35" t="str">
        <f t="shared" ca="1" si="70"/>
        <v/>
      </c>
      <c r="AA167" s="13">
        <f t="shared" ca="1" si="69"/>
        <v>0</v>
      </c>
      <c r="AB167" s="13" t="str">
        <f ca="1">IF(AA167&gt;0,Y95&amp;Language!$E$84&amp;X95,"")</f>
        <v/>
      </c>
      <c r="AC167" s="2"/>
      <c r="AD167" s="145"/>
    </row>
    <row r="168" spans="25:30" x14ac:dyDescent="0.2">
      <c r="Y168" s="68" t="s">
        <v>48</v>
      </c>
      <c r="Z168" s="35" t="str">
        <f t="shared" ca="1" si="70"/>
        <v/>
      </c>
      <c r="AA168" s="13">
        <f t="shared" ca="1" si="69"/>
        <v>0</v>
      </c>
      <c r="AB168" s="13" t="str">
        <f ca="1">IF(AA168&gt;0,Y96&amp;Language!$E$84&amp;X96,"")</f>
        <v/>
      </c>
      <c r="AC168" s="2"/>
      <c r="AD168" s="145"/>
    </row>
    <row r="169" spans="25:30" x14ac:dyDescent="0.2">
      <c r="Y169" s="68" t="s">
        <v>49</v>
      </c>
      <c r="Z169" s="35" t="str">
        <f t="shared" ca="1" si="70"/>
        <v/>
      </c>
      <c r="AA169" s="13">
        <f t="shared" ca="1" si="69"/>
        <v>0</v>
      </c>
      <c r="AB169" s="13" t="str">
        <f ca="1">IF(AA169&gt;0,Y97&amp;Language!$E$84&amp;X97,"")</f>
        <v/>
      </c>
      <c r="AC169" s="2"/>
      <c r="AD169" s="145"/>
    </row>
    <row r="170" spans="25:30" x14ac:dyDescent="0.2">
      <c r="Y170" s="68" t="s">
        <v>50</v>
      </c>
      <c r="Z170" s="35" t="str">
        <f t="shared" ca="1" si="70"/>
        <v/>
      </c>
      <c r="AA170" s="13">
        <f t="shared" ca="1" si="69"/>
        <v>0</v>
      </c>
      <c r="AB170" s="13" t="str">
        <f ca="1">IF(AA170&gt;0,Y98&amp;Language!$E$84&amp;X98,"")</f>
        <v/>
      </c>
      <c r="AC170" s="2"/>
      <c r="AD170" s="145"/>
    </row>
    <row r="171" spans="25:30" x14ac:dyDescent="0.2">
      <c r="Y171" s="68" t="s">
        <v>51</v>
      </c>
      <c r="Z171" s="35" t="str">
        <f t="shared" ca="1" si="70"/>
        <v/>
      </c>
      <c r="AA171" s="13">
        <f t="shared" ca="1" si="69"/>
        <v>0</v>
      </c>
      <c r="AB171" s="13" t="str">
        <f ca="1">IF(AA171&gt;0,Y99&amp;Language!$E$84&amp;X99,"")</f>
        <v/>
      </c>
      <c r="AC171" s="2"/>
      <c r="AD171" s="145"/>
    </row>
    <row r="172" spans="25:30" x14ac:dyDescent="0.2">
      <c r="Y172" s="68" t="s">
        <v>60</v>
      </c>
      <c r="Z172" s="35" t="str">
        <f t="shared" ca="1" si="70"/>
        <v/>
      </c>
      <c r="AA172" s="13">
        <f t="shared" ca="1" si="69"/>
        <v>0</v>
      </c>
      <c r="AB172" s="13" t="str">
        <f ca="1">IF(AA172&gt;0,Y100&amp;Language!$E$84&amp;X100,"")</f>
        <v/>
      </c>
      <c r="AC172" s="2"/>
      <c r="AD172" s="145"/>
    </row>
    <row r="173" spans="25:30" x14ac:dyDescent="0.2">
      <c r="Y173" s="68" t="s">
        <v>61</v>
      </c>
      <c r="Z173" s="35" t="str">
        <f t="shared" ca="1" si="70"/>
        <v/>
      </c>
      <c r="AA173" s="13">
        <f t="shared" ca="1" si="69"/>
        <v>0</v>
      </c>
      <c r="AB173" s="13" t="str">
        <f ca="1">IF(AA173&gt;0,Y101&amp;Language!$E$84&amp;X101,"")</f>
        <v/>
      </c>
      <c r="AC173" s="2"/>
      <c r="AD173" s="145"/>
    </row>
    <row r="174" spans="25:30" x14ac:dyDescent="0.2">
      <c r="Y174" s="68" t="s">
        <v>62</v>
      </c>
      <c r="Z174" s="35" t="str">
        <f t="shared" ca="1" si="70"/>
        <v/>
      </c>
      <c r="AA174" s="13">
        <f t="shared" ca="1" si="69"/>
        <v>0</v>
      </c>
      <c r="AB174" s="13" t="str">
        <f ca="1">IF(AA174&gt;0,Y102&amp;Language!$E$84&amp;X102,"")</f>
        <v/>
      </c>
      <c r="AC174" s="2"/>
      <c r="AD174" s="145"/>
    </row>
    <row r="175" spans="25:30" x14ac:dyDescent="0.2">
      <c r="Y175" s="68" t="s">
        <v>63</v>
      </c>
      <c r="Z175" s="35" t="str">
        <f t="shared" ca="1" si="70"/>
        <v/>
      </c>
      <c r="AA175" s="13">
        <f t="shared" ca="1" si="69"/>
        <v>0</v>
      </c>
      <c r="AB175" s="13" t="str">
        <f ca="1">IF(AA175&gt;0,Y103&amp;Language!$E$84&amp;X103,"")</f>
        <v/>
      </c>
      <c r="AC175" s="2"/>
      <c r="AD175" s="145"/>
    </row>
    <row r="176" spans="25:30" x14ac:dyDescent="0.2">
      <c r="Y176" s="68" t="s">
        <v>64</v>
      </c>
      <c r="Z176" s="35" t="str">
        <f t="shared" ca="1" si="70"/>
        <v/>
      </c>
      <c r="AA176" s="13">
        <f t="shared" ca="1" si="69"/>
        <v>0</v>
      </c>
      <c r="AB176" s="13" t="str">
        <f ca="1">IF(AA176&gt;0,Y104&amp;Language!$E$84&amp;X104,"")</f>
        <v/>
      </c>
      <c r="AC176" s="2"/>
      <c r="AD176" s="145"/>
    </row>
    <row r="177" spans="25:30" x14ac:dyDescent="0.2">
      <c r="Y177" s="68" t="s">
        <v>65</v>
      </c>
      <c r="Z177" s="35" t="str">
        <f t="shared" ca="1" si="70"/>
        <v/>
      </c>
      <c r="AA177" s="13">
        <f t="shared" ca="1" si="69"/>
        <v>0</v>
      </c>
      <c r="AB177" s="13" t="str">
        <f ca="1">IF(AA177&gt;0,Y105&amp;Language!$E$84&amp;X105,"")</f>
        <v/>
      </c>
      <c r="AC177" s="2"/>
      <c r="AD177" s="145"/>
    </row>
    <row r="178" spans="25:30" x14ac:dyDescent="0.2">
      <c r="Y178" s="68" t="s">
        <v>66</v>
      </c>
      <c r="Z178" s="35" t="str">
        <f t="shared" ca="1" si="70"/>
        <v/>
      </c>
      <c r="AA178" s="13">
        <f t="shared" ca="1" si="69"/>
        <v>0</v>
      </c>
      <c r="AB178" s="13" t="str">
        <f ca="1">IF(AA178&gt;0,Y106&amp;Language!$E$84&amp;X106,"")</f>
        <v/>
      </c>
      <c r="AC178" s="2"/>
      <c r="AD178" s="145"/>
    </row>
    <row r="179" spans="25:30" x14ac:dyDescent="0.2">
      <c r="Y179" s="68" t="s">
        <v>67</v>
      </c>
      <c r="Z179" s="35" t="str">
        <f t="shared" ca="1" si="70"/>
        <v/>
      </c>
      <c r="AA179" s="13">
        <f t="shared" ca="1" si="69"/>
        <v>0</v>
      </c>
      <c r="AB179" s="13" t="str">
        <f ca="1">IF(AA179&gt;0,Y107&amp;Language!$E$84&amp;X107,"")</f>
        <v/>
      </c>
      <c r="AC179" s="2"/>
      <c r="AD179" s="145"/>
    </row>
    <row r="180" spans="25:30" x14ac:dyDescent="0.2">
      <c r="Y180" s="68" t="s">
        <v>68</v>
      </c>
      <c r="Z180" s="35" t="str">
        <f t="shared" ca="1" si="70"/>
        <v/>
      </c>
      <c r="AA180" s="13">
        <f t="shared" ca="1" si="69"/>
        <v>0</v>
      </c>
      <c r="AB180" s="13" t="str">
        <f ca="1">IF(AA180&gt;0,Y108&amp;Language!$E$84&amp;X108,"")</f>
        <v/>
      </c>
      <c r="AC180" s="2"/>
      <c r="AD180" s="145"/>
    </row>
    <row r="181" spans="25:30" x14ac:dyDescent="0.2">
      <c r="Y181" s="68" t="s">
        <v>69</v>
      </c>
      <c r="Z181" s="35" t="str">
        <f t="shared" si="70"/>
        <v/>
      </c>
      <c r="AA181" s="13">
        <f t="shared" si="69"/>
        <v>0</v>
      </c>
      <c r="AB181" s="13" t="str">
        <f>IF(AA181&gt;0,Y109&amp;Language!$E$84&amp;X109,"")</f>
        <v/>
      </c>
      <c r="AC181" s="2"/>
      <c r="AD181" s="145"/>
    </row>
    <row r="182" spans="25:30" x14ac:dyDescent="0.2">
      <c r="Y182" s="68" t="s">
        <v>70</v>
      </c>
      <c r="Z182" s="35" t="str">
        <f t="shared" si="70"/>
        <v/>
      </c>
      <c r="AA182" s="13">
        <f t="shared" si="69"/>
        <v>0</v>
      </c>
      <c r="AB182" s="13" t="str">
        <f>IF(AA182&gt;0,Y110&amp;Language!$E$84&amp;X110,"")</f>
        <v/>
      </c>
      <c r="AC182" s="2"/>
      <c r="AD182" s="145"/>
    </row>
    <row r="183" spans="25:30" x14ac:dyDescent="0.2">
      <c r="Y183" s="68" t="s">
        <v>71</v>
      </c>
      <c r="Z183" s="35" t="str">
        <f t="shared" si="70"/>
        <v/>
      </c>
      <c r="AA183" s="13">
        <f t="shared" si="69"/>
        <v>0</v>
      </c>
      <c r="AB183" s="13" t="str">
        <f>IF(AA183&gt;0,Y111&amp;Language!$E$84&amp;X111,"")</f>
        <v/>
      </c>
      <c r="AC183" s="2"/>
      <c r="AD183" s="145"/>
    </row>
    <row r="184" spans="25:30" x14ac:dyDescent="0.2">
      <c r="Y184" s="68" t="s">
        <v>72</v>
      </c>
      <c r="Z184" s="35" t="str">
        <f t="shared" si="70"/>
        <v/>
      </c>
      <c r="AA184" s="13">
        <f t="shared" si="69"/>
        <v>0</v>
      </c>
      <c r="AB184" s="13" t="str">
        <f>IF(AA184&gt;0,Y112&amp;Language!$E$84&amp;X112,"")</f>
        <v/>
      </c>
      <c r="AC184" s="2"/>
      <c r="AD184" s="145"/>
    </row>
    <row r="185" spans="25:30" x14ac:dyDescent="0.2">
      <c r="Y185" s="68" t="s">
        <v>73</v>
      </c>
      <c r="Z185" s="35" t="str">
        <f t="shared" si="70"/>
        <v/>
      </c>
      <c r="AA185" s="13">
        <f t="shared" si="69"/>
        <v>0</v>
      </c>
      <c r="AB185" s="13" t="str">
        <f>IF(AA185&gt;0,Y113&amp;Language!$E$84&amp;X113,"")</f>
        <v/>
      </c>
      <c r="AC185" s="2"/>
      <c r="AD185" s="145"/>
    </row>
    <row r="186" spans="25:30" x14ac:dyDescent="0.2">
      <c r="Y186" s="68" t="s">
        <v>74</v>
      </c>
      <c r="Z186" s="35" t="str">
        <f t="shared" si="70"/>
        <v/>
      </c>
      <c r="AA186" s="13">
        <f t="shared" si="69"/>
        <v>0</v>
      </c>
      <c r="AB186" s="13" t="str">
        <f>IF(AA186&gt;0,Y114&amp;Language!$E$84&amp;X114,"")</f>
        <v/>
      </c>
      <c r="AC186" s="2"/>
      <c r="AD186" s="145"/>
    </row>
    <row r="187" spans="25:30" x14ac:dyDescent="0.2">
      <c r="Y187" s="68" t="s">
        <v>75</v>
      </c>
      <c r="Z187" s="35" t="str">
        <f t="shared" si="70"/>
        <v/>
      </c>
      <c r="AA187" s="13">
        <f t="shared" si="69"/>
        <v>0</v>
      </c>
      <c r="AB187" s="13" t="str">
        <f>IF(AA187&gt;0,Y115&amp;Language!$E$84&amp;X115,"")</f>
        <v/>
      </c>
      <c r="AC187" s="2"/>
      <c r="AD187" s="145"/>
    </row>
    <row r="188" spans="25:30" x14ac:dyDescent="0.2">
      <c r="Y188" s="68" t="s">
        <v>76</v>
      </c>
      <c r="Z188" s="35" t="str">
        <f t="shared" si="70"/>
        <v/>
      </c>
      <c r="AA188" s="13">
        <f t="shared" si="69"/>
        <v>0</v>
      </c>
      <c r="AB188" s="13" t="str">
        <f>IF(AA188&gt;0,Y116&amp;Language!$E$84&amp;X116,"")</f>
        <v/>
      </c>
      <c r="AC188" s="2"/>
      <c r="AD188" s="145"/>
    </row>
    <row r="189" spans="25:30" x14ac:dyDescent="0.2">
      <c r="Y189" s="68" t="s">
        <v>77</v>
      </c>
      <c r="Z189" s="35" t="str">
        <f t="shared" si="70"/>
        <v/>
      </c>
      <c r="AA189" s="13">
        <f t="shared" si="69"/>
        <v>0</v>
      </c>
      <c r="AB189" s="13" t="str">
        <f>IF(AA189&gt;0,Y117&amp;Language!$E$84&amp;X117,"")</f>
        <v/>
      </c>
      <c r="AC189" s="2"/>
      <c r="AD189" s="145"/>
    </row>
    <row r="190" spans="25:30" x14ac:dyDescent="0.2">
      <c r="Y190" s="68" t="s">
        <v>78</v>
      </c>
      <c r="Z190" s="35" t="str">
        <f t="shared" si="70"/>
        <v/>
      </c>
      <c r="AA190" s="13">
        <f t="shared" si="69"/>
        <v>0</v>
      </c>
      <c r="AB190" s="13" t="str">
        <f>IF(AA190&gt;0,Y118&amp;Language!$E$84&amp;X118,"")</f>
        <v/>
      </c>
      <c r="AC190" s="2"/>
      <c r="AD190" s="145"/>
    </row>
    <row r="191" spans="25:30" x14ac:dyDescent="0.2">
      <c r="Y191" s="68" t="s">
        <v>79</v>
      </c>
      <c r="Z191" s="35" t="str">
        <f t="shared" si="70"/>
        <v/>
      </c>
      <c r="AA191" s="13">
        <f t="shared" si="69"/>
        <v>0</v>
      </c>
      <c r="AB191" s="13" t="str">
        <f>IF(AA191&gt;0,Y119&amp;Language!$E$84&amp;X119,"")</f>
        <v/>
      </c>
      <c r="AC191" s="2"/>
      <c r="AD191" s="145"/>
    </row>
    <row r="192" spans="25:30" x14ac:dyDescent="0.2">
      <c r="Y192" s="68" t="s">
        <v>80</v>
      </c>
      <c r="Z192" s="35" t="str">
        <f t="shared" si="70"/>
        <v/>
      </c>
      <c r="AA192" s="13">
        <f t="shared" si="69"/>
        <v>0</v>
      </c>
      <c r="AB192" s="13" t="str">
        <f>IF(AA192&gt;0,Y120&amp;Language!$E$84&amp;X120,"")</f>
        <v/>
      </c>
      <c r="AC192" s="2"/>
      <c r="AD192" s="145"/>
    </row>
    <row r="193" spans="25:30" x14ac:dyDescent="0.2">
      <c r="Y193" s="68" t="s">
        <v>81</v>
      </c>
      <c r="Z193" s="35" t="str">
        <f t="shared" si="70"/>
        <v/>
      </c>
      <c r="AA193" s="13">
        <f t="shared" si="69"/>
        <v>0</v>
      </c>
      <c r="AB193" s="13" t="str">
        <f>IF(AA193&gt;0,Y121&amp;Language!$E$84&amp;X121,"")</f>
        <v/>
      </c>
      <c r="AC193" s="2"/>
      <c r="AD193" s="145"/>
    </row>
    <row r="194" spans="25:30" x14ac:dyDescent="0.2">
      <c r="Y194" s="68" t="s">
        <v>82</v>
      </c>
      <c r="Z194" s="35" t="str">
        <f t="shared" si="70"/>
        <v/>
      </c>
      <c r="AA194" s="13">
        <f t="shared" si="69"/>
        <v>0</v>
      </c>
      <c r="AB194" s="13" t="str">
        <f>IF(AA194&gt;0,Y122&amp;Language!$E$84&amp;X122,"")</f>
        <v/>
      </c>
      <c r="AC194" s="2"/>
      <c r="AD194" s="145"/>
    </row>
    <row r="195" spans="25:30" x14ac:dyDescent="0.2">
      <c r="Y195" s="68" t="s">
        <v>83</v>
      </c>
      <c r="Z195" s="35" t="str">
        <f t="shared" si="70"/>
        <v/>
      </c>
      <c r="AA195" s="13">
        <f t="shared" si="69"/>
        <v>0</v>
      </c>
      <c r="AB195" s="13" t="str">
        <f>IF(AA195&gt;0,Y123&amp;Language!$E$84&amp;X123,"")</f>
        <v/>
      </c>
      <c r="AC195" s="2"/>
      <c r="AD195" s="145"/>
    </row>
    <row r="196" spans="25:30" x14ac:dyDescent="0.2">
      <c r="Y196" s="68" t="s">
        <v>84</v>
      </c>
      <c r="Z196" s="35" t="str">
        <f t="shared" si="70"/>
        <v/>
      </c>
      <c r="AA196" s="13">
        <f t="shared" si="69"/>
        <v>0</v>
      </c>
      <c r="AB196" s="13" t="str">
        <f>IF(AA196&gt;0,Y124&amp;Language!$E$84&amp;X124,"")</f>
        <v/>
      </c>
      <c r="AC196" s="2"/>
      <c r="AD196" s="145"/>
    </row>
    <row r="197" spans="25:30" x14ac:dyDescent="0.2">
      <c r="Y197" s="68" t="s">
        <v>85</v>
      </c>
      <c r="Z197" s="35" t="str">
        <f t="shared" si="70"/>
        <v/>
      </c>
      <c r="AA197" s="13">
        <f t="shared" si="69"/>
        <v>0</v>
      </c>
      <c r="AB197" s="13" t="str">
        <f>IF(AA197&gt;0,Y125&amp;Language!$E$84&amp;X125,"")</f>
        <v/>
      </c>
      <c r="AC197" s="2"/>
      <c r="AD197" s="145"/>
    </row>
    <row r="198" spans="25:30" x14ac:dyDescent="0.2">
      <c r="Y198" s="68" t="s">
        <v>86</v>
      </c>
      <c r="Z198" s="35" t="str">
        <f t="shared" si="70"/>
        <v/>
      </c>
      <c r="AA198" s="13">
        <f t="shared" si="69"/>
        <v>0</v>
      </c>
      <c r="AB198" s="13" t="str">
        <f>IF(AA198&gt;0,Y126&amp;Language!$E$84&amp;X126,"")</f>
        <v/>
      </c>
      <c r="AC198" s="2"/>
      <c r="AD198" s="145"/>
    </row>
    <row r="199" spans="25:30" x14ac:dyDescent="0.2">
      <c r="Y199" s="68" t="s">
        <v>87</v>
      </c>
      <c r="Z199" s="35" t="str">
        <f t="shared" si="70"/>
        <v/>
      </c>
      <c r="AA199" s="13">
        <f t="shared" si="69"/>
        <v>0</v>
      </c>
      <c r="AB199" s="13" t="str">
        <f>IF(AA199&gt;0,Y127&amp;Language!$E$84&amp;X127,"")</f>
        <v/>
      </c>
      <c r="AC199" s="2"/>
      <c r="AD199" s="145"/>
    </row>
    <row r="200" spans="25:30" x14ac:dyDescent="0.2">
      <c r="Y200" s="68" t="s">
        <v>88</v>
      </c>
      <c r="Z200" s="35" t="str">
        <f t="shared" si="70"/>
        <v/>
      </c>
      <c r="AA200" s="13">
        <f t="shared" si="69"/>
        <v>0</v>
      </c>
      <c r="AB200" s="13" t="str">
        <f>IF(AA200&gt;0,Y128&amp;Language!$E$84&amp;X128,"")</f>
        <v/>
      </c>
      <c r="AC200" s="2"/>
      <c r="AD200" s="145"/>
    </row>
    <row r="201" spans="25:30" x14ac:dyDescent="0.2">
      <c r="Y201" s="68" t="s">
        <v>89</v>
      </c>
      <c r="Z201" s="35" t="str">
        <f t="shared" si="70"/>
        <v/>
      </c>
      <c r="AA201" s="13">
        <f t="shared" ref="AA201:AA207" si="71">AA129</f>
        <v>0</v>
      </c>
      <c r="AB201" s="13" t="str">
        <f>IF(AA201&gt;0,Y129&amp;Language!$E$84&amp;X129,"")</f>
        <v/>
      </c>
      <c r="AC201" s="2"/>
      <c r="AD201" s="145"/>
    </row>
    <row r="202" spans="25:30" x14ac:dyDescent="0.2">
      <c r="Y202" s="68" t="s">
        <v>90</v>
      </c>
      <c r="Z202" s="35" t="str">
        <f t="shared" ref="Z202:Z206" si="72">W130&amp;V130</f>
        <v/>
      </c>
      <c r="AA202" s="13">
        <f t="shared" si="71"/>
        <v>0</v>
      </c>
      <c r="AB202" s="13" t="str">
        <f>IF(AA202&gt;0,Y130&amp;Language!$E$84&amp;X130,"")</f>
        <v/>
      </c>
      <c r="AC202" s="2"/>
      <c r="AD202" s="145"/>
    </row>
    <row r="203" spans="25:30" x14ac:dyDescent="0.2">
      <c r="Y203" s="68" t="s">
        <v>91</v>
      </c>
      <c r="Z203" s="35" t="str">
        <f t="shared" si="72"/>
        <v/>
      </c>
      <c r="AA203" s="13">
        <f t="shared" si="71"/>
        <v>0</v>
      </c>
      <c r="AB203" s="13" t="str">
        <f>IF(AA203&gt;0,Y131&amp;Language!$E$84&amp;X131,"")</f>
        <v/>
      </c>
      <c r="AC203" s="2"/>
      <c r="AD203" s="145"/>
    </row>
    <row r="204" spans="25:30" x14ac:dyDescent="0.2">
      <c r="Y204" s="68" t="s">
        <v>92</v>
      </c>
      <c r="Z204" s="35" t="str">
        <f t="shared" si="72"/>
        <v/>
      </c>
      <c r="AA204" s="13">
        <f t="shared" si="71"/>
        <v>0</v>
      </c>
      <c r="AB204" s="13" t="str">
        <f>IF(AA204&gt;0,Y132&amp;Language!$E$84&amp;X132,"")</f>
        <v/>
      </c>
      <c r="AC204" s="2"/>
      <c r="AD204" s="145"/>
    </row>
    <row r="205" spans="25:30" x14ac:dyDescent="0.2">
      <c r="Y205" s="68" t="s">
        <v>93</v>
      </c>
      <c r="Z205" s="35" t="str">
        <f t="shared" si="72"/>
        <v/>
      </c>
      <c r="AA205" s="13">
        <f t="shared" si="71"/>
        <v>0</v>
      </c>
      <c r="AB205" s="13" t="str">
        <f>IF(AA205&gt;0,Y133&amp;Language!$E$84&amp;X133,"")</f>
        <v/>
      </c>
      <c r="AC205" s="2"/>
      <c r="AD205" s="145"/>
    </row>
    <row r="206" spans="25:30" x14ac:dyDescent="0.2">
      <c r="Y206" s="68" t="s">
        <v>94</v>
      </c>
      <c r="Z206" s="35" t="str">
        <f t="shared" si="72"/>
        <v/>
      </c>
      <c r="AA206" s="13">
        <f t="shared" si="71"/>
        <v>0</v>
      </c>
      <c r="AB206" s="13" t="str">
        <f>IF(AA206&gt;0,Y134&amp;Language!$E$84&amp;X134,"")</f>
        <v/>
      </c>
      <c r="AC206" s="2"/>
      <c r="AD206" s="145"/>
    </row>
    <row r="207" spans="25:30" ht="12.75" thickBot="1" x14ac:dyDescent="0.25">
      <c r="Y207" s="69" t="s">
        <v>95</v>
      </c>
      <c r="Z207" s="37" t="str">
        <f>W135&amp;V135</f>
        <v/>
      </c>
      <c r="AA207" s="38">
        <f t="shared" si="71"/>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B5A7E-B551-4443-B37C-93442CE42E0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3</v>
      </c>
      <c r="D4" s="13">
        <f ca="1">E4+ROW()/1000+(F4="")*10</f>
        <v>3.004</v>
      </c>
      <c r="E4" s="269">
        <f ca="1">IF($AI$15,RANK(AH17,AH$17:AH$25,1),RANK(X17,X$17:X$25,1))</f>
        <v>3</v>
      </c>
      <c r="F4" s="1" t="str">
        <f ca="1">$Q64</f>
        <v>FC Barcelona</v>
      </c>
      <c r="G4" s="1">
        <f t="shared" ref="G4:G12" ca="1" si="1">SUMIFS($X$64:$X$135,$V$64:$V$135,$F4)+SUMIFS($Y$64:$Y$135,$W$64:$W$135,$F4)</f>
        <v>6</v>
      </c>
      <c r="H4" s="1">
        <f t="shared" ref="H4:H12" ca="1" si="2">SUMIFS($Y$64:$Y$135,$V$64:$V$135,$F4)+SUMIFS($X$64:$X$135,$W$64:$W$135,$F4)</f>
        <v>7</v>
      </c>
      <c r="I4" s="13">
        <f t="shared" ref="I4:I12" ca="1" si="3">G4-H4</f>
        <v>-1</v>
      </c>
      <c r="J4" s="1">
        <f ca="1">SUMIF($V$64:$V$135,F4,$AE$64:$AE$135)+SUMIF($W$64:$W$135,F4,$AF$64:$AF$135)</f>
        <v>1</v>
      </c>
      <c r="K4" s="1">
        <f t="shared" ref="K4:K12" ca="1" si="4">SUMPRODUCT(($V$64:$V$135=F4)*($X$64:$X$135&lt;&gt;""))+SUMPRODUCT(($W$64:$W$135=F4)*($Y$64:$Y$135&lt;&gt;""))</f>
        <v>2</v>
      </c>
      <c r="L4" s="1">
        <f t="shared" ref="L4:L12" ca="1" si="5">SUMPRODUCT(($V$64:$V$135=F4)*($X$64:$X$135&gt;$Y$64:$Y$135))+SUMPRODUCT(($W$64:$W$135=F4)*($X$64:$X$135&lt;$Y$64:$Y$135))</f>
        <v>0</v>
      </c>
      <c r="M4" s="1">
        <f t="shared" ref="M4:M12" ca="1" si="6">SUMPRODUCT(($V$64:$W$135=F4)*($X$64:$X$135=$Y$64:$Y$135)*($X$64:$X$135&lt;&gt;"")*($Y$64:$Y$135&lt;&gt;""))</f>
        <v>1</v>
      </c>
      <c r="N4" s="1">
        <f t="shared" ref="N4:N12" ca="1" si="7">SUMPRODUCT(($V$64:$V$135=F4)*($X$64:$X$135&lt;$Y$64:$Y$135))+SUMPRODUCT(($W$64:$W$135=F4)*($X$64:$X$135&gt;$Y$64:$Y$135))</f>
        <v>1</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Manchester City</v>
      </c>
      <c r="G5" s="1">
        <f t="shared" ca="1" si="1"/>
        <v>6</v>
      </c>
      <c r="H5" s="1">
        <f t="shared" ca="1" si="2"/>
        <v>6</v>
      </c>
      <c r="I5" s="13">
        <f t="shared" ca="1" si="3"/>
        <v>0</v>
      </c>
      <c r="J5" s="1">
        <f t="shared" ref="J5:J12" ca="1" si="15">SUMIF($V$64:$V$135,F5,$AE$64:$AE$135)+SUMIF($W$64:$W$135,F5,$AF$64:$AF$135)</f>
        <v>2</v>
      </c>
      <c r="K5" s="1">
        <f t="shared" ca="1" si="4"/>
        <v>2</v>
      </c>
      <c r="L5" s="1">
        <f t="shared" ca="1" si="5"/>
        <v>0</v>
      </c>
      <c r="M5" s="1">
        <f t="shared" ca="1" si="6"/>
        <v>2</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Real Madrid</v>
      </c>
      <c r="G6" s="1">
        <f t="shared" ca="1" si="1"/>
        <v>5</v>
      </c>
      <c r="H6" s="1">
        <f t="shared" ca="1" si="2"/>
        <v>4</v>
      </c>
      <c r="I6" s="13">
        <f t="shared" ca="1" si="3"/>
        <v>1</v>
      </c>
      <c r="J6" s="1">
        <f t="shared" ca="1" si="15"/>
        <v>4</v>
      </c>
      <c r="K6" s="1">
        <f t="shared" ca="1" si="4"/>
        <v>2</v>
      </c>
      <c r="L6" s="1">
        <f t="shared" ca="1" si="5"/>
        <v>1</v>
      </c>
      <c r="M6" s="1">
        <f t="shared" ca="1" si="6"/>
        <v>1</v>
      </c>
      <c r="N6" s="1">
        <f t="shared" ca="1" si="7"/>
        <v>0</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FC Barcelona</v>
      </c>
      <c r="D17" s="1">
        <f t="shared" ref="D17:G25" ca="1" si="33">K4</f>
        <v>2</v>
      </c>
      <c r="E17" s="1">
        <f t="shared" ca="1" si="33"/>
        <v>0</v>
      </c>
      <c r="F17" s="1">
        <f t="shared" ca="1" si="33"/>
        <v>1</v>
      </c>
      <c r="G17" s="1">
        <f t="shared" ca="1" si="33"/>
        <v>1</v>
      </c>
      <c r="H17" s="1">
        <f t="shared" ref="H17:K25" ca="1" si="34">G4</f>
        <v>6</v>
      </c>
      <c r="I17" s="1">
        <f t="shared" ca="1" si="34"/>
        <v>7</v>
      </c>
      <c r="J17" s="13">
        <f t="shared" ca="1" si="34"/>
        <v>-1</v>
      </c>
      <c r="K17" s="1">
        <f t="shared" ca="1" si="34"/>
        <v>1</v>
      </c>
      <c r="L17" s="30">
        <f t="shared" ref="L17:L25" ca="1" si="35">K17*$F$64+(J17+$H$65)*$F$65+H17*$F$66</f>
        <v>1499006</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3.0108999999999999</v>
      </c>
      <c r="Y17" s="13">
        <f>'Finals 1'!$AF12</f>
        <v>0</v>
      </c>
      <c r="Z17" s="1">
        <f ca="1">RANK($W17,$W$17:$W$25)+(9-$Y17)/10</f>
        <v>1.9</v>
      </c>
      <c r="AA17" s="1">
        <f ca="1">SUM(E30:BP30)</f>
        <v>0</v>
      </c>
      <c r="AB17" s="1">
        <f ca="1">SUM(E41:BP41)</f>
        <v>0</v>
      </c>
      <c r="AC17" s="1">
        <f ca="1">SUM(E52:BP52)</f>
        <v>0</v>
      </c>
      <c r="AD17" s="263">
        <f ca="1">RANK($K17,$K$17:$K$25)</f>
        <v>3</v>
      </c>
      <c r="AE17" s="30">
        <f t="shared" ref="AE17:AE22" ca="1" si="45">(J17+$H$65)*$F$65+H17*$F$66</f>
        <v>499006</v>
      </c>
      <c r="AF17" s="1">
        <f ca="1">RANK($AE17,$AE$17:$AE$25)</f>
        <v>6</v>
      </c>
      <c r="AG17" s="1">
        <f ca="1">RANK($W17,$W$17:$W$25)</f>
        <v>1</v>
      </c>
      <c r="AH17" s="265">
        <f ca="1">AD17+AG17/100+AF17/10000+(10-Y17)/1000000</f>
        <v>3.0106099999999998</v>
      </c>
      <c r="AI17" s="1"/>
    </row>
    <row r="18" spans="2:80" s="2" customFormat="1" x14ac:dyDescent="0.2">
      <c r="C18" s="2" t="str">
        <f t="shared" ref="C18:C25" ca="1" si="46">$Q65</f>
        <v>Manchester City</v>
      </c>
      <c r="D18" s="1">
        <f t="shared" ca="1" si="33"/>
        <v>2</v>
      </c>
      <c r="E18" s="1">
        <f t="shared" ca="1" si="33"/>
        <v>0</v>
      </c>
      <c r="F18" s="1">
        <f t="shared" ca="1" si="33"/>
        <v>2</v>
      </c>
      <c r="G18" s="1">
        <f t="shared" ca="1" si="33"/>
        <v>0</v>
      </c>
      <c r="H18" s="1">
        <f t="shared" ca="1" si="34"/>
        <v>6</v>
      </c>
      <c r="I18" s="1">
        <f t="shared" ca="1" si="34"/>
        <v>6</v>
      </c>
      <c r="J18" s="13">
        <f t="shared" ca="1" si="34"/>
        <v>0</v>
      </c>
      <c r="K18" s="1">
        <f t="shared" ca="1" si="34"/>
        <v>2</v>
      </c>
      <c r="L18" s="30">
        <f t="shared" ca="1" si="35"/>
        <v>2500006</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'Finals 1'!$AF13</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2</v>
      </c>
      <c r="AE18" s="30">
        <f t="shared" ca="1" si="45"/>
        <v>500006</v>
      </c>
      <c r="AF18" s="1">
        <f t="shared" ref="AF18:AF25" ca="1" si="54">RANK($AE18,$AE$17:$AE$25)</f>
        <v>2</v>
      </c>
      <c r="AG18" s="1">
        <f t="shared" ref="AG18:AG25" ca="1" si="55">RANK($W18,$W$17:$W$25)</f>
        <v>1</v>
      </c>
      <c r="AH18" s="266">
        <f t="shared" ref="AH18:AH25" ca="1" si="56">AD18+AG18/100+AF18/10000+(10-Y18)/1000000</f>
        <v>2.0102099999999998</v>
      </c>
      <c r="AI18" s="1"/>
    </row>
    <row r="19" spans="2:80" s="2" customFormat="1" x14ac:dyDescent="0.2">
      <c r="C19" s="2" t="str">
        <f t="shared" ca="1" si="46"/>
        <v>Real Madrid</v>
      </c>
      <c r="D19" s="1">
        <f t="shared" ca="1" si="33"/>
        <v>2</v>
      </c>
      <c r="E19" s="1">
        <f t="shared" ca="1" si="33"/>
        <v>1</v>
      </c>
      <c r="F19" s="1">
        <f t="shared" ca="1" si="33"/>
        <v>1</v>
      </c>
      <c r="G19" s="1">
        <f t="shared" ca="1" si="33"/>
        <v>0</v>
      </c>
      <c r="H19" s="1">
        <f t="shared" ca="1" si="34"/>
        <v>5</v>
      </c>
      <c r="I19" s="1">
        <f t="shared" ca="1" si="34"/>
        <v>4</v>
      </c>
      <c r="J19" s="13">
        <f t="shared" ca="1" si="34"/>
        <v>1</v>
      </c>
      <c r="K19" s="1">
        <f t="shared" ca="1" si="34"/>
        <v>4</v>
      </c>
      <c r="L19" s="30">
        <f t="shared" ca="1" si="35"/>
        <v>4501005</v>
      </c>
      <c r="M19" s="14">
        <f t="shared" ca="1" si="47"/>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f>'Finals 1'!$AF14</f>
        <v>0</v>
      </c>
      <c r="Z19" s="1">
        <f t="shared" ca="1" si="49"/>
        <v>1.9</v>
      </c>
      <c r="AA19" s="1">
        <f t="shared" ca="1" si="50"/>
        <v>0</v>
      </c>
      <c r="AB19" s="1">
        <f t="shared" ca="1" si="51"/>
        <v>0</v>
      </c>
      <c r="AC19" s="1">
        <f t="shared" ca="1" si="52"/>
        <v>0</v>
      </c>
      <c r="AD19" s="263">
        <f t="shared" ca="1" si="53"/>
        <v>1</v>
      </c>
      <c r="AE19" s="30">
        <f t="shared" ca="1" si="45"/>
        <v>501005</v>
      </c>
      <c r="AF19" s="1">
        <f t="shared" ca="1" si="54"/>
        <v>1</v>
      </c>
      <c r="AG19" s="1">
        <f t="shared" ca="1" si="55"/>
        <v>1</v>
      </c>
      <c r="AH19" s="266">
        <f t="shared" ca="1" si="56"/>
        <v>1.0101100000000001</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v>0</v>
      </c>
      <c r="Z20" s="1">
        <f t="shared" ca="1" si="49"/>
        <v>1.9</v>
      </c>
      <c r="AA20" s="1">
        <f t="shared" ca="1" si="50"/>
        <v>0</v>
      </c>
      <c r="AB20" s="1">
        <f t="shared" ca="1" si="51"/>
        <v>0</v>
      </c>
      <c r="AC20" s="1">
        <f t="shared" ca="1" si="52"/>
        <v>0</v>
      </c>
      <c r="AD20" s="263">
        <f t="shared" ca="1" si="53"/>
        <v>4</v>
      </c>
      <c r="AE20" s="30">
        <f t="shared" ca="1" si="45"/>
        <v>500000</v>
      </c>
      <c r="AF20" s="1">
        <f t="shared" ca="1" si="54"/>
        <v>3</v>
      </c>
      <c r="AG20" s="1">
        <f t="shared" ca="1" si="55"/>
        <v>1</v>
      </c>
      <c r="AH20" s="266">
        <f t="shared" ca="1" si="56"/>
        <v>4.0103099999999996</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v>0</v>
      </c>
      <c r="Z21" s="1">
        <f t="shared" ca="1" si="49"/>
        <v>1.9</v>
      </c>
      <c r="AA21" s="1">
        <f t="shared" ca="1" si="50"/>
        <v>0</v>
      </c>
      <c r="AB21" s="1">
        <f t="shared" ca="1" si="51"/>
        <v>0</v>
      </c>
      <c r="AC21" s="1">
        <f t="shared" ca="1" si="52"/>
        <v>0</v>
      </c>
      <c r="AD21" s="263">
        <f t="shared" ca="1" si="53"/>
        <v>4</v>
      </c>
      <c r="AE21" s="30">
        <f t="shared" ca="1" si="45"/>
        <v>500000</v>
      </c>
      <c r="AF21" s="1">
        <f t="shared" ca="1" si="54"/>
        <v>3</v>
      </c>
      <c r="AG21" s="1">
        <f t="shared" ca="1" si="55"/>
        <v>1</v>
      </c>
      <c r="AH21" s="266">
        <f t="shared" ca="1" si="56"/>
        <v>4.0103099999999996</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4.0108999999999995</v>
      </c>
      <c r="Y22" s="13">
        <v>0</v>
      </c>
      <c r="Z22" s="1">
        <f t="shared" ca="1" si="49"/>
        <v>1.9</v>
      </c>
      <c r="AA22" s="1">
        <f t="shared" ca="1" si="50"/>
        <v>0</v>
      </c>
      <c r="AB22" s="1">
        <f t="shared" ca="1" si="51"/>
        <v>0</v>
      </c>
      <c r="AC22" s="1">
        <f t="shared" ca="1" si="52"/>
        <v>0</v>
      </c>
      <c r="AD22" s="263">
        <f t="shared" ca="1" si="53"/>
        <v>4</v>
      </c>
      <c r="AE22" s="30">
        <f t="shared" ca="1" si="45"/>
        <v>500000</v>
      </c>
      <c r="AF22" s="1">
        <f t="shared" ca="1" si="54"/>
        <v>3</v>
      </c>
      <c r="AG22" s="1">
        <f t="shared" ca="1" si="55"/>
        <v>1</v>
      </c>
      <c r="AH22" s="266">
        <f t="shared" ca="1" si="56"/>
        <v>4.0103099999999996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4.0709</v>
      </c>
      <c r="Y23" s="13">
        <v>0</v>
      </c>
      <c r="Z23" s="1">
        <f t="shared" ca="1" si="49"/>
        <v>7.9</v>
      </c>
      <c r="AA23" s="1">
        <f t="shared" ca="1" si="50"/>
        <v>0</v>
      </c>
      <c r="AB23" s="1">
        <f t="shared" ca="1" si="51"/>
        <v>0</v>
      </c>
      <c r="AC23" s="1">
        <f t="shared" ca="1" si="52"/>
        <v>0</v>
      </c>
      <c r="AD23" s="263">
        <f t="shared" ca="1" si="53"/>
        <v>4</v>
      </c>
      <c r="AE23" s="30">
        <v>0</v>
      </c>
      <c r="AF23" s="1">
        <f t="shared" ca="1" si="54"/>
        <v>7</v>
      </c>
      <c r="AG23" s="1">
        <f t="shared" ca="1" si="55"/>
        <v>7</v>
      </c>
      <c r="AH23" s="266">
        <f t="shared" ca="1" si="56"/>
        <v>4.0707100000000001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4.0709</v>
      </c>
      <c r="Y24" s="13">
        <v>0</v>
      </c>
      <c r="Z24" s="1">
        <f t="shared" ca="1" si="49"/>
        <v>7.9</v>
      </c>
      <c r="AA24" s="1">
        <f t="shared" ca="1" si="50"/>
        <v>0</v>
      </c>
      <c r="AB24" s="1">
        <f t="shared" ca="1" si="51"/>
        <v>0</v>
      </c>
      <c r="AC24" s="1">
        <f t="shared" ca="1" si="52"/>
        <v>0</v>
      </c>
      <c r="AD24" s="263">
        <f t="shared" ca="1" si="53"/>
        <v>4</v>
      </c>
      <c r="AE24" s="30">
        <v>0</v>
      </c>
      <c r="AF24" s="1">
        <f t="shared" ca="1" si="54"/>
        <v>7</v>
      </c>
      <c r="AG24" s="1">
        <f t="shared" ca="1" si="55"/>
        <v>7</v>
      </c>
      <c r="AH24" s="266">
        <f t="shared" ca="1" si="56"/>
        <v>4.0707100000000001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4.0709</v>
      </c>
      <c r="Y25" s="13">
        <v>0</v>
      </c>
      <c r="Z25" s="1">
        <f t="shared" ca="1" si="49"/>
        <v>7.9</v>
      </c>
      <c r="AA25" s="1">
        <f t="shared" ca="1" si="50"/>
        <v>0</v>
      </c>
      <c r="AB25" s="1">
        <f t="shared" ca="1" si="51"/>
        <v>0</v>
      </c>
      <c r="AC25" s="1">
        <f t="shared" ca="1" si="52"/>
        <v>0</v>
      </c>
      <c r="AD25" s="263">
        <f t="shared" ca="1" si="53"/>
        <v>4</v>
      </c>
      <c r="AE25" s="30">
        <v>0</v>
      </c>
      <c r="AF25" s="1">
        <f t="shared" ca="1" si="54"/>
        <v>7</v>
      </c>
      <c r="AG25" s="1">
        <f t="shared" ca="1" si="55"/>
        <v>7</v>
      </c>
      <c r="AH25" s="267">
        <f t="shared" ca="1" si="56"/>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FC Barcelona</v>
      </c>
      <c r="BT29" s="2" t="str">
        <f ca="1">$F$5</f>
        <v>Manchester City</v>
      </c>
      <c r="BU29" s="2" t="str">
        <f ca="1">$F$6</f>
        <v>Real Madrid</v>
      </c>
      <c r="BV29" s="2" t="str">
        <f>$F$7</f>
        <v/>
      </c>
      <c r="BW29" s="2" t="str">
        <f>$F$8</f>
        <v/>
      </c>
      <c r="BX29" s="2" t="str">
        <f>$F$9</f>
        <v/>
      </c>
      <c r="BY29" s="2" t="str">
        <f>$F$10</f>
        <v/>
      </c>
      <c r="BZ29" s="2" t="str">
        <f>$F$11</f>
        <v/>
      </c>
      <c r="CA29" s="2" t="str">
        <f>$F$12</f>
        <v/>
      </c>
      <c r="CB29" s="53"/>
    </row>
    <row r="30" spans="2:80" s="2" customFormat="1" x14ac:dyDescent="0.2">
      <c r="C30" s="2" t="str">
        <f ca="1">$Q64</f>
        <v>FC Barcelona</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FC Barcelona</v>
      </c>
      <c r="BS30" s="7"/>
      <c r="BT30" s="8">
        <f t="shared" ref="BT30:CA32" ca="1" si="58">SUMIFS($X$64:$X$135,$V$64:$V$135,$BR30,$W$64:$W$135,BT$29)+SUMIFS($Y$64:$Y$135,$W$64:$W$135,$BR30,$V$64:$V$135,BT$29)</f>
        <v>4</v>
      </c>
      <c r="BU30" s="8">
        <f t="shared" ca="1" si="58"/>
        <v>2</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Manchester City</v>
      </c>
      <c r="BS31" s="9">
        <f t="shared" ref="BS31:BU38" ca="1" si="60">SUMIFS($X$64:$X$135,$V$64:$V$135,$BR31,$W$64:$W$135,BS$29)+SUMIFS($Y$64:$Y$135,$W$64:$W$135,$BR31,$V$64:$V$135,BS$29)</f>
        <v>4</v>
      </c>
      <c r="BT31" s="7"/>
      <c r="BU31" s="8">
        <f t="shared" ca="1" si="58"/>
        <v>2</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Real Madrid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Real Madrid</v>
      </c>
      <c r="BS32" s="9">
        <f t="shared" ca="1" si="60"/>
        <v>3</v>
      </c>
      <c r="BT32" s="9">
        <f t="shared" ca="1" si="60"/>
        <v>2</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FC Barcelona</v>
      </c>
      <c r="BT40" s="2" t="str">
        <f ca="1">$F$5</f>
        <v>Manchester City</v>
      </c>
      <c r="BU40" s="2" t="str">
        <f ca="1">$F$6</f>
        <v>Real Madrid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FC Barcelona</v>
      </c>
      <c r="BS41" s="7"/>
      <c r="BT41" s="8">
        <f ca="1">BT30-BS31</f>
        <v>0</v>
      </c>
      <c r="BU41" s="8">
        <f ca="1">BU30-BS32</f>
        <v>-1</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Manchester City</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Real Madrid</v>
      </c>
      <c r="BS43" s="9">
        <f ca="1">IF(BU41="","",-1*BU41)</f>
        <v>1</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FC Barcelona</v>
      </c>
      <c r="BT51" s="2" t="str">
        <f ca="1">$F$5</f>
        <v>Manchester City</v>
      </c>
      <c r="BU51" s="2" t="str">
        <f ca="1">$F$6</f>
        <v>Real Madrid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FC Barcelona</v>
      </c>
      <c r="BS52" s="7"/>
      <c r="BT52" s="8">
        <f t="shared" ref="BT52:CA58" ca="1" si="64">SUMIFS($AE$64:$AE$135,$V$64:$V$135,$BR52,$W$64:$W$135,BT$51)+SUMIFS($AF$64:$AF$135,$W$64:$W$135,$BR52,$V$64:$V$135,BT$51)</f>
        <v>1</v>
      </c>
      <c r="BU52" s="8">
        <f t="shared" ca="1" si="64"/>
        <v>0</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Manchester City</v>
      </c>
      <c r="BS53" s="9">
        <f t="shared" ref="BS53:BU60" ca="1" si="65">SUMIFS($AE$64:$AE$135,$V$64:$V$135,$BR53,$W$64:$W$135,BS$51)+SUMIFS($AF$64:$AF$135,$W$64:$W$135,$BR53,$V$64:$V$135,BS$51)</f>
        <v>1</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Real Madrid</v>
      </c>
      <c r="BS54" s="9">
        <f t="shared" ca="1" si="65"/>
        <v>3</v>
      </c>
      <c r="BT54" s="9">
        <f t="shared" ca="1" si="65"/>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38"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IF('Finals 1'!$AE12="","",'Finals 1'!$AE12)</f>
        <v>FC Barcelona</v>
      </c>
      <c r="U64" s="67" t="s">
        <v>7</v>
      </c>
      <c r="V64" s="40" t="str">
        <f ca="1">'Finals 1'!$I12</f>
        <v/>
      </c>
      <c r="W64" s="33" t="str">
        <f ca="1">'Finals 1'!$K12</f>
        <v/>
      </c>
      <c r="X64" s="33" t="str">
        <f ca="1">IF(AND('Finals 1'!$L12&lt;&gt;"",'Finals 1'!$N12&lt;&gt;"",$V64&lt;&gt;$W64,$V64&lt;&gt;"",$W64&lt;&gt;""),'Finals 1'!$L12,"")</f>
        <v/>
      </c>
      <c r="Y64" s="34" t="str">
        <f ca="1">IF(AND('Finals 1'!$L12&lt;&gt;"",'Finals 1'!$N12&lt;&gt;"",$V64&lt;&gt;$W64,$V64&lt;&gt;"",$W64&lt;&gt;""),'Finals 1'!$N12,"")</f>
        <v/>
      </c>
      <c r="Z64" s="32" t="str">
        <f ca="1">V64&amp;W64</f>
        <v/>
      </c>
      <c r="AA64" s="33">
        <f ca="1">IF(AND(V64&lt;&gt;"",W64&lt;&gt;"",V64&lt;&gt;W64,X64&lt;&gt;"",Y64&lt;&gt;""),1,0)</f>
        <v>0</v>
      </c>
      <c r="AB64" s="143" t="str">
        <f ca="1">IF(AA64&gt;0,X64&amp;Language!$E$84&amp;Y64,"")</f>
        <v/>
      </c>
      <c r="AD64" s="144"/>
      <c r="AE64" s="149" t="str">
        <f ca="1">IF($AA64=0,"",IF($X64&gt;$Y64,Settings!$C$4,IF($X64=$Y64,1,0)))</f>
        <v/>
      </c>
      <c r="AF64" s="144" t="str">
        <f ca="1">IF($AA64=0,"",IF($X64&lt;$Y64,Settings!$C$4,IF($X64=$Y64,1,0)))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IF('Finals 1'!$AE13="","",'Finals 1'!$AE13)</f>
        <v>Manchester City</v>
      </c>
      <c r="U65" s="68" t="s">
        <v>8</v>
      </c>
      <c r="V65" s="41" t="str">
        <f ca="1">'Finals 1'!$I13</f>
        <v>VFB Essenheim</v>
      </c>
      <c r="W65" s="13" t="str">
        <f ca="1">'Finals 1'!$K13</f>
        <v>SSV Wildbach</v>
      </c>
      <c r="X65" s="13">
        <f ca="1">IF(AND('Finals 1'!$L13&lt;&gt;"",'Finals 1'!$N13&lt;&gt;"",$V65&lt;&gt;$W65,$V65&lt;&gt;"",$W65&lt;&gt;""),'Finals 1'!$L13,"")</f>
        <v>2</v>
      </c>
      <c r="Y65" s="36">
        <f ca="1">IF(AND('Finals 1'!$L13&lt;&gt;"",'Finals 1'!$N13&lt;&gt;"",$V65&lt;&gt;$W65,$V65&lt;&gt;"",$W65&lt;&gt;""),'Finals 1'!$N13,"")</f>
        <v>1</v>
      </c>
      <c r="Z65" s="35" t="str">
        <f t="shared" ref="Z65:Z73" ca="1" si="66">V65&amp;W65</f>
        <v>VFB EssenheimSSV Wildbach</v>
      </c>
      <c r="AA65" s="13">
        <f t="shared" ref="AA65:AA128" ca="1" si="67">IF(AND(V65&lt;&gt;"",W65&lt;&gt;"",V65&lt;&gt;W65,X65&lt;&gt;"",Y65&lt;&gt;""),1,0)</f>
        <v>1</v>
      </c>
      <c r="AB65" s="13" t="str">
        <f ca="1">IF(AA65&gt;0,X65&amp;Language!$E$84&amp;Y65,"")</f>
        <v>2-1</v>
      </c>
      <c r="AD65" s="145"/>
      <c r="AE65" s="150">
        <f ca="1">IF($AA65=0,"",IF($X65&gt;$Y65,Settings!$C$4,IF($X65=$Y65,1,0)))</f>
        <v>3</v>
      </c>
      <c r="AF65" s="145">
        <f ca="1">IF($AA65=0,"",IF($X65&lt;$Y65,Settings!$C$4,IF($X65=$Y65,1,0)))</f>
        <v>0</v>
      </c>
      <c r="AH65" s="4"/>
      <c r="AI65" s="13"/>
      <c r="AJ65" s="13"/>
      <c r="AK65" s="13"/>
      <c r="AL65" s="13"/>
      <c r="AM65" s="13"/>
      <c r="AN65" s="13"/>
      <c r="AO65" s="13"/>
      <c r="AP65" s="13"/>
      <c r="AQ65" s="13"/>
    </row>
    <row r="66" spans="2:43" s="2" customFormat="1" ht="13.5" thickBot="1" x14ac:dyDescent="0.25">
      <c r="F66" s="198">
        <v>1</v>
      </c>
      <c r="G66" s="199" t="s">
        <v>109</v>
      </c>
      <c r="P66" s="47" t="s">
        <v>9</v>
      </c>
      <c r="Q66" s="62" t="str">
        <f ca="1">IF('Finals 1'!$AE14="","",'Finals 1'!$AE14)</f>
        <v>Real Madrid</v>
      </c>
      <c r="U66" s="68" t="s">
        <v>9</v>
      </c>
      <c r="V66" s="41" t="str">
        <f ca="1">'Finals 1'!$I14</f>
        <v>Maibach 1822 eV</v>
      </c>
      <c r="W66" s="13" t="str">
        <f ca="1">'Finals 1'!$K14</f>
        <v>FC Grönlingen</v>
      </c>
      <c r="X66" s="13">
        <f ca="1">IF(AND('Finals 1'!$L14&lt;&gt;"",'Finals 1'!$N14&lt;&gt;"",$V66&lt;&gt;$W66,$V66&lt;&gt;"",$W66&lt;&gt;""),'Finals 1'!$L14,"")</f>
        <v>1</v>
      </c>
      <c r="Y66" s="36">
        <f ca="1">IF(AND('Finals 1'!$L14&lt;&gt;"",'Finals 1'!$N14&lt;&gt;"",$V66&lt;&gt;$W66,$V66&lt;&gt;"",$W66&lt;&gt;""),'Finals 1'!$N14,"")</f>
        <v>0</v>
      </c>
      <c r="Z66" s="35" t="str">
        <f t="shared" ca="1" si="66"/>
        <v>Maibach 1822 eVFC Grönlingen</v>
      </c>
      <c r="AA66" s="13">
        <f t="shared" ca="1" si="67"/>
        <v>1</v>
      </c>
      <c r="AB66" s="13" t="str">
        <f ca="1">IF(AA66&gt;0,X66&amp;Language!$E$84&amp;Y66,"")</f>
        <v>1-0</v>
      </c>
      <c r="AD66" s="145"/>
      <c r="AE66" s="150">
        <f ca="1">IF($AA66=0,"",IF($X66&gt;$Y66,Settings!$C$4,IF($X66=$Y66,1,0)))</f>
        <v>3</v>
      </c>
      <c r="AF66" s="145">
        <f ca="1">IF($AA66=0,"",IF($X66&lt;$Y66,Settings!$C$4,IF($X66=$Y66,1,0)))</f>
        <v>0</v>
      </c>
      <c r="AH66" s="4"/>
      <c r="AI66" s="13"/>
      <c r="AJ66" s="4"/>
      <c r="AK66" s="13"/>
      <c r="AL66" s="13"/>
      <c r="AM66" s="13"/>
      <c r="AN66" s="13"/>
      <c r="AO66" s="13"/>
      <c r="AP66" s="13"/>
      <c r="AQ66" s="13"/>
    </row>
    <row r="67" spans="2:43" s="2" customFormat="1" x14ac:dyDescent="0.2">
      <c r="P67" s="47"/>
      <c r="Q67" s="62" t="str">
        <f>""</f>
        <v/>
      </c>
      <c r="U67" s="68" t="s">
        <v>10</v>
      </c>
      <c r="V67" s="41" t="str">
        <f ca="1">'Finals 1'!$I15</f>
        <v>1. FC Riedwald</v>
      </c>
      <c r="W67" s="13" t="str">
        <f ca="1">'Finals 1'!$K15</f>
        <v>Mainz 05</v>
      </c>
      <c r="X67" s="13">
        <f ca="1">IF(AND('Finals 1'!$L15&lt;&gt;"",'Finals 1'!$N15&lt;&gt;"",$V67&lt;&gt;$W67,$V67&lt;&gt;"",$W67&lt;&gt;""),'Finals 1'!$L15,"")</f>
        <v>1</v>
      </c>
      <c r="Y67" s="36">
        <f ca="1">IF(AND('Finals 1'!$L15&lt;&gt;"",'Finals 1'!$N15&lt;&gt;"",$V67&lt;&gt;$W67,$V67&lt;&gt;"",$W67&lt;&gt;""),'Finals 1'!$N15,"")</f>
        <v>3</v>
      </c>
      <c r="Z67" s="35" t="str">
        <f t="shared" ca="1" si="66"/>
        <v>1. FC RiedwaldMainz 05</v>
      </c>
      <c r="AA67" s="13">
        <f t="shared" ca="1" si="67"/>
        <v>1</v>
      </c>
      <c r="AB67" s="13" t="str">
        <f ca="1">IF(AA67&gt;0,X67&amp;Language!$E$84&amp;Y67,"")</f>
        <v>1-3</v>
      </c>
      <c r="AD67" s="145"/>
      <c r="AE67" s="150">
        <f ca="1">IF($AA67=0,"",IF($X67&gt;$Y67,Settings!$C$4,IF($X67=$Y67,1,0)))</f>
        <v>0</v>
      </c>
      <c r="AF67" s="145">
        <f ca="1">IF($AA67=0,"",IF($X67&lt;$Y67,Settings!$C$4,IF($X67=$Y67,1,0)))</f>
        <v>3</v>
      </c>
      <c r="AH67" s="4"/>
      <c r="AI67" s="13"/>
      <c r="AJ67" s="13"/>
      <c r="AK67" s="4"/>
      <c r="AL67" s="13"/>
      <c r="AM67" s="13"/>
      <c r="AN67" s="13"/>
      <c r="AO67" s="13"/>
      <c r="AP67" s="13"/>
      <c r="AQ67" s="13"/>
    </row>
    <row r="68" spans="2:43" s="2" customFormat="1" x14ac:dyDescent="0.2">
      <c r="P68" s="47"/>
      <c r="Q68" s="62" t="str">
        <f>""</f>
        <v/>
      </c>
      <c r="U68" s="68" t="s">
        <v>11</v>
      </c>
      <c r="V68" s="41" t="str">
        <f ca="1">'Finals 1'!$I16</f>
        <v>Eintracht Frankfurt</v>
      </c>
      <c r="W68" s="13" t="str">
        <f ca="1">'Finals 1'!$K16</f>
        <v>Inter Mailand</v>
      </c>
      <c r="X68" s="13">
        <f ca="1">IF(AND('Finals 1'!$L16&lt;&gt;"",'Finals 1'!$N16&lt;&gt;"",$V68&lt;&gt;$W68,$V68&lt;&gt;"",$W68&lt;&gt;""),'Finals 1'!$L16,"")</f>
        <v>2</v>
      </c>
      <c r="Y68" s="36">
        <f ca="1">IF(AND('Finals 1'!$L16&lt;&gt;"",'Finals 1'!$N16&lt;&gt;"",$V68&lt;&gt;$W68,$V68&lt;&gt;"",$W68&lt;&gt;""),'Finals 1'!$N16,"")</f>
        <v>3</v>
      </c>
      <c r="Z68" s="35" t="str">
        <f t="shared" ca="1" si="66"/>
        <v>Eintracht FrankfurtInter Mailand</v>
      </c>
      <c r="AA68" s="13">
        <f t="shared" ca="1" si="67"/>
        <v>1</v>
      </c>
      <c r="AB68" s="13" t="str">
        <f ca="1">IF(AA68&gt;0,X68&amp;Language!$E$84&amp;Y68,"")</f>
        <v>2-3</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c r="Q69" s="62" t="str">
        <f>""</f>
        <v/>
      </c>
      <c r="U69" s="68" t="s">
        <v>12</v>
      </c>
      <c r="V69" s="41" t="str">
        <f ca="1">'Finals 1'!$I17</f>
        <v>FC Barcelona</v>
      </c>
      <c r="W69" s="13" t="str">
        <f ca="1">'Finals 1'!$K17</f>
        <v>Manchester City</v>
      </c>
      <c r="X69" s="13">
        <f ca="1">IF(AND('Finals 1'!$L17&lt;&gt;"",'Finals 1'!$N17&lt;&gt;"",$V69&lt;&gt;$W69,$V69&lt;&gt;"",$W69&lt;&gt;""),'Finals 1'!$L17,"")</f>
        <v>4</v>
      </c>
      <c r="Y69" s="36">
        <f ca="1">IF(AND('Finals 1'!$L17&lt;&gt;"",'Finals 1'!$N17&lt;&gt;"",$V69&lt;&gt;$W69,$V69&lt;&gt;"",$W69&lt;&gt;""),'Finals 1'!$N17,"")</f>
        <v>4</v>
      </c>
      <c r="Z69" s="35" t="str">
        <f t="shared" ca="1" si="66"/>
        <v>FC BarcelonaManchester City</v>
      </c>
      <c r="AA69" s="13">
        <f t="shared" ca="1" si="67"/>
        <v>1</v>
      </c>
      <c r="AB69" s="13" t="str">
        <f ca="1">IF(AA69&gt;0,X69&amp;Language!$E$84&amp;Y69,"")</f>
        <v>4-4</v>
      </c>
      <c r="AD69" s="145"/>
      <c r="AE69" s="150">
        <f ca="1">IF($AA69=0,"",IF($X69&gt;$Y69,Settings!$C$4,IF($X69=$Y69,1,0)))</f>
        <v>1</v>
      </c>
      <c r="AF69" s="145">
        <f ca="1">IF($AA69=0,"",IF($X69&lt;$Y69,Settings!$C$4,IF($X69=$Y69,1,0)))</f>
        <v>1</v>
      </c>
      <c r="AH69" s="4"/>
      <c r="AI69" s="13"/>
      <c r="AJ69" s="13"/>
      <c r="AK69" s="13"/>
      <c r="AL69" s="13"/>
      <c r="AM69" s="4"/>
      <c r="AN69" s="13"/>
      <c r="AO69" s="13"/>
      <c r="AP69" s="13"/>
      <c r="AQ69" s="13"/>
    </row>
    <row r="70" spans="2:43" s="2" customFormat="1" x14ac:dyDescent="0.2">
      <c r="P70" s="47"/>
      <c r="Q70" s="62" t="str">
        <f>""</f>
        <v/>
      </c>
      <c r="U70" s="68" t="s">
        <v>17</v>
      </c>
      <c r="V70" s="41" t="str">
        <f ca="1">'Finals 1'!$I18</f>
        <v/>
      </c>
      <c r="W70" s="13" t="str">
        <f ca="1">'Finals 1'!$K18</f>
        <v/>
      </c>
      <c r="X70" s="13" t="str">
        <f ca="1">IF(AND('Finals 1'!$L18&lt;&gt;"",'Finals 1'!$N18&lt;&gt;"",$V70&lt;&gt;$W70,$V70&lt;&gt;"",$W70&lt;&gt;""),'Finals 1'!$L18,"")</f>
        <v/>
      </c>
      <c r="Y70" s="36" t="str">
        <f ca="1">IF(AND('Finals 1'!$L18&lt;&gt;"",'Finals 1'!$N18&lt;&gt;"",$V70&lt;&gt;$W70,$V70&lt;&gt;"",$W70&lt;&gt;""),'Finals 1'!$N18,"")</f>
        <v/>
      </c>
      <c r="Z70" s="35" t="str">
        <f t="shared" ca="1" si="66"/>
        <v/>
      </c>
      <c r="AA70" s="13">
        <f t="shared" ca="1" si="67"/>
        <v>0</v>
      </c>
      <c r="AB70" s="13" t="str">
        <f ca="1">IF(AA70&gt;0,X70&amp;Language!$E$84&amp;Y70,"")</f>
        <v/>
      </c>
      <c r="AD70" s="145"/>
      <c r="AE70" s="150" t="str">
        <f ca="1">IF($AA70=0,"",IF($X70&gt;$Y70,Settings!$C$4,IF($X70=$Y70,1,0)))</f>
        <v/>
      </c>
      <c r="AF70" s="145" t="str">
        <f ca="1">IF($AA70=0,"",IF($X70&lt;$Y70,Settings!$C$4,IF($X70=$Y70,1,0)))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'Finals 1'!$I19</f>
        <v>Kickers Rodendorf</v>
      </c>
      <c r="W71" s="13" t="str">
        <f ca="1">'Finals 1'!$K19</f>
        <v>VFB Essenheim</v>
      </c>
      <c r="X71" s="13">
        <f ca="1">IF(AND('Finals 1'!$L19&lt;&gt;"",'Finals 1'!$N19&lt;&gt;"",$V71&lt;&gt;$W71,$V71&lt;&gt;"",$W71&lt;&gt;""),'Finals 1'!$L19,"")</f>
        <v>1</v>
      </c>
      <c r="Y71" s="36">
        <f ca="1">IF(AND('Finals 1'!$L19&lt;&gt;"",'Finals 1'!$N19&lt;&gt;"",$V71&lt;&gt;$W71,$V71&lt;&gt;"",$W71&lt;&gt;""),'Finals 1'!$N19,"")</f>
        <v>3</v>
      </c>
      <c r="Z71" s="35" t="str">
        <f t="shared" ca="1" si="66"/>
        <v>Kickers RodendorfVFB Essenheim</v>
      </c>
      <c r="AA71" s="13">
        <f t="shared" ca="1" si="67"/>
        <v>1</v>
      </c>
      <c r="AB71" s="13" t="str">
        <f ca="1">IF(AA71&gt;0,X71&amp;Language!$E$84&amp;Y71,"")</f>
        <v>1-3</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'Finals 1'!$I20</f>
        <v>FSV Rauen</v>
      </c>
      <c r="W72" s="13" t="str">
        <f ca="1">'Finals 1'!$K20</f>
        <v>Maibach 1822 eV</v>
      </c>
      <c r="X72" s="13">
        <f ca="1">IF(AND('Finals 1'!$L20&lt;&gt;"",'Finals 1'!$N20&lt;&gt;"",$V72&lt;&gt;$W72,$V72&lt;&gt;"",$W72&lt;&gt;""),'Finals 1'!$L20,"")</f>
        <v>2</v>
      </c>
      <c r="Y72" s="36">
        <f ca="1">IF(AND('Finals 1'!$L20&lt;&gt;"",'Finals 1'!$N20&lt;&gt;"",$V72&lt;&gt;$W72,$V72&lt;&gt;"",$W72&lt;&gt;""),'Finals 1'!$N20,"")</f>
        <v>1</v>
      </c>
      <c r="Z72" s="35" t="str">
        <f t="shared" ca="1" si="66"/>
        <v>FSV RauenMaibach 1822 eV</v>
      </c>
      <c r="AA72" s="13">
        <f t="shared" ca="1" si="67"/>
        <v>1</v>
      </c>
      <c r="AB72" s="13" t="str">
        <f ca="1">IF(AA72&gt;0,X72&amp;Language!$E$84&amp;Y72,"")</f>
        <v>2-1</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'Finals 1'!$I21</f>
        <v>1. FC Nürnberg</v>
      </c>
      <c r="W73" s="13" t="str">
        <f ca="1">'Finals 1'!$K21</f>
        <v>1. FC Riedwald</v>
      </c>
      <c r="X73" s="13">
        <f ca="1">IF(AND('Finals 1'!$L21&lt;&gt;"",'Finals 1'!$N21&lt;&gt;"",$V73&lt;&gt;$W73,$V73&lt;&gt;"",$W73&lt;&gt;""),'Finals 1'!$L21,"")</f>
        <v>4</v>
      </c>
      <c r="Y73" s="36">
        <f ca="1">IF(AND('Finals 1'!$L21&lt;&gt;"",'Finals 1'!$N21&lt;&gt;"",$V73&lt;&gt;$W73,$V73&lt;&gt;"",$W73&lt;&gt;""),'Finals 1'!$N21,"")</f>
        <v>1</v>
      </c>
      <c r="Z73" s="35" t="str">
        <f t="shared" ca="1" si="66"/>
        <v>1. FC Nürnberg1. FC Riedwald</v>
      </c>
      <c r="AA73" s="13">
        <f t="shared" ca="1" si="67"/>
        <v>1</v>
      </c>
      <c r="AB73" s="13" t="str">
        <f ca="1">IF(AA73&gt;0,X73&amp;Language!$E$84&amp;Y73,"")</f>
        <v>4-1</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'Finals 1'!$I22</f>
        <v>Borussia Dortmund</v>
      </c>
      <c r="W74" s="13" t="str">
        <f ca="1">'Finals 1'!$K22</f>
        <v>Eintracht Frankfurt</v>
      </c>
      <c r="X74" s="13">
        <f ca="1">IF(AND('Finals 1'!$L22&lt;&gt;"",'Finals 1'!$N22&lt;&gt;"",$V74&lt;&gt;$W74,$V74&lt;&gt;"",$W74&lt;&gt;""),'Finals 1'!$L22,"")</f>
        <v>1</v>
      </c>
      <c r="Y74" s="36">
        <f ca="1">IF(AND('Finals 1'!$L22&lt;&gt;"",'Finals 1'!$N22&lt;&gt;"",$V74&lt;&gt;$W74,$V74&lt;&gt;"",$W74&lt;&gt;""),'Finals 1'!$N22,"")</f>
        <v>1</v>
      </c>
      <c r="Z74" s="35" t="str">
        <f ca="1">V74&amp;W74</f>
        <v>Borussia DortmundEintracht Frankfurt</v>
      </c>
      <c r="AA74" s="13">
        <f t="shared" ca="1" si="67"/>
        <v>1</v>
      </c>
      <c r="AB74" s="13" t="str">
        <f ca="1">IF(AA74&gt;0,X74&amp;Language!$E$84&amp;Y74,"")</f>
        <v>1-1</v>
      </c>
      <c r="AD74" s="145"/>
      <c r="AE74" s="150">
        <f ca="1">IF($AA74=0,"",IF($X74&gt;$Y74,Settings!$C$4,IF($X74=$Y74,1,0)))</f>
        <v>1</v>
      </c>
      <c r="AF74" s="145">
        <f ca="1">IF($AA74=0,"",IF($X74&lt;$Y74,Settings!$C$4,IF($X74=$Y74,1,0)))</f>
        <v>1</v>
      </c>
    </row>
    <row r="75" spans="2:43" s="2" customFormat="1" x14ac:dyDescent="0.2">
      <c r="B75" s="4"/>
      <c r="C75" s="4"/>
      <c r="D75" s="4"/>
      <c r="E75" s="4"/>
      <c r="F75" s="13"/>
      <c r="G75" s="13"/>
      <c r="H75" s="13"/>
      <c r="I75" s="13"/>
      <c r="J75" s="13"/>
      <c r="K75" s="13"/>
      <c r="L75" s="13"/>
      <c r="M75" s="13"/>
      <c r="U75" s="68" t="s">
        <v>27</v>
      </c>
      <c r="V75" s="41" t="str">
        <f ca="1">'Finals 1'!$I23</f>
        <v>Real Madrid</v>
      </c>
      <c r="W75" s="13" t="str">
        <f ca="1">'Finals 1'!$K23</f>
        <v>FC Barcelona</v>
      </c>
      <c r="X75" s="13">
        <f ca="1">IF(AND('Finals 1'!$L23&lt;&gt;"",'Finals 1'!$N23&lt;&gt;"",$V75&lt;&gt;$W75,$V75&lt;&gt;"",$W75&lt;&gt;""),'Finals 1'!$L23,"")</f>
        <v>3</v>
      </c>
      <c r="Y75" s="36">
        <f ca="1">IF(AND('Finals 1'!$L23&lt;&gt;"",'Finals 1'!$N23&lt;&gt;"",$V75&lt;&gt;$W75,$V75&lt;&gt;"",$W75&lt;&gt;""),'Finals 1'!$N23,"")</f>
        <v>2</v>
      </c>
      <c r="Z75" s="35" t="str">
        <f t="shared" ref="Z75:Z108" ca="1" si="68">V75&amp;W75</f>
        <v>Real MadridFC Barcelona</v>
      </c>
      <c r="AA75" s="13">
        <f t="shared" ca="1" si="67"/>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'Finals 1'!$I24</f>
        <v/>
      </c>
      <c r="W76" s="13" t="str">
        <f ca="1">'Finals 1'!$K24</f>
        <v/>
      </c>
      <c r="X76" s="13" t="str">
        <f ca="1">IF(AND('Finals 1'!$L24&lt;&gt;"",'Finals 1'!$N24&lt;&gt;"",$V76&lt;&gt;$W76,$V76&lt;&gt;"",$W76&lt;&gt;""),'Finals 1'!$L24,"")</f>
        <v/>
      </c>
      <c r="Y76" s="36" t="str">
        <f ca="1">IF(AND('Finals 1'!$L24&lt;&gt;"",'Finals 1'!$N24&lt;&gt;"",$V76&lt;&gt;$W76,$V76&lt;&gt;"",$W76&lt;&gt;""),'Finals 1'!$N24,"")</f>
        <v/>
      </c>
      <c r="Z76" s="35" t="str">
        <f t="shared" ca="1" si="68"/>
        <v/>
      </c>
      <c r="AA76" s="13">
        <f t="shared" ca="1" si="67"/>
        <v>0</v>
      </c>
      <c r="AB76" s="13" t="str">
        <f ca="1">IF(AA76&gt;0,X76&amp;Language!$E$84&amp;Y76,"")</f>
        <v/>
      </c>
      <c r="AD76" s="145"/>
      <c r="AE76" s="150" t="str">
        <f ca="1">IF($AA76=0,"",IF($X76&gt;$Y76,Settings!$C$4,IF($X76=$Y76,1,0)))</f>
        <v/>
      </c>
      <c r="AF76" s="145" t="str">
        <f ca="1">IF($AA76=0,"",IF($X76&lt;$Y76,Settings!$C$4,IF($X76=$Y76,1,0)))</f>
        <v/>
      </c>
    </row>
    <row r="77" spans="2:43" s="2" customFormat="1" x14ac:dyDescent="0.2">
      <c r="B77" s="4"/>
      <c r="C77" s="4"/>
      <c r="D77" s="4"/>
      <c r="E77" s="4"/>
      <c r="F77" s="13"/>
      <c r="G77" s="13"/>
      <c r="H77" s="13"/>
      <c r="I77" s="13"/>
      <c r="J77" s="13"/>
      <c r="K77" s="13"/>
      <c r="L77" s="13"/>
      <c r="M77" s="13"/>
      <c r="U77" s="68" t="s">
        <v>29</v>
      </c>
      <c r="V77" s="41" t="str">
        <f ca="1">'Finals 1'!$I25</f>
        <v>SSV Wildbach</v>
      </c>
      <c r="W77" s="13" t="str">
        <f ca="1">'Finals 1'!$K25</f>
        <v>Kickers Rodendorf</v>
      </c>
      <c r="X77" s="13">
        <f ca="1">IF(AND('Finals 1'!$L25&lt;&gt;"",'Finals 1'!$N25&lt;&gt;"",$V77&lt;&gt;$W77,$V77&lt;&gt;"",$W77&lt;&gt;""),'Finals 1'!$L25,"")</f>
        <v>4</v>
      </c>
      <c r="Y77" s="36">
        <f ca="1">IF(AND('Finals 1'!$L25&lt;&gt;"",'Finals 1'!$N25&lt;&gt;"",$V77&lt;&gt;$W77,$V77&lt;&gt;"",$W77&lt;&gt;""),'Finals 1'!$N25,"")</f>
        <v>2</v>
      </c>
      <c r="Z77" s="35" t="str">
        <f t="shared" ca="1" si="68"/>
        <v>SSV WildbachKickers Rodendorf</v>
      </c>
      <c r="AA77" s="13">
        <f t="shared" ca="1" si="67"/>
        <v>1</v>
      </c>
      <c r="AB77" s="13" t="str">
        <f ca="1">IF(AA77&gt;0,X77&amp;Language!$E$84&amp;Y77,"")</f>
        <v>4-2</v>
      </c>
      <c r="AD77" s="145"/>
      <c r="AE77" s="150">
        <f ca="1">IF($AA77=0,"",IF($X77&gt;$Y77,Settings!$C$4,IF($X77=$Y77,1,0)))</f>
        <v>3</v>
      </c>
      <c r="AF77" s="145">
        <f ca="1">IF($AA77=0,"",IF($X77&lt;$Y77,Settings!$C$4,IF($X77=$Y77,1,0)))</f>
        <v>0</v>
      </c>
    </row>
    <row r="78" spans="2:43" s="2" customFormat="1" x14ac:dyDescent="0.2">
      <c r="B78" s="4"/>
      <c r="C78" s="4"/>
      <c r="D78" s="4"/>
      <c r="E78" s="4"/>
      <c r="F78" s="13"/>
      <c r="G78" s="13"/>
      <c r="H78" s="13"/>
      <c r="I78" s="13"/>
      <c r="J78" s="13"/>
      <c r="K78" s="13"/>
      <c r="L78" s="13"/>
      <c r="M78" s="13"/>
      <c r="U78" s="68" t="s">
        <v>30</v>
      </c>
      <c r="V78" s="41" t="str">
        <f ca="1">'Finals 1'!$I26</f>
        <v>FC Grönlingen</v>
      </c>
      <c r="W78" s="13" t="str">
        <f ca="1">'Finals 1'!$K26</f>
        <v>FSV Rauen</v>
      </c>
      <c r="X78" s="13">
        <f ca="1">IF(AND('Finals 1'!$L26&lt;&gt;"",'Finals 1'!$N26&lt;&gt;"",$V78&lt;&gt;$W78,$V78&lt;&gt;"",$W78&lt;&gt;""),'Finals 1'!$L26,"")</f>
        <v>3</v>
      </c>
      <c r="Y78" s="36">
        <f ca="1">IF(AND('Finals 1'!$L26&lt;&gt;"",'Finals 1'!$N26&lt;&gt;"",$V78&lt;&gt;$W78,$V78&lt;&gt;"",$W78&lt;&gt;""),'Finals 1'!$N26,"")</f>
        <v>1</v>
      </c>
      <c r="Z78" s="35" t="str">
        <f t="shared" ca="1" si="68"/>
        <v>FC GrönlingenFSV Rauen</v>
      </c>
      <c r="AA78" s="13">
        <f t="shared" ca="1" si="67"/>
        <v>1</v>
      </c>
      <c r="AB78" s="13" t="str">
        <f ca="1">IF(AA78&gt;0,X78&amp;Language!$E$84&amp;Y78,"")</f>
        <v>3-1</v>
      </c>
      <c r="AD78" s="145"/>
      <c r="AE78" s="150">
        <f ca="1">IF($AA78=0,"",IF($X78&gt;$Y78,Settings!$C$4,IF($X78=$Y78,1,0)))</f>
        <v>3</v>
      </c>
      <c r="AF78" s="145">
        <f ca="1">IF($AA78=0,"",IF($X78&lt;$Y78,Settings!$C$4,IF($X78=$Y78,1,0)))</f>
        <v>0</v>
      </c>
    </row>
    <row r="79" spans="2:43" s="2" customFormat="1" x14ac:dyDescent="0.2">
      <c r="B79" s="4"/>
      <c r="C79" s="4"/>
      <c r="D79" s="4"/>
      <c r="E79" s="4"/>
      <c r="F79" s="13"/>
      <c r="G79" s="13"/>
      <c r="H79" s="13"/>
      <c r="I79" s="13"/>
      <c r="J79" s="13"/>
      <c r="K79" s="13"/>
      <c r="L79" s="13"/>
      <c r="M79" s="13"/>
      <c r="U79" s="68" t="s">
        <v>31</v>
      </c>
      <c r="V79" s="41" t="str">
        <f ca="1">'Finals 1'!$I27</f>
        <v>Mainz 05</v>
      </c>
      <c r="W79" s="13" t="str">
        <f ca="1">'Finals 1'!$K27</f>
        <v>1. FC Nürnberg</v>
      </c>
      <c r="X79" s="13">
        <f ca="1">IF(AND('Finals 1'!$L27&lt;&gt;"",'Finals 1'!$N27&lt;&gt;"",$V79&lt;&gt;$W79,$V79&lt;&gt;"",$W79&lt;&gt;""),'Finals 1'!$L27,"")</f>
        <v>3</v>
      </c>
      <c r="Y79" s="36">
        <f ca="1">IF(AND('Finals 1'!$L27&lt;&gt;"",'Finals 1'!$N27&lt;&gt;"",$V79&lt;&gt;$W79,$V79&lt;&gt;"",$W79&lt;&gt;""),'Finals 1'!$N27,"")</f>
        <v>3</v>
      </c>
      <c r="Z79" s="35" t="str">
        <f t="shared" ca="1" si="68"/>
        <v>Mainz 051. FC Nürnberg</v>
      </c>
      <c r="AA79" s="13">
        <f t="shared" ca="1" si="67"/>
        <v>1</v>
      </c>
      <c r="AB79" s="13" t="str">
        <f ca="1">IF(AA79&gt;0,X79&amp;Language!$E$84&amp;Y79,"")</f>
        <v>3-3</v>
      </c>
      <c r="AD79" s="145"/>
      <c r="AE79" s="150">
        <f ca="1">IF($AA79=0,"",IF($X79&gt;$Y79,Settings!$C$4,IF($X79=$Y79,1,0)))</f>
        <v>1</v>
      </c>
      <c r="AF79" s="145">
        <f ca="1">IF($AA79=0,"",IF($X79&lt;$Y79,Settings!$C$4,IF($X79=$Y79,1,0)))</f>
        <v>1</v>
      </c>
    </row>
    <row r="80" spans="2:43" s="2" customFormat="1" x14ac:dyDescent="0.2">
      <c r="B80" s="4"/>
      <c r="C80" s="4"/>
      <c r="D80" s="4"/>
      <c r="E80" s="4"/>
      <c r="F80" s="13"/>
      <c r="G80" s="13"/>
      <c r="H80" s="13"/>
      <c r="I80" s="13"/>
      <c r="J80" s="13"/>
      <c r="K80" s="13"/>
      <c r="L80" s="13"/>
      <c r="M80" s="13"/>
      <c r="U80" s="68" t="s">
        <v>32</v>
      </c>
      <c r="V80" s="41" t="str">
        <f ca="1">'Finals 1'!$I28</f>
        <v>Inter Mailand</v>
      </c>
      <c r="W80" s="13" t="str">
        <f ca="1">'Finals 1'!$K28</f>
        <v>Borussia Dortmund</v>
      </c>
      <c r="X80" s="13">
        <f ca="1">IF(AND('Finals 1'!$L28&lt;&gt;"",'Finals 1'!$N28&lt;&gt;"",$V80&lt;&gt;$W80,$V80&lt;&gt;"",$W80&lt;&gt;""),'Finals 1'!$L28,"")</f>
        <v>0</v>
      </c>
      <c r="Y80" s="36">
        <f ca="1">IF(AND('Finals 1'!$L28&lt;&gt;"",'Finals 1'!$N28&lt;&gt;"",$V80&lt;&gt;$W80,$V80&lt;&gt;"",$W80&lt;&gt;""),'Finals 1'!$N28,"")</f>
        <v>1</v>
      </c>
      <c r="Z80" s="35" t="str">
        <f t="shared" ca="1" si="68"/>
        <v>Inter MailandBorussia Dortmund</v>
      </c>
      <c r="AA80" s="13">
        <f t="shared" ca="1" si="67"/>
        <v>1</v>
      </c>
      <c r="AB80" s="13" t="str">
        <f ca="1">IF(AA80&gt;0,X80&amp;Language!$E$84&amp;Y80,"")</f>
        <v>0-1</v>
      </c>
      <c r="AD80" s="145"/>
      <c r="AE80" s="150">
        <f ca="1">IF($AA80=0,"",IF($X80&gt;$Y80,Settings!$C$4,IF($X80=$Y80,1,0)))</f>
        <v>0</v>
      </c>
      <c r="AF80" s="145">
        <f ca="1">IF($AA80=0,"",IF($X80&lt;$Y80,Settings!$C$4,IF($X80=$Y80,1,0)))</f>
        <v>3</v>
      </c>
    </row>
    <row r="81" spans="2:32" s="2" customFormat="1" ht="12.75" thickBot="1" x14ac:dyDescent="0.25">
      <c r="B81" s="4"/>
      <c r="C81" s="4"/>
      <c r="D81" s="4"/>
      <c r="E81" s="4"/>
      <c r="F81" s="13"/>
      <c r="G81" s="13"/>
      <c r="H81" s="13"/>
      <c r="I81" s="13"/>
      <c r="J81" s="13"/>
      <c r="K81" s="13"/>
      <c r="L81" s="13"/>
      <c r="M81" s="13"/>
      <c r="U81" s="68" t="s">
        <v>33</v>
      </c>
      <c r="V81" s="41" t="str">
        <f ca="1">'Finals 1'!$I29</f>
        <v>Manchester City</v>
      </c>
      <c r="W81" s="13" t="str">
        <f ca="1">'Finals 1'!$K29</f>
        <v>Real Madrid</v>
      </c>
      <c r="X81" s="13">
        <f ca="1">IF(AND('Finals 1'!$L29&lt;&gt;"",'Finals 1'!$N29&lt;&gt;"",$V81&lt;&gt;$W81,$V81&lt;&gt;"",$W81&lt;&gt;""),'Finals 1'!$L29,"")</f>
        <v>2</v>
      </c>
      <c r="Y81" s="36">
        <f ca="1">IF(AND('Finals 1'!$L29&lt;&gt;"",'Finals 1'!$N29&lt;&gt;"",$V81&lt;&gt;$W81,$V81&lt;&gt;"",$W81&lt;&gt;""),'Finals 1'!$N29,"")</f>
        <v>2</v>
      </c>
      <c r="Z81" s="35" t="str">
        <f t="shared" ca="1" si="68"/>
        <v>Manchester CityReal Madrid</v>
      </c>
      <c r="AA81" s="13">
        <f t="shared" ca="1" si="67"/>
        <v>1</v>
      </c>
      <c r="AB81" s="13" t="str">
        <f ca="1">IF(AA81&gt;0,X81&amp;Language!$E$84&amp;Y81,"")</f>
        <v>2-2</v>
      </c>
      <c r="AD81" s="145"/>
      <c r="AE81" s="150">
        <f ca="1">IF($AA81=0,"",IF($X81&gt;$Y81,Settings!$C$4,IF($X81=$Y81,1,0)))</f>
        <v>1</v>
      </c>
      <c r="AF81" s="145">
        <f ca="1">IF($AA81=0,"",IF($X81&lt;$Y81,Settings!$C$4,IF($X81=$Y81,1,0)))</f>
        <v>1</v>
      </c>
    </row>
    <row r="82" spans="2:32" s="2" customFormat="1" ht="12.75" thickTop="1" x14ac:dyDescent="0.2">
      <c r="B82" s="4"/>
      <c r="C82" s="4"/>
      <c r="D82" s="4"/>
      <c r="E82" s="4"/>
      <c r="F82" s="13"/>
      <c r="G82" s="13"/>
      <c r="H82" s="13"/>
      <c r="I82" s="13"/>
      <c r="J82" s="13"/>
      <c r="K82" s="13"/>
      <c r="L82" s="13"/>
      <c r="M82" s="13"/>
      <c r="U82" s="309" t="s">
        <v>34</v>
      </c>
      <c r="V82" s="310" t="str">
        <f>""</f>
        <v/>
      </c>
      <c r="W82" s="311" t="str">
        <f>""</f>
        <v/>
      </c>
      <c r="X82" s="311" t="str">
        <f>""</f>
        <v/>
      </c>
      <c r="Y82" s="312" t="str">
        <f>""</f>
        <v/>
      </c>
      <c r="Z82" s="313" t="str">
        <f t="shared" si="68"/>
        <v/>
      </c>
      <c r="AA82" s="311">
        <f t="shared" si="67"/>
        <v>0</v>
      </c>
      <c r="AB82" s="311" t="str">
        <f>IF(AA82&gt;0,X82&amp;Language!$E$84&amp;Y82,"")</f>
        <v/>
      </c>
      <c r="AC82" s="314"/>
      <c r="AD82" s="315"/>
      <c r="AE82" s="316" t="str">
        <f>IF($AA82=0,"",IF($X82&gt;$Y82,Settings!$C$4,IF($X82=$Y82,1,0)))</f>
        <v/>
      </c>
      <c r="AF82" s="315" t="str">
        <f>IF($AA82=0,"",IF($X82&lt;$Y82,Settings!$C$4,IF($X82=$Y82,1,0)))</f>
        <v/>
      </c>
    </row>
    <row r="83" spans="2:32" s="2" customFormat="1" x14ac:dyDescent="0.2">
      <c r="B83" s="4"/>
      <c r="C83" s="4"/>
      <c r="D83" s="4"/>
      <c r="E83" s="4"/>
      <c r="F83" s="13"/>
      <c r="G83" s="13"/>
      <c r="H83" s="13"/>
      <c r="I83" s="13"/>
      <c r="J83" s="13"/>
      <c r="K83" s="13"/>
      <c r="L83" s="13"/>
      <c r="M83" s="13"/>
      <c r="U83" s="68" t="s">
        <v>35</v>
      </c>
      <c r="V83" s="41" t="str">
        <f>""</f>
        <v/>
      </c>
      <c r="W83" s="13" t="str">
        <f>""</f>
        <v/>
      </c>
      <c r="X83" s="13" t="str">
        <f>""</f>
        <v/>
      </c>
      <c r="Y83" s="36" t="str">
        <f>""</f>
        <v/>
      </c>
      <c r="Z83" s="35" t="str">
        <f t="shared" si="68"/>
        <v/>
      </c>
      <c r="AA83" s="13">
        <f t="shared" si="67"/>
        <v>0</v>
      </c>
      <c r="AB83" s="13" t="str">
        <f>IF(AA83&gt;0,X83&amp;Language!$E$84&amp;Y83,"")</f>
        <v/>
      </c>
      <c r="AD83" s="145"/>
      <c r="AE83" s="150" t="str">
        <f>IF($AA83=0,"",IF($X83&gt;$Y83,Settings!$C$4,IF($X83=$Y83,1,0)))</f>
        <v/>
      </c>
      <c r="AF83" s="145" t="str">
        <f>IF($AA83=0,"",IF($X83&lt;$Y83,Settings!$C$4,IF($X83=$Y83,1,0)))</f>
        <v/>
      </c>
    </row>
    <row r="84" spans="2:32" s="2" customFormat="1" x14ac:dyDescent="0.2">
      <c r="B84" s="4"/>
      <c r="C84" s="4"/>
      <c r="D84" s="4"/>
      <c r="E84" s="4"/>
      <c r="F84" s="13"/>
      <c r="G84" s="13"/>
      <c r="H84" s="13"/>
      <c r="I84" s="13"/>
      <c r="J84" s="13"/>
      <c r="K84" s="13"/>
      <c r="L84" s="13"/>
      <c r="M84" s="13"/>
      <c r="U84" s="68" t="s">
        <v>36</v>
      </c>
      <c r="V84" s="41" t="str">
        <f>""</f>
        <v/>
      </c>
      <c r="W84" s="13" t="str">
        <f>""</f>
        <v/>
      </c>
      <c r="X84" s="13" t="str">
        <f>""</f>
        <v/>
      </c>
      <c r="Y84" s="36" t="str">
        <f>""</f>
        <v/>
      </c>
      <c r="Z84" s="35" t="str">
        <f t="shared" si="68"/>
        <v/>
      </c>
      <c r="AA84" s="13">
        <f t="shared" si="67"/>
        <v>0</v>
      </c>
      <c r="AB84" s="13" t="str">
        <f>IF(AA84&gt;0,X84&amp;Language!$E$84&amp;Y84,"")</f>
        <v/>
      </c>
      <c r="AD84" s="145"/>
      <c r="AE84" s="150" t="str">
        <f>IF($AA84=0,"",IF($X84&gt;$Y84,Settings!$C$4,IF($X84=$Y84,1,0)))</f>
        <v/>
      </c>
      <c r="AF84" s="145" t="str">
        <f>IF($AA84=0,"",IF($X84&lt;$Y84,Settings!$C$4,IF($X84=$Y84,1,0)))</f>
        <v/>
      </c>
    </row>
    <row r="85" spans="2:32" s="2" customFormat="1" x14ac:dyDescent="0.2">
      <c r="B85" s="4"/>
      <c r="C85" s="4"/>
      <c r="D85" s="4"/>
      <c r="E85" s="4"/>
      <c r="F85" s="13"/>
      <c r="G85" s="13"/>
      <c r="H85" s="13"/>
      <c r="I85" s="13"/>
      <c r="J85" s="13"/>
      <c r="K85" s="13"/>
      <c r="L85" s="13"/>
      <c r="M85" s="13"/>
      <c r="U85" s="68" t="s">
        <v>37</v>
      </c>
      <c r="V85" s="41" t="str">
        <f>""</f>
        <v/>
      </c>
      <c r="W85" s="13" t="str">
        <f>""</f>
        <v/>
      </c>
      <c r="X85" s="13" t="str">
        <f>""</f>
        <v/>
      </c>
      <c r="Y85" s="36" t="str">
        <f>""</f>
        <v/>
      </c>
      <c r="Z85" s="35" t="str">
        <f t="shared" si="68"/>
        <v/>
      </c>
      <c r="AA85" s="13">
        <f t="shared" si="67"/>
        <v>0</v>
      </c>
      <c r="AB85" s="13" t="str">
        <f>IF(AA85&gt;0,X85&amp;Language!$E$84&amp;Y85,"")</f>
        <v/>
      </c>
      <c r="AD85" s="145"/>
      <c r="AE85" s="150" t="str">
        <f>IF($AA85=0,"",IF($X85&gt;$Y85,Settings!$C$4,IF($X85=$Y85,1,0)))</f>
        <v/>
      </c>
      <c r="AF85" s="145" t="str">
        <f>IF($AA85=0,"",IF($X85&lt;$Y85,Settings!$C$4,IF($X85=$Y85,1,0)))</f>
        <v/>
      </c>
    </row>
    <row r="86" spans="2:32" s="2" customFormat="1" x14ac:dyDescent="0.2">
      <c r="B86" s="4"/>
      <c r="C86" s="4"/>
      <c r="D86" s="4"/>
      <c r="E86" s="4"/>
      <c r="F86" s="13"/>
      <c r="G86" s="13"/>
      <c r="H86" s="13"/>
      <c r="I86" s="13"/>
      <c r="J86" s="13"/>
      <c r="K86" s="13"/>
      <c r="L86" s="13"/>
      <c r="M86" s="13"/>
      <c r="U86" s="68" t="s">
        <v>38</v>
      </c>
      <c r="V86" s="41" t="str">
        <f>""</f>
        <v/>
      </c>
      <c r="W86" s="13" t="str">
        <f>""</f>
        <v/>
      </c>
      <c r="X86" s="13" t="str">
        <f>""</f>
        <v/>
      </c>
      <c r="Y86" s="36" t="str">
        <f>""</f>
        <v/>
      </c>
      <c r="Z86" s="35" t="str">
        <f t="shared" si="68"/>
        <v/>
      </c>
      <c r="AA86" s="13">
        <f t="shared" si="67"/>
        <v>0</v>
      </c>
      <c r="AB86" s="13" t="str">
        <f>IF(AA86&gt;0,X86&amp;Language!$E$84&amp;Y86,"")</f>
        <v/>
      </c>
      <c r="AD86" s="145"/>
      <c r="AE86" s="150" t="str">
        <f>IF($AA86=0,"",IF($X86&gt;$Y86,Settings!$C$4,IF($X86=$Y86,1,0)))</f>
        <v/>
      </c>
      <c r="AF86" s="145" t="str">
        <f>IF($AA86=0,"",IF($X86&lt;$Y86,Settings!$C$4,IF($X86=$Y86,1,0)))</f>
        <v/>
      </c>
    </row>
    <row r="87" spans="2:32" s="2" customFormat="1" x14ac:dyDescent="0.2">
      <c r="B87" s="4"/>
      <c r="C87" s="4"/>
      <c r="D87" s="4"/>
      <c r="E87" s="4"/>
      <c r="F87" s="13"/>
      <c r="G87" s="13"/>
      <c r="H87" s="13"/>
      <c r="I87" s="13"/>
      <c r="J87" s="13"/>
      <c r="K87" s="13"/>
      <c r="L87" s="13"/>
      <c r="M87" s="13"/>
      <c r="U87" s="68" t="s">
        <v>39</v>
      </c>
      <c r="V87" s="41" t="str">
        <f>""</f>
        <v/>
      </c>
      <c r="W87" s="13" t="str">
        <f>""</f>
        <v/>
      </c>
      <c r="X87" s="13" t="str">
        <f>""</f>
        <v/>
      </c>
      <c r="Y87" s="36" t="str">
        <f>""</f>
        <v/>
      </c>
      <c r="Z87" s="35" t="str">
        <f t="shared" si="68"/>
        <v/>
      </c>
      <c r="AA87" s="13">
        <f t="shared" si="67"/>
        <v>0</v>
      </c>
      <c r="AB87" s="13" t="str">
        <f>IF(AA87&gt;0,X87&amp;Language!$E$84&amp;Y87,"")</f>
        <v/>
      </c>
      <c r="AD87" s="145"/>
      <c r="AE87" s="150" t="str">
        <f>IF($AA87=0,"",IF($X87&gt;$Y87,Settings!$C$4,IF($X87=$Y87,1,0)))</f>
        <v/>
      </c>
      <c r="AF87" s="145" t="str">
        <f>IF($AA87=0,"",IF($X87&lt;$Y87,Settings!$C$4,IF($X87=$Y87,1,0)))</f>
        <v/>
      </c>
    </row>
    <row r="88" spans="2:32" s="2" customFormat="1" x14ac:dyDescent="0.2">
      <c r="B88" s="4"/>
      <c r="C88" s="4"/>
      <c r="D88" s="4"/>
      <c r="E88" s="4"/>
      <c r="F88" s="13"/>
      <c r="G88" s="13"/>
      <c r="H88" s="13"/>
      <c r="I88" s="13"/>
      <c r="J88" s="13"/>
      <c r="K88" s="13"/>
      <c r="L88" s="13"/>
      <c r="M88" s="13"/>
      <c r="U88" s="68" t="s">
        <v>40</v>
      </c>
      <c r="V88" s="41" t="str">
        <f>""</f>
        <v/>
      </c>
      <c r="W88" s="13" t="str">
        <f>""</f>
        <v/>
      </c>
      <c r="X88" s="13" t="str">
        <f>""</f>
        <v/>
      </c>
      <c r="Y88" s="36" t="str">
        <f>""</f>
        <v/>
      </c>
      <c r="Z88" s="35" t="str">
        <f t="shared" si="68"/>
        <v/>
      </c>
      <c r="AA88" s="13">
        <f t="shared" si="67"/>
        <v>0</v>
      </c>
      <c r="AB88" s="13" t="str">
        <f>IF(AA88&gt;0,X88&amp;Language!$E$84&amp;Y88,"")</f>
        <v/>
      </c>
      <c r="AD88" s="145"/>
      <c r="AE88" s="150" t="str">
        <f>IF($AA88=0,"",IF($X88&gt;$Y88,Settings!$C$4,IF($X88=$Y88,1,0)))</f>
        <v/>
      </c>
      <c r="AF88" s="145" t="str">
        <f>IF($AA88=0,"",IF($X88&lt;$Y88,Settings!$C$4,IF($X88=$Y88,1,0)))</f>
        <v/>
      </c>
    </row>
    <row r="89" spans="2:32" s="2" customFormat="1" x14ac:dyDescent="0.2">
      <c r="B89" s="4"/>
      <c r="C89" s="4"/>
      <c r="D89" s="4"/>
      <c r="E89" s="4"/>
      <c r="F89" s="13"/>
      <c r="G89" s="13"/>
      <c r="H89" s="13"/>
      <c r="I89" s="13"/>
      <c r="J89" s="13"/>
      <c r="K89" s="13"/>
      <c r="L89" s="13"/>
      <c r="M89" s="13"/>
      <c r="U89" s="68" t="s">
        <v>41</v>
      </c>
      <c r="V89" s="41" t="str">
        <f>""</f>
        <v/>
      </c>
      <c r="W89" s="13" t="str">
        <f>""</f>
        <v/>
      </c>
      <c r="X89" s="13" t="str">
        <f>""</f>
        <v/>
      </c>
      <c r="Y89" s="36" t="str">
        <f>""</f>
        <v/>
      </c>
      <c r="Z89" s="35" t="str">
        <f t="shared" si="68"/>
        <v/>
      </c>
      <c r="AA89" s="13">
        <f t="shared" si="67"/>
        <v>0</v>
      </c>
      <c r="AB89" s="13" t="str">
        <f>IF(AA89&gt;0,X89&amp;Language!$E$84&amp;Y89,"")</f>
        <v/>
      </c>
      <c r="AD89" s="145"/>
      <c r="AE89" s="150" t="str">
        <f>IF($AA89=0,"",IF($X89&gt;$Y89,Settings!$C$4,IF($X89=$Y89,1,0)))</f>
        <v/>
      </c>
      <c r="AF89" s="145" t="str">
        <f>IF($AA89=0,"",IF($X89&lt;$Y89,Settings!$C$4,IF($X89=$Y89,1,0)))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IF(AA90&gt;0,X90&amp;Language!$E$84&amp;Y90,"")</f>
        <v/>
      </c>
      <c r="AD90" s="145"/>
      <c r="AE90" s="150" t="str">
        <f>IF($AA90=0,"",IF($X90&gt;$Y90,Settings!$C$4,IF($X90=$Y90,1,0)))</f>
        <v/>
      </c>
      <c r="AF90" s="145" t="str">
        <f>IF($AA90=0,"",IF($X90&lt;$Y90,Settings!$C$4,IF($X90=$Y90,1,0)))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IF(AA91&gt;0,X91&amp;Language!$E$84&amp;Y91,"")</f>
        <v/>
      </c>
      <c r="AD91" s="145"/>
      <c r="AE91" s="150" t="str">
        <f>IF($AA91=0,"",IF($X91&gt;$Y91,Settings!$C$4,IF($X91=$Y91,1,0)))</f>
        <v/>
      </c>
      <c r="AF91" s="145" t="str">
        <f>IF($AA91=0,"",IF($X91&lt;$Y91,Settings!$C$4,IF($X91=$Y91,1,0)))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IF(AA92&gt;0,X92&amp;Language!$E$84&amp;Y92,"")</f>
        <v/>
      </c>
      <c r="AD92" s="145"/>
      <c r="AE92" s="150" t="str">
        <f>IF($AA92=0,"",IF($X92&gt;$Y92,Settings!$C$4,IF($X92=$Y92,1,0)))</f>
        <v/>
      </c>
      <c r="AF92" s="145" t="str">
        <f>IF($AA92=0,"",IF($X92&lt;$Y92,Settings!$C$4,IF($X92=$Y92,1,0)))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IF(AA93&gt;0,X93&amp;Language!$E$84&amp;Y93,"")</f>
        <v/>
      </c>
      <c r="AD93" s="145"/>
      <c r="AE93" s="150" t="str">
        <f>IF($AA93=0,"",IF($X93&gt;$Y93,Settings!$C$4,IF($X93=$Y93,1,0)))</f>
        <v/>
      </c>
      <c r="AF93" s="145" t="str">
        <f>IF($AA93=0,"",IF($X93&lt;$Y93,Settings!$C$4,IF($X93=$Y93,1,0)))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IF(AA94&gt;0,X94&amp;Language!$E$84&amp;Y94,"")</f>
        <v/>
      </c>
      <c r="AD94" s="145"/>
      <c r="AE94" s="150" t="str">
        <f>IF($AA94=0,"",IF($X94&gt;$Y94,Settings!$C$4,IF($X94=$Y94,1,0)))</f>
        <v/>
      </c>
      <c r="AF94" s="145" t="str">
        <f>IF($AA94=0,"",IF($X94&lt;$Y94,Settings!$C$4,IF($X94=$Y94,1,0)))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IF(AA95&gt;0,X95&amp;Language!$E$84&amp;Y95,"")</f>
        <v/>
      </c>
      <c r="AD95" s="145"/>
      <c r="AE95" s="150" t="str">
        <f>IF($AA95=0,"",IF($X95&gt;$Y95,Settings!$C$4,IF($X95=$Y95,1,0)))</f>
        <v/>
      </c>
      <c r="AF95" s="145" t="str">
        <f>IF($AA95=0,"",IF($X95&lt;$Y95,Settings!$C$4,IF($X95=$Y95,1,0)))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IF(AA96&gt;0,X96&amp;Language!$E$84&amp;Y96,"")</f>
        <v/>
      </c>
      <c r="AD96" s="145"/>
      <c r="AE96" s="150" t="str">
        <f>IF($AA96=0,"",IF($X96&gt;$Y96,Settings!$C$4,IF($X96=$Y96,1,0)))</f>
        <v/>
      </c>
      <c r="AF96" s="145" t="str">
        <f>IF($AA96=0,"",IF($X96&lt;$Y96,Settings!$C$4,IF($X96=$Y96,1,0)))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IF(AA97&gt;0,X97&amp;Language!$E$84&amp;Y97,"")</f>
        <v/>
      </c>
      <c r="AD97" s="145"/>
      <c r="AE97" s="150" t="str">
        <f>IF($AA97=0,"",IF($X97&gt;$Y97,Settings!$C$4,IF($X97=$Y97,1,0)))</f>
        <v/>
      </c>
      <c r="AF97" s="145" t="str">
        <f>IF($AA97=0,"",IF($X97&lt;$Y97,Settings!$C$4,IF($X97=$Y97,1,0)))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IF(AA98&gt;0,X98&amp;Language!$E$84&amp;Y98,"")</f>
        <v/>
      </c>
      <c r="AD98" s="145"/>
      <c r="AE98" s="150" t="str">
        <f>IF($AA98=0,"",IF($X98&gt;$Y98,Settings!$C$4,IF($X98=$Y98,1,0)))</f>
        <v/>
      </c>
      <c r="AF98" s="145" t="str">
        <f>IF($AA98=0,"",IF($X98&lt;$Y98,Settings!$C$4,IF($X98=$Y98,1,0)))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IF(AA99&gt;0,X99&amp;Language!$E$84&amp;Y99,"")</f>
        <v/>
      </c>
      <c r="AD99" s="145"/>
      <c r="AE99" s="150" t="str">
        <f>IF($AA99=0,"",IF($X99&gt;$Y99,Settings!$C$4,IF($X99=$Y99,1,0)))</f>
        <v/>
      </c>
      <c r="AF99" s="145" t="str">
        <f>IF($AA99=0,"",IF($X99&lt;$Y99,Settings!$C$4,IF($X99=$Y99,1,0)))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IF(AA100&gt;0,X100&amp;Language!$E$84&amp;Y100,"")</f>
        <v/>
      </c>
      <c r="AD100" s="145"/>
      <c r="AE100" s="150" t="str">
        <f>IF($AA100=0,"",IF($X100&gt;$Y100,Settings!$C$4,IF($X100=$Y100,1,0)))</f>
        <v/>
      </c>
      <c r="AF100" s="145" t="str">
        <f>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IF(AA101&gt;0,X101&amp;Language!$E$84&amp;Y101,"")</f>
        <v/>
      </c>
      <c r="AD101" s="145"/>
      <c r="AE101" s="150" t="str">
        <f>IF($AA101=0,"",IF($X101&gt;$Y101,Settings!$C$4,IF($X101=$Y101,1,0)))</f>
        <v/>
      </c>
      <c r="AF101" s="145" t="str">
        <f>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IF(AA102&gt;0,X102&amp;Language!$E$84&amp;Y102,"")</f>
        <v/>
      </c>
      <c r="AD102" s="145"/>
      <c r="AE102" s="150" t="str">
        <f>IF($AA102=0,"",IF($X102&gt;$Y102,Settings!$C$4,IF($X102=$Y102,1,0)))</f>
        <v/>
      </c>
      <c r="AF102" s="145" t="str">
        <f>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IF(AA103&gt;0,X103&amp;Language!$E$84&amp;Y103,"")</f>
        <v/>
      </c>
      <c r="AD103" s="145"/>
      <c r="AE103" s="150" t="str">
        <f>IF($AA103=0,"",IF($X103&gt;$Y103,Settings!$C$4,IF($X103=$Y103,1,0)))</f>
        <v/>
      </c>
      <c r="AF103" s="145" t="str">
        <f>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IF(AA104&gt;0,X104&amp;Language!$E$84&amp;Y104,"")</f>
        <v/>
      </c>
      <c r="AD104" s="145"/>
      <c r="AE104" s="150" t="str">
        <f>IF($AA104=0,"",IF($X104&gt;$Y104,Settings!$C$4,IF($X104=$Y104,1,0)))</f>
        <v/>
      </c>
      <c r="AF104" s="145" t="str">
        <f>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IF(AA105&gt;0,X105&amp;Language!$E$84&amp;Y105,"")</f>
        <v/>
      </c>
      <c r="AD105" s="145"/>
      <c r="AE105" s="150" t="str">
        <f>IF($AA105=0,"",IF($X105&gt;$Y105,Settings!$C$4,IF($X105=$Y105,1,0)))</f>
        <v/>
      </c>
      <c r="AF105" s="145" t="str">
        <f>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IF(AA106&gt;0,X106&amp;Language!$E$84&amp;Y106,"")</f>
        <v/>
      </c>
      <c r="AD106" s="145"/>
      <c r="AE106" s="150" t="str">
        <f>IF($AA106=0,"",IF($X106&gt;$Y106,Settings!$C$4,IF($X106=$Y106,1,0)))</f>
        <v/>
      </c>
      <c r="AF106" s="145" t="str">
        <f>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IF(AA107&gt;0,X107&amp;Language!$E$84&amp;Y107,"")</f>
        <v/>
      </c>
      <c r="AD107" s="145"/>
      <c r="AE107" s="150" t="str">
        <f>IF($AA107=0,"",IF($X107&gt;$Y107,Settings!$C$4,IF($X107=$Y107,1,0)))</f>
        <v/>
      </c>
      <c r="AF107" s="145" t="str">
        <f>IF($AA107=0,"",IF($X107&lt;$Y107,Settings!$C$4,IF($X107=$Y107,1,0)))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IF(AA108&gt;0,X108&amp;Language!$E$84&amp;Y108,"")</f>
        <v/>
      </c>
      <c r="AD108" s="145"/>
      <c r="AE108" s="150" t="str">
        <f>IF($AA108=0,"",IF($X108&gt;$Y108,Settings!$C$4,IF($X108=$Y108,1,0)))</f>
        <v/>
      </c>
      <c r="AF108" s="145" t="str">
        <f>IF($AA108=0,"",IF($X108&lt;$Y108,Settings!$C$4,IF($X108=$Y108,1,0)))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IF($AA109=0,"",IF($X109&gt;$Y109,Settings!$C$4,IF($X109=$Y109,1,0)))</f>
        <v/>
      </c>
      <c r="AF109" s="14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IF(AA136&gt;0,Y64&amp;Language!$E$84&amp;X64,"")</f>
        <v/>
      </c>
      <c r="AD136" s="145"/>
    </row>
    <row r="137" spans="2:32" x14ac:dyDescent="0.2">
      <c r="Y137" s="68" t="s">
        <v>8</v>
      </c>
      <c r="Z137" s="35" t="str">
        <f ca="1">W65&amp;V65</f>
        <v>SSV WildbachVFB Essenheim</v>
      </c>
      <c r="AA137" s="13">
        <f t="shared" ref="AA137:AA200" ca="1" si="70">AA65</f>
        <v>1</v>
      </c>
      <c r="AB137" s="13" t="str">
        <f ca="1">IF(AA137&gt;0,Y65&amp;Language!$E$84&amp;X65,"")</f>
        <v>1-2</v>
      </c>
      <c r="AC137" s="2"/>
      <c r="AD137" s="145"/>
    </row>
    <row r="138" spans="2:32" x14ac:dyDescent="0.2">
      <c r="Y138" s="68" t="s">
        <v>9</v>
      </c>
      <c r="Z138" s="35" t="str">
        <f t="shared" ref="Z138:Z201" ca="1" si="71">W66&amp;V66</f>
        <v>FC GrönlingenMaibach 1822 eV</v>
      </c>
      <c r="AA138" s="13">
        <f t="shared" ca="1" si="70"/>
        <v>1</v>
      </c>
      <c r="AB138" s="13" t="str">
        <f ca="1">IF(AA138&gt;0,Y66&amp;Language!$E$84&amp;X66,"")</f>
        <v>0-1</v>
      </c>
      <c r="AC138" s="2"/>
      <c r="AD138" s="145"/>
    </row>
    <row r="139" spans="2:32" x14ac:dyDescent="0.2">
      <c r="Y139" s="68" t="s">
        <v>10</v>
      </c>
      <c r="Z139" s="35" t="str">
        <f t="shared" ca="1" si="71"/>
        <v>Mainz 051. FC Riedwald</v>
      </c>
      <c r="AA139" s="13">
        <f t="shared" ca="1" si="70"/>
        <v>1</v>
      </c>
      <c r="AB139" s="13" t="str">
        <f ca="1">IF(AA139&gt;0,Y67&amp;Language!$E$84&amp;X67,"")</f>
        <v>3-1</v>
      </c>
      <c r="AC139" s="2"/>
      <c r="AD139" s="145"/>
    </row>
    <row r="140" spans="2:32" x14ac:dyDescent="0.2">
      <c r="Y140" s="68" t="s">
        <v>11</v>
      </c>
      <c r="Z140" s="35" t="str">
        <f t="shared" ca="1" si="71"/>
        <v>Inter MailandEintracht Frankfurt</v>
      </c>
      <c r="AA140" s="13">
        <f t="shared" ca="1" si="70"/>
        <v>1</v>
      </c>
      <c r="AB140" s="13" t="str">
        <f ca="1">IF(AA140&gt;0,Y68&amp;Language!$E$84&amp;X68,"")</f>
        <v>3-2</v>
      </c>
      <c r="AC140" s="2"/>
      <c r="AD140" s="145"/>
    </row>
    <row r="141" spans="2:32" x14ac:dyDescent="0.2">
      <c r="Y141" s="68" t="s">
        <v>12</v>
      </c>
      <c r="Z141" s="35" t="str">
        <f t="shared" ca="1" si="71"/>
        <v>Manchester CityFC Barcelona</v>
      </c>
      <c r="AA141" s="13">
        <f t="shared" ca="1" si="70"/>
        <v>1</v>
      </c>
      <c r="AB141" s="13" t="str">
        <f ca="1">IF(AA141&gt;0,Y69&amp;Language!$E$84&amp;X69,"")</f>
        <v>4-4</v>
      </c>
      <c r="AC141" s="2"/>
      <c r="AD141" s="145"/>
    </row>
    <row r="142" spans="2:32" x14ac:dyDescent="0.2">
      <c r="Y142" s="68" t="s">
        <v>17</v>
      </c>
      <c r="Z142" s="35" t="str">
        <f t="shared" ca="1" si="71"/>
        <v/>
      </c>
      <c r="AA142" s="13">
        <f t="shared" ca="1" si="70"/>
        <v>0</v>
      </c>
      <c r="AB142" s="13" t="str">
        <f ca="1">IF(AA142&gt;0,Y70&amp;Language!$E$84&amp;X70,"")</f>
        <v/>
      </c>
      <c r="AC142" s="2"/>
      <c r="AD142" s="145"/>
    </row>
    <row r="143" spans="2:32" x14ac:dyDescent="0.2">
      <c r="Y143" s="68" t="s">
        <v>18</v>
      </c>
      <c r="Z143" s="35" t="str">
        <f t="shared" ca="1" si="71"/>
        <v>VFB EssenheimKickers Rodendorf</v>
      </c>
      <c r="AA143" s="13">
        <f t="shared" ca="1" si="70"/>
        <v>1</v>
      </c>
      <c r="AB143" s="13" t="str">
        <f ca="1">IF(AA143&gt;0,Y71&amp;Language!$E$84&amp;X71,"")</f>
        <v>3-1</v>
      </c>
      <c r="AC143" s="2"/>
      <c r="AD143" s="145"/>
    </row>
    <row r="144" spans="2:32" x14ac:dyDescent="0.2">
      <c r="Y144" s="68" t="s">
        <v>19</v>
      </c>
      <c r="Z144" s="35" t="str">
        <f t="shared" ca="1" si="71"/>
        <v>Maibach 1822 eVFSV Rauen</v>
      </c>
      <c r="AA144" s="13">
        <f t="shared" ca="1" si="70"/>
        <v>1</v>
      </c>
      <c r="AB144" s="13" t="str">
        <f ca="1">IF(AA144&gt;0,Y72&amp;Language!$E$84&amp;X72,"")</f>
        <v>1-2</v>
      </c>
      <c r="AC144" s="2"/>
      <c r="AD144" s="145"/>
    </row>
    <row r="145" spans="25:30" x14ac:dyDescent="0.2">
      <c r="Y145" s="68" t="s">
        <v>25</v>
      </c>
      <c r="Z145" s="35" t="str">
        <f t="shared" ca="1" si="71"/>
        <v>1. FC Riedwald1. FC Nürnberg</v>
      </c>
      <c r="AA145" s="13">
        <f t="shared" ca="1" si="70"/>
        <v>1</v>
      </c>
      <c r="AB145" s="13" t="str">
        <f ca="1">IF(AA145&gt;0,Y73&amp;Language!$E$84&amp;X73,"")</f>
        <v>1-4</v>
      </c>
      <c r="AC145" s="2"/>
      <c r="AD145" s="145"/>
    </row>
    <row r="146" spans="25:30" x14ac:dyDescent="0.2">
      <c r="Y146" s="68" t="s">
        <v>26</v>
      </c>
      <c r="Z146" s="35" t="str">
        <f t="shared" ca="1" si="71"/>
        <v>Eintracht FrankfurtBorussia Dortmund</v>
      </c>
      <c r="AA146" s="13">
        <f t="shared" ca="1" si="70"/>
        <v>1</v>
      </c>
      <c r="AB146" s="13" t="str">
        <f ca="1">IF(AA146&gt;0,Y74&amp;Language!$E$84&amp;X74,"")</f>
        <v>1-1</v>
      </c>
      <c r="AC146" s="2"/>
      <c r="AD146" s="145"/>
    </row>
    <row r="147" spans="25:30" x14ac:dyDescent="0.2">
      <c r="Y147" s="68" t="s">
        <v>27</v>
      </c>
      <c r="Z147" s="35" t="str">
        <f t="shared" ca="1" si="71"/>
        <v>FC BarcelonaReal Madrid</v>
      </c>
      <c r="AA147" s="13">
        <f t="shared" ca="1" si="70"/>
        <v>1</v>
      </c>
      <c r="AB147" s="13" t="str">
        <f ca="1">IF(AA147&gt;0,Y75&amp;Language!$E$84&amp;X75,"")</f>
        <v>2-3</v>
      </c>
      <c r="AC147" s="2"/>
      <c r="AD147" s="145"/>
    </row>
    <row r="148" spans="25:30" x14ac:dyDescent="0.2">
      <c r="Y148" s="68" t="s">
        <v>28</v>
      </c>
      <c r="Z148" s="35" t="str">
        <f t="shared" ca="1" si="71"/>
        <v/>
      </c>
      <c r="AA148" s="13">
        <f t="shared" ca="1" si="70"/>
        <v>0</v>
      </c>
      <c r="AB148" s="13" t="str">
        <f ca="1">IF(AA148&gt;0,Y76&amp;Language!$E$84&amp;X76,"")</f>
        <v/>
      </c>
      <c r="AC148" s="2"/>
      <c r="AD148" s="145"/>
    </row>
    <row r="149" spans="25:30" x14ac:dyDescent="0.2">
      <c r="Y149" s="68" t="s">
        <v>29</v>
      </c>
      <c r="Z149" s="35" t="str">
        <f t="shared" ca="1" si="71"/>
        <v>Kickers RodendorfSSV Wildbach</v>
      </c>
      <c r="AA149" s="13">
        <f t="shared" ca="1" si="70"/>
        <v>1</v>
      </c>
      <c r="AB149" s="13" t="str">
        <f ca="1">IF(AA149&gt;0,Y77&amp;Language!$E$84&amp;X77,"")</f>
        <v>2-4</v>
      </c>
      <c r="AC149" s="2"/>
      <c r="AD149" s="145"/>
    </row>
    <row r="150" spans="25:30" x14ac:dyDescent="0.2">
      <c r="Y150" s="68" t="s">
        <v>30</v>
      </c>
      <c r="Z150" s="35" t="str">
        <f t="shared" ca="1" si="71"/>
        <v>FSV RauenFC Grönlingen</v>
      </c>
      <c r="AA150" s="13">
        <f t="shared" ca="1" si="70"/>
        <v>1</v>
      </c>
      <c r="AB150" s="13" t="str">
        <f ca="1">IF(AA150&gt;0,Y78&amp;Language!$E$84&amp;X78,"")</f>
        <v>1-3</v>
      </c>
      <c r="AC150" s="2"/>
      <c r="AD150" s="145"/>
    </row>
    <row r="151" spans="25:30" x14ac:dyDescent="0.2">
      <c r="Y151" s="68" t="s">
        <v>31</v>
      </c>
      <c r="Z151" s="35" t="str">
        <f t="shared" ca="1" si="71"/>
        <v>1. FC NürnbergMainz 05</v>
      </c>
      <c r="AA151" s="13">
        <f t="shared" ca="1" si="70"/>
        <v>1</v>
      </c>
      <c r="AB151" s="13" t="str">
        <f ca="1">IF(AA151&gt;0,Y79&amp;Language!$E$84&amp;X79,"")</f>
        <v>3-3</v>
      </c>
      <c r="AC151" s="2"/>
      <c r="AD151" s="145"/>
    </row>
    <row r="152" spans="25:30" x14ac:dyDescent="0.2">
      <c r="Y152" s="68" t="s">
        <v>32</v>
      </c>
      <c r="Z152" s="35" t="str">
        <f t="shared" ca="1" si="71"/>
        <v>Borussia DortmundInter Mailand</v>
      </c>
      <c r="AA152" s="13">
        <f t="shared" ca="1" si="70"/>
        <v>1</v>
      </c>
      <c r="AB152" s="13" t="str">
        <f ca="1">IF(AA152&gt;0,Y80&amp;Language!$E$84&amp;X80,"")</f>
        <v>1-0</v>
      </c>
      <c r="AC152" s="2"/>
      <c r="AD152" s="145"/>
    </row>
    <row r="153" spans="25:30" x14ac:dyDescent="0.2">
      <c r="Y153" s="68" t="s">
        <v>33</v>
      </c>
      <c r="Z153" s="35" t="str">
        <f t="shared" ca="1" si="71"/>
        <v>Real MadridManchester City</v>
      </c>
      <c r="AA153" s="13">
        <f t="shared" ca="1" si="70"/>
        <v>1</v>
      </c>
      <c r="AB153" s="13" t="str">
        <f ca="1">IF(AA153&gt;0,Y81&amp;Language!$E$84&amp;X81,"")</f>
        <v>2-2</v>
      </c>
      <c r="AC153" s="2"/>
      <c r="AD153" s="145"/>
    </row>
    <row r="154" spans="25:30" x14ac:dyDescent="0.2">
      <c r="Y154" s="68" t="s">
        <v>34</v>
      </c>
      <c r="Z154" s="35" t="str">
        <f t="shared" si="71"/>
        <v/>
      </c>
      <c r="AA154" s="13">
        <f t="shared" si="70"/>
        <v>0</v>
      </c>
      <c r="AB154" s="13" t="str">
        <f>IF(AA154&gt;0,Y82&amp;Language!$E$84&amp;X82,"")</f>
        <v/>
      </c>
      <c r="AC154" s="2"/>
      <c r="AD154" s="145"/>
    </row>
    <row r="155" spans="25:30" x14ac:dyDescent="0.2">
      <c r="Y155" s="68" t="s">
        <v>35</v>
      </c>
      <c r="Z155" s="35" t="str">
        <f t="shared" si="71"/>
        <v/>
      </c>
      <c r="AA155" s="13">
        <f t="shared" si="70"/>
        <v>0</v>
      </c>
      <c r="AB155" s="13" t="str">
        <f>IF(AA155&gt;0,Y83&amp;Language!$E$84&amp;X83,"")</f>
        <v/>
      </c>
      <c r="AC155" s="2"/>
      <c r="AD155" s="145"/>
    </row>
    <row r="156" spans="25:30" x14ac:dyDescent="0.2">
      <c r="Y156" s="68" t="s">
        <v>36</v>
      </c>
      <c r="Z156" s="35" t="str">
        <f t="shared" si="71"/>
        <v/>
      </c>
      <c r="AA156" s="13">
        <f t="shared" si="70"/>
        <v>0</v>
      </c>
      <c r="AB156" s="13" t="str">
        <f>IF(AA156&gt;0,Y84&amp;Language!$E$84&amp;X84,"")</f>
        <v/>
      </c>
      <c r="AC156" s="2"/>
      <c r="AD156" s="145"/>
    </row>
    <row r="157" spans="25:30" x14ac:dyDescent="0.2">
      <c r="Y157" s="68" t="s">
        <v>37</v>
      </c>
      <c r="Z157" s="35" t="str">
        <f t="shared" si="71"/>
        <v/>
      </c>
      <c r="AA157" s="13">
        <f t="shared" si="70"/>
        <v>0</v>
      </c>
      <c r="AB157" s="13" t="str">
        <f>IF(AA157&gt;0,Y85&amp;Language!$E$84&amp;X85,"")</f>
        <v/>
      </c>
      <c r="AC157" s="2"/>
      <c r="AD157" s="145"/>
    </row>
    <row r="158" spans="25:30" x14ac:dyDescent="0.2">
      <c r="Y158" s="68" t="s">
        <v>38</v>
      </c>
      <c r="Z158" s="35" t="str">
        <f t="shared" si="71"/>
        <v/>
      </c>
      <c r="AA158" s="13">
        <f t="shared" si="70"/>
        <v>0</v>
      </c>
      <c r="AB158" s="13" t="str">
        <f>IF(AA158&gt;0,Y86&amp;Language!$E$84&amp;X86,"")</f>
        <v/>
      </c>
      <c r="AC158" s="2"/>
      <c r="AD158" s="145"/>
    </row>
    <row r="159" spans="25:30" x14ac:dyDescent="0.2">
      <c r="Y159" s="68" t="s">
        <v>39</v>
      </c>
      <c r="Z159" s="35" t="str">
        <f t="shared" si="71"/>
        <v/>
      </c>
      <c r="AA159" s="13">
        <f t="shared" si="70"/>
        <v>0</v>
      </c>
      <c r="AB159" s="13" t="str">
        <f>IF(AA159&gt;0,Y87&amp;Language!$E$84&amp;X87,"")</f>
        <v/>
      </c>
      <c r="AC159" s="2"/>
      <c r="AD159" s="145"/>
    </row>
    <row r="160" spans="25:30" x14ac:dyDescent="0.2">
      <c r="Y160" s="68" t="s">
        <v>40</v>
      </c>
      <c r="Z160" s="35" t="str">
        <f t="shared" si="71"/>
        <v/>
      </c>
      <c r="AA160" s="13">
        <f t="shared" si="70"/>
        <v>0</v>
      </c>
      <c r="AB160" s="13" t="str">
        <f>IF(AA160&gt;0,Y88&amp;Language!$E$84&amp;X88,"")</f>
        <v/>
      </c>
      <c r="AC160" s="2"/>
      <c r="AD160" s="145"/>
    </row>
    <row r="161" spans="25:30" x14ac:dyDescent="0.2">
      <c r="Y161" s="68" t="s">
        <v>41</v>
      </c>
      <c r="Z161" s="35" t="str">
        <f t="shared" si="71"/>
        <v/>
      </c>
      <c r="AA161" s="13">
        <f t="shared" si="70"/>
        <v>0</v>
      </c>
      <c r="AB161" s="13" t="str">
        <f>IF(AA161&gt;0,Y89&amp;Language!$E$84&amp;X89,"")</f>
        <v/>
      </c>
      <c r="AC161" s="2"/>
      <c r="AD161" s="145"/>
    </row>
    <row r="162" spans="25:30" x14ac:dyDescent="0.2">
      <c r="Y162" s="68" t="s">
        <v>42</v>
      </c>
      <c r="Z162" s="35" t="str">
        <f t="shared" si="71"/>
        <v/>
      </c>
      <c r="AA162" s="13">
        <f t="shared" si="70"/>
        <v>0</v>
      </c>
      <c r="AB162" s="13" t="str">
        <f>IF(AA162&gt;0,Y90&amp;Language!$E$84&amp;X90,"")</f>
        <v/>
      </c>
      <c r="AC162" s="2"/>
      <c r="AD162" s="145"/>
    </row>
    <row r="163" spans="25:30" x14ac:dyDescent="0.2">
      <c r="Y163" s="68" t="s">
        <v>43</v>
      </c>
      <c r="Z163" s="35" t="str">
        <f t="shared" si="71"/>
        <v/>
      </c>
      <c r="AA163" s="13">
        <f t="shared" si="70"/>
        <v>0</v>
      </c>
      <c r="AB163" s="13" t="str">
        <f>IF(AA163&gt;0,Y91&amp;Language!$E$84&amp;X91,"")</f>
        <v/>
      </c>
      <c r="AC163" s="2"/>
      <c r="AD163" s="145"/>
    </row>
    <row r="164" spans="25:30" x14ac:dyDescent="0.2">
      <c r="Y164" s="68" t="s">
        <v>44</v>
      </c>
      <c r="Z164" s="35" t="str">
        <f t="shared" si="71"/>
        <v/>
      </c>
      <c r="AA164" s="13">
        <f t="shared" si="70"/>
        <v>0</v>
      </c>
      <c r="AB164" s="13" t="str">
        <f>IF(AA164&gt;0,Y92&amp;Language!$E$84&amp;X92,"")</f>
        <v/>
      </c>
      <c r="AC164" s="2"/>
      <c r="AD164" s="145"/>
    </row>
    <row r="165" spans="25:30" x14ac:dyDescent="0.2">
      <c r="Y165" s="68" t="s">
        <v>45</v>
      </c>
      <c r="Z165" s="35" t="str">
        <f t="shared" si="71"/>
        <v/>
      </c>
      <c r="AA165" s="13">
        <f t="shared" si="70"/>
        <v>0</v>
      </c>
      <c r="AB165" s="13" t="str">
        <f>IF(AA165&gt;0,Y93&amp;Language!$E$84&amp;X93,"")</f>
        <v/>
      </c>
      <c r="AC165" s="2"/>
      <c r="AD165" s="145"/>
    </row>
    <row r="166" spans="25:30" x14ac:dyDescent="0.2">
      <c r="Y166" s="68" t="s">
        <v>46</v>
      </c>
      <c r="Z166" s="35" t="str">
        <f t="shared" si="71"/>
        <v/>
      </c>
      <c r="AA166" s="13">
        <f t="shared" si="70"/>
        <v>0</v>
      </c>
      <c r="AB166" s="13" t="str">
        <f>IF(AA166&gt;0,Y94&amp;Language!$E$84&amp;X94,"")</f>
        <v/>
      </c>
      <c r="AC166" s="2"/>
      <c r="AD166" s="145"/>
    </row>
    <row r="167" spans="25:30" x14ac:dyDescent="0.2">
      <c r="Y167" s="68" t="s">
        <v>47</v>
      </c>
      <c r="Z167" s="35" t="str">
        <f t="shared" si="71"/>
        <v/>
      </c>
      <c r="AA167" s="13">
        <f t="shared" si="70"/>
        <v>0</v>
      </c>
      <c r="AB167" s="13" t="str">
        <f>IF(AA167&gt;0,Y95&amp;Language!$E$84&amp;X95,"")</f>
        <v/>
      </c>
      <c r="AC167" s="2"/>
      <c r="AD167" s="145"/>
    </row>
    <row r="168" spans="25:30" x14ac:dyDescent="0.2">
      <c r="Y168" s="68" t="s">
        <v>48</v>
      </c>
      <c r="Z168" s="35" t="str">
        <f t="shared" si="71"/>
        <v/>
      </c>
      <c r="AA168" s="13">
        <f t="shared" si="70"/>
        <v>0</v>
      </c>
      <c r="AB168" s="13" t="str">
        <f>IF(AA168&gt;0,Y96&amp;Language!$E$84&amp;X96,"")</f>
        <v/>
      </c>
      <c r="AC168" s="2"/>
      <c r="AD168" s="145"/>
    </row>
    <row r="169" spans="25:30" x14ac:dyDescent="0.2">
      <c r="Y169" s="68" t="s">
        <v>49</v>
      </c>
      <c r="Z169" s="35" t="str">
        <f t="shared" si="71"/>
        <v/>
      </c>
      <c r="AA169" s="13">
        <f t="shared" si="70"/>
        <v>0</v>
      </c>
      <c r="AB169" s="13" t="str">
        <f>IF(AA169&gt;0,Y97&amp;Language!$E$84&amp;X97,"")</f>
        <v/>
      </c>
      <c r="AC169" s="2"/>
      <c r="AD169" s="145"/>
    </row>
    <row r="170" spans="25:30" x14ac:dyDescent="0.2">
      <c r="Y170" s="68" t="s">
        <v>50</v>
      </c>
      <c r="Z170" s="35" t="str">
        <f t="shared" si="71"/>
        <v/>
      </c>
      <c r="AA170" s="13">
        <f t="shared" si="70"/>
        <v>0</v>
      </c>
      <c r="AB170" s="13" t="str">
        <f>IF(AA170&gt;0,Y98&amp;Language!$E$84&amp;X98,"")</f>
        <v/>
      </c>
      <c r="AC170" s="2"/>
      <c r="AD170" s="145"/>
    </row>
    <row r="171" spans="25:30" x14ac:dyDescent="0.2">
      <c r="Y171" s="68" t="s">
        <v>51</v>
      </c>
      <c r="Z171" s="35" t="str">
        <f t="shared" si="71"/>
        <v/>
      </c>
      <c r="AA171" s="13">
        <f t="shared" si="70"/>
        <v>0</v>
      </c>
      <c r="AB171" s="13" t="str">
        <f>IF(AA171&gt;0,Y99&amp;Language!$E$84&amp;X99,"")</f>
        <v/>
      </c>
      <c r="AC171" s="2"/>
      <c r="AD171" s="145"/>
    </row>
    <row r="172" spans="25:30" x14ac:dyDescent="0.2">
      <c r="Y172" s="68" t="s">
        <v>60</v>
      </c>
      <c r="Z172" s="35" t="str">
        <f t="shared" si="71"/>
        <v/>
      </c>
      <c r="AA172" s="13">
        <f t="shared" si="70"/>
        <v>0</v>
      </c>
      <c r="AB172" s="13" t="str">
        <f>IF(AA172&gt;0,Y100&amp;Language!$E$84&amp;X100,"")</f>
        <v/>
      </c>
      <c r="AC172" s="2"/>
      <c r="AD172" s="145"/>
    </row>
    <row r="173" spans="25:30" x14ac:dyDescent="0.2">
      <c r="Y173" s="68" t="s">
        <v>61</v>
      </c>
      <c r="Z173" s="35" t="str">
        <f t="shared" si="71"/>
        <v/>
      </c>
      <c r="AA173" s="13">
        <f t="shared" si="70"/>
        <v>0</v>
      </c>
      <c r="AB173" s="13" t="str">
        <f>IF(AA173&gt;0,Y101&amp;Language!$E$84&amp;X101,"")</f>
        <v/>
      </c>
      <c r="AC173" s="2"/>
      <c r="AD173" s="145"/>
    </row>
    <row r="174" spans="25:30" x14ac:dyDescent="0.2">
      <c r="Y174" s="68" t="s">
        <v>62</v>
      </c>
      <c r="Z174" s="35" t="str">
        <f t="shared" si="71"/>
        <v/>
      </c>
      <c r="AA174" s="13">
        <f t="shared" si="70"/>
        <v>0</v>
      </c>
      <c r="AB174" s="13" t="str">
        <f>IF(AA174&gt;0,Y102&amp;Language!$E$84&amp;X102,"")</f>
        <v/>
      </c>
      <c r="AC174" s="2"/>
      <c r="AD174" s="145"/>
    </row>
    <row r="175" spans="25:30" x14ac:dyDescent="0.2">
      <c r="Y175" s="68" t="s">
        <v>63</v>
      </c>
      <c r="Z175" s="35" t="str">
        <f t="shared" si="71"/>
        <v/>
      </c>
      <c r="AA175" s="13">
        <f t="shared" si="70"/>
        <v>0</v>
      </c>
      <c r="AB175" s="13" t="str">
        <f>IF(AA175&gt;0,Y103&amp;Language!$E$84&amp;X103,"")</f>
        <v/>
      </c>
      <c r="AC175" s="2"/>
      <c r="AD175" s="145"/>
    </row>
    <row r="176" spans="25:30" x14ac:dyDescent="0.2">
      <c r="Y176" s="68" t="s">
        <v>64</v>
      </c>
      <c r="Z176" s="35" t="str">
        <f t="shared" si="71"/>
        <v/>
      </c>
      <c r="AA176" s="13">
        <f t="shared" si="70"/>
        <v>0</v>
      </c>
      <c r="AB176" s="13" t="str">
        <f>IF(AA176&gt;0,Y104&amp;Language!$E$84&amp;X104,"")</f>
        <v/>
      </c>
      <c r="AC176" s="2"/>
      <c r="AD176" s="145"/>
    </row>
    <row r="177" spans="25:30" x14ac:dyDescent="0.2">
      <c r="Y177" s="68" t="s">
        <v>65</v>
      </c>
      <c r="Z177" s="35" t="str">
        <f t="shared" si="71"/>
        <v/>
      </c>
      <c r="AA177" s="13">
        <f t="shared" si="70"/>
        <v>0</v>
      </c>
      <c r="AB177" s="13" t="str">
        <f>IF(AA177&gt;0,Y105&amp;Language!$E$84&amp;X105,"")</f>
        <v/>
      </c>
      <c r="AC177" s="2"/>
      <c r="AD177" s="145"/>
    </row>
    <row r="178" spans="25:30" x14ac:dyDescent="0.2">
      <c r="Y178" s="68" t="s">
        <v>66</v>
      </c>
      <c r="Z178" s="35" t="str">
        <f t="shared" si="71"/>
        <v/>
      </c>
      <c r="AA178" s="13">
        <f t="shared" si="70"/>
        <v>0</v>
      </c>
      <c r="AB178" s="13" t="str">
        <f>IF(AA178&gt;0,Y106&amp;Language!$E$84&amp;X106,"")</f>
        <v/>
      </c>
      <c r="AC178" s="2"/>
      <c r="AD178" s="145"/>
    </row>
    <row r="179" spans="25:30" x14ac:dyDescent="0.2">
      <c r="Y179" s="68" t="s">
        <v>67</v>
      </c>
      <c r="Z179" s="35" t="str">
        <f t="shared" si="71"/>
        <v/>
      </c>
      <c r="AA179" s="13">
        <f t="shared" si="70"/>
        <v>0</v>
      </c>
      <c r="AB179" s="13" t="str">
        <f>IF(AA179&gt;0,Y107&amp;Language!$E$84&amp;X107,"")</f>
        <v/>
      </c>
      <c r="AC179" s="2"/>
      <c r="AD179" s="145"/>
    </row>
    <row r="180" spans="25:30" x14ac:dyDescent="0.2">
      <c r="Y180" s="68" t="s">
        <v>68</v>
      </c>
      <c r="Z180" s="35" t="str">
        <f t="shared" si="71"/>
        <v/>
      </c>
      <c r="AA180" s="13">
        <f t="shared" si="70"/>
        <v>0</v>
      </c>
      <c r="AB180" s="13" t="str">
        <f>IF(AA180&gt;0,Y108&amp;Language!$E$84&amp;X108,"")</f>
        <v/>
      </c>
      <c r="AC180" s="2"/>
      <c r="AD180" s="145"/>
    </row>
    <row r="181" spans="25:30" x14ac:dyDescent="0.2">
      <c r="Y181" s="68" t="s">
        <v>69</v>
      </c>
      <c r="Z181" s="35" t="str">
        <f t="shared" si="71"/>
        <v/>
      </c>
      <c r="AA181" s="13">
        <f t="shared" si="70"/>
        <v>0</v>
      </c>
      <c r="AB181" s="13" t="str">
        <f>IF(AA181&gt;0,Y109&amp;Language!$E$84&amp;X109,"")</f>
        <v/>
      </c>
      <c r="AC181" s="2"/>
      <c r="AD181" s="145"/>
    </row>
    <row r="182" spans="25:30" x14ac:dyDescent="0.2">
      <c r="Y182" s="68" t="s">
        <v>70</v>
      </c>
      <c r="Z182" s="35" t="str">
        <f t="shared" si="71"/>
        <v/>
      </c>
      <c r="AA182" s="13">
        <f t="shared" si="70"/>
        <v>0</v>
      </c>
      <c r="AB182" s="13" t="str">
        <f>IF(AA182&gt;0,Y110&amp;Language!$E$84&amp;X110,"")</f>
        <v/>
      </c>
      <c r="AC182" s="2"/>
      <c r="AD182" s="145"/>
    </row>
    <row r="183" spans="25:30" x14ac:dyDescent="0.2">
      <c r="Y183" s="68" t="s">
        <v>71</v>
      </c>
      <c r="Z183" s="35" t="str">
        <f t="shared" si="71"/>
        <v/>
      </c>
      <c r="AA183" s="13">
        <f t="shared" si="70"/>
        <v>0</v>
      </c>
      <c r="AB183" s="13" t="str">
        <f>IF(AA183&gt;0,Y111&amp;Language!$E$84&amp;X111,"")</f>
        <v/>
      </c>
      <c r="AC183" s="2"/>
      <c r="AD183" s="145"/>
    </row>
    <row r="184" spans="25:30" x14ac:dyDescent="0.2">
      <c r="Y184" s="68" t="s">
        <v>72</v>
      </c>
      <c r="Z184" s="35" t="str">
        <f t="shared" si="71"/>
        <v/>
      </c>
      <c r="AA184" s="13">
        <f t="shared" si="70"/>
        <v>0</v>
      </c>
      <c r="AB184" s="13" t="str">
        <f>IF(AA184&gt;0,Y112&amp;Language!$E$84&amp;X112,"")</f>
        <v/>
      </c>
      <c r="AC184" s="2"/>
      <c r="AD184" s="145"/>
    </row>
    <row r="185" spans="25:30" x14ac:dyDescent="0.2">
      <c r="Y185" s="68" t="s">
        <v>73</v>
      </c>
      <c r="Z185" s="35" t="str">
        <f t="shared" si="71"/>
        <v/>
      </c>
      <c r="AA185" s="13">
        <f t="shared" si="70"/>
        <v>0</v>
      </c>
      <c r="AB185" s="13" t="str">
        <f>IF(AA185&gt;0,Y113&amp;Language!$E$84&amp;X113,"")</f>
        <v/>
      </c>
      <c r="AC185" s="2"/>
      <c r="AD185" s="145"/>
    </row>
    <row r="186" spans="25:30" x14ac:dyDescent="0.2">
      <c r="Y186" s="68" t="s">
        <v>74</v>
      </c>
      <c r="Z186" s="35" t="str">
        <f t="shared" si="71"/>
        <v/>
      </c>
      <c r="AA186" s="13">
        <f t="shared" si="70"/>
        <v>0</v>
      </c>
      <c r="AB186" s="13" t="str">
        <f>IF(AA186&gt;0,Y114&amp;Language!$E$84&amp;X114,"")</f>
        <v/>
      </c>
      <c r="AC186" s="2"/>
      <c r="AD186" s="145"/>
    </row>
    <row r="187" spans="25:30" x14ac:dyDescent="0.2">
      <c r="Y187" s="68" t="s">
        <v>75</v>
      </c>
      <c r="Z187" s="35" t="str">
        <f t="shared" si="71"/>
        <v/>
      </c>
      <c r="AA187" s="13">
        <f t="shared" si="70"/>
        <v>0</v>
      </c>
      <c r="AB187" s="13" t="str">
        <f>IF(AA187&gt;0,Y115&amp;Language!$E$84&amp;X115,"")</f>
        <v/>
      </c>
      <c r="AC187" s="2"/>
      <c r="AD187" s="145"/>
    </row>
    <row r="188" spans="25:30" x14ac:dyDescent="0.2">
      <c r="Y188" s="68" t="s">
        <v>76</v>
      </c>
      <c r="Z188" s="35" t="str">
        <f t="shared" si="71"/>
        <v/>
      </c>
      <c r="AA188" s="13">
        <f t="shared" si="70"/>
        <v>0</v>
      </c>
      <c r="AB188" s="13" t="str">
        <f>IF(AA188&gt;0,Y116&amp;Language!$E$84&amp;X116,"")</f>
        <v/>
      </c>
      <c r="AC188" s="2"/>
      <c r="AD188" s="145"/>
    </row>
    <row r="189" spans="25:30" x14ac:dyDescent="0.2">
      <c r="Y189" s="68" t="s">
        <v>77</v>
      </c>
      <c r="Z189" s="35" t="str">
        <f t="shared" si="71"/>
        <v/>
      </c>
      <c r="AA189" s="13">
        <f t="shared" si="70"/>
        <v>0</v>
      </c>
      <c r="AB189" s="13" t="str">
        <f>IF(AA189&gt;0,Y117&amp;Language!$E$84&amp;X117,"")</f>
        <v/>
      </c>
      <c r="AC189" s="2"/>
      <c r="AD189" s="145"/>
    </row>
    <row r="190" spans="25:30" x14ac:dyDescent="0.2">
      <c r="Y190" s="68" t="s">
        <v>78</v>
      </c>
      <c r="Z190" s="35" t="str">
        <f t="shared" si="71"/>
        <v/>
      </c>
      <c r="AA190" s="13">
        <f t="shared" si="70"/>
        <v>0</v>
      </c>
      <c r="AB190" s="13" t="str">
        <f>IF(AA190&gt;0,Y118&amp;Language!$E$84&amp;X118,"")</f>
        <v/>
      </c>
      <c r="AC190" s="2"/>
      <c r="AD190" s="145"/>
    </row>
    <row r="191" spans="25:30" x14ac:dyDescent="0.2">
      <c r="Y191" s="68" t="s">
        <v>79</v>
      </c>
      <c r="Z191" s="35" t="str">
        <f t="shared" si="71"/>
        <v/>
      </c>
      <c r="AA191" s="13">
        <f t="shared" si="70"/>
        <v>0</v>
      </c>
      <c r="AB191" s="13" t="str">
        <f>IF(AA191&gt;0,Y119&amp;Language!$E$84&amp;X119,"")</f>
        <v/>
      </c>
      <c r="AC191" s="2"/>
      <c r="AD191" s="145"/>
    </row>
    <row r="192" spans="25:30" x14ac:dyDescent="0.2">
      <c r="Y192" s="68" t="s">
        <v>80</v>
      </c>
      <c r="Z192" s="35" t="str">
        <f t="shared" si="71"/>
        <v/>
      </c>
      <c r="AA192" s="13">
        <f t="shared" si="70"/>
        <v>0</v>
      </c>
      <c r="AB192" s="13" t="str">
        <f>IF(AA192&gt;0,Y120&amp;Language!$E$84&amp;X120,"")</f>
        <v/>
      </c>
      <c r="AC192" s="2"/>
      <c r="AD192" s="145"/>
    </row>
    <row r="193" spans="25:30" x14ac:dyDescent="0.2">
      <c r="Y193" s="68" t="s">
        <v>81</v>
      </c>
      <c r="Z193" s="35" t="str">
        <f t="shared" si="71"/>
        <v/>
      </c>
      <c r="AA193" s="13">
        <f t="shared" si="70"/>
        <v>0</v>
      </c>
      <c r="AB193" s="13" t="str">
        <f>IF(AA193&gt;0,Y121&amp;Language!$E$84&amp;X121,"")</f>
        <v/>
      </c>
      <c r="AC193" s="2"/>
      <c r="AD193" s="145"/>
    </row>
    <row r="194" spans="25:30" x14ac:dyDescent="0.2">
      <c r="Y194" s="68" t="s">
        <v>82</v>
      </c>
      <c r="Z194" s="35" t="str">
        <f t="shared" si="71"/>
        <v/>
      </c>
      <c r="AA194" s="13">
        <f t="shared" si="70"/>
        <v>0</v>
      </c>
      <c r="AB194" s="13" t="str">
        <f>IF(AA194&gt;0,Y122&amp;Language!$E$84&amp;X122,"")</f>
        <v/>
      </c>
      <c r="AC194" s="2"/>
      <c r="AD194" s="145"/>
    </row>
    <row r="195" spans="25:30" x14ac:dyDescent="0.2">
      <c r="Y195" s="68" t="s">
        <v>83</v>
      </c>
      <c r="Z195" s="35" t="str">
        <f t="shared" si="71"/>
        <v/>
      </c>
      <c r="AA195" s="13">
        <f t="shared" si="70"/>
        <v>0</v>
      </c>
      <c r="AB195" s="13" t="str">
        <f>IF(AA195&gt;0,Y123&amp;Language!$E$84&amp;X123,"")</f>
        <v/>
      </c>
      <c r="AC195" s="2"/>
      <c r="AD195" s="145"/>
    </row>
    <row r="196" spans="25:30" x14ac:dyDescent="0.2">
      <c r="Y196" s="68" t="s">
        <v>84</v>
      </c>
      <c r="Z196" s="35" t="str">
        <f t="shared" si="71"/>
        <v/>
      </c>
      <c r="AA196" s="13">
        <f t="shared" si="70"/>
        <v>0</v>
      </c>
      <c r="AB196" s="13" t="str">
        <f>IF(AA196&gt;0,Y124&amp;Language!$E$84&amp;X124,"")</f>
        <v/>
      </c>
      <c r="AC196" s="2"/>
      <c r="AD196" s="145"/>
    </row>
    <row r="197" spans="25:30" x14ac:dyDescent="0.2">
      <c r="Y197" s="68" t="s">
        <v>85</v>
      </c>
      <c r="Z197" s="35" t="str">
        <f t="shared" si="71"/>
        <v/>
      </c>
      <c r="AA197" s="13">
        <f t="shared" si="70"/>
        <v>0</v>
      </c>
      <c r="AB197" s="13" t="str">
        <f>IF(AA197&gt;0,Y125&amp;Language!$E$84&amp;X125,"")</f>
        <v/>
      </c>
      <c r="AC197" s="2"/>
      <c r="AD197" s="145"/>
    </row>
    <row r="198" spans="25:30" x14ac:dyDescent="0.2">
      <c r="Y198" s="68" t="s">
        <v>86</v>
      </c>
      <c r="Z198" s="35" t="str">
        <f t="shared" si="71"/>
        <v/>
      </c>
      <c r="AA198" s="13">
        <f t="shared" si="70"/>
        <v>0</v>
      </c>
      <c r="AB198" s="13" t="str">
        <f>IF(AA198&gt;0,Y126&amp;Language!$E$84&amp;X126,"")</f>
        <v/>
      </c>
      <c r="AC198" s="2"/>
      <c r="AD198" s="145"/>
    </row>
    <row r="199" spans="25:30" x14ac:dyDescent="0.2">
      <c r="Y199" s="68" t="s">
        <v>87</v>
      </c>
      <c r="Z199" s="35" t="str">
        <f t="shared" si="71"/>
        <v/>
      </c>
      <c r="AA199" s="13">
        <f t="shared" si="70"/>
        <v>0</v>
      </c>
      <c r="AB199" s="13" t="str">
        <f>IF(AA199&gt;0,Y127&amp;Language!$E$84&amp;X127,"")</f>
        <v/>
      </c>
      <c r="AC199" s="2"/>
      <c r="AD199" s="145"/>
    </row>
    <row r="200" spans="25:30" x14ac:dyDescent="0.2">
      <c r="Y200" s="68" t="s">
        <v>88</v>
      </c>
      <c r="Z200" s="35" t="str">
        <f t="shared" si="71"/>
        <v/>
      </c>
      <c r="AA200" s="13">
        <f t="shared" si="70"/>
        <v>0</v>
      </c>
      <c r="AB200" s="13" t="str">
        <f>IF(AA200&gt;0,Y128&amp;Language!$E$84&amp;X128,"")</f>
        <v/>
      </c>
      <c r="AC200" s="2"/>
      <c r="AD200" s="145"/>
    </row>
    <row r="201" spans="25:30" x14ac:dyDescent="0.2">
      <c r="Y201" s="68" t="s">
        <v>89</v>
      </c>
      <c r="Z201" s="35" t="str">
        <f t="shared" si="71"/>
        <v/>
      </c>
      <c r="AA201" s="13">
        <f t="shared" ref="AA201:AA207" si="72">AA129</f>
        <v>0</v>
      </c>
      <c r="AB201" s="13" t="str">
        <f>IF(AA201&gt;0,Y129&amp;Language!$E$84&amp;X129,"")</f>
        <v/>
      </c>
      <c r="AC201" s="2"/>
      <c r="AD201" s="145"/>
    </row>
    <row r="202" spans="25:30" x14ac:dyDescent="0.2">
      <c r="Y202" s="68" t="s">
        <v>90</v>
      </c>
      <c r="Z202" s="35" t="str">
        <f t="shared" ref="Z202:Z206" si="73">W130&amp;V130</f>
        <v/>
      </c>
      <c r="AA202" s="13">
        <f t="shared" si="72"/>
        <v>0</v>
      </c>
      <c r="AB202" s="13" t="str">
        <f>IF(AA202&gt;0,Y130&amp;Language!$E$84&amp;X130,"")</f>
        <v/>
      </c>
      <c r="AC202" s="2"/>
      <c r="AD202" s="145"/>
    </row>
    <row r="203" spans="25:30" x14ac:dyDescent="0.2">
      <c r="Y203" s="68" t="s">
        <v>91</v>
      </c>
      <c r="Z203" s="35" t="str">
        <f t="shared" si="73"/>
        <v/>
      </c>
      <c r="AA203" s="13">
        <f t="shared" si="72"/>
        <v>0</v>
      </c>
      <c r="AB203" s="13" t="str">
        <f>IF(AA203&gt;0,Y131&amp;Language!$E$84&amp;X131,"")</f>
        <v/>
      </c>
      <c r="AC203" s="2"/>
      <c r="AD203" s="145"/>
    </row>
    <row r="204" spans="25:30" x14ac:dyDescent="0.2">
      <c r="Y204" s="68" t="s">
        <v>92</v>
      </c>
      <c r="Z204" s="35" t="str">
        <f t="shared" si="73"/>
        <v/>
      </c>
      <c r="AA204" s="13">
        <f t="shared" si="72"/>
        <v>0</v>
      </c>
      <c r="AB204" s="13" t="str">
        <f>IF(AA204&gt;0,Y132&amp;Language!$E$84&amp;X132,"")</f>
        <v/>
      </c>
      <c r="AC204" s="2"/>
      <c r="AD204" s="145"/>
    </row>
    <row r="205" spans="25:30" x14ac:dyDescent="0.2">
      <c r="Y205" s="68" t="s">
        <v>93</v>
      </c>
      <c r="Z205" s="35" t="str">
        <f t="shared" si="73"/>
        <v/>
      </c>
      <c r="AA205" s="13">
        <f t="shared" si="72"/>
        <v>0</v>
      </c>
      <c r="AB205" s="13" t="str">
        <f>IF(AA205&gt;0,Y133&amp;Language!$E$84&amp;X133,"")</f>
        <v/>
      </c>
      <c r="AC205" s="2"/>
      <c r="AD205" s="145"/>
    </row>
    <row r="206" spans="25:30" x14ac:dyDescent="0.2">
      <c r="Y206" s="68" t="s">
        <v>94</v>
      </c>
      <c r="Z206" s="35" t="str">
        <f t="shared" si="73"/>
        <v/>
      </c>
      <c r="AA206" s="13">
        <f t="shared" si="72"/>
        <v>0</v>
      </c>
      <c r="AB206" s="13" t="str">
        <f>IF(AA206&gt;0,Y134&amp;Language!$E$84&amp;X134,"")</f>
        <v/>
      </c>
      <c r="AC206" s="2"/>
      <c r="AD206" s="145"/>
    </row>
    <row r="207" spans="25:30" ht="12.75" thickBot="1" x14ac:dyDescent="0.25">
      <c r="Y207" s="69" t="s">
        <v>95</v>
      </c>
      <c r="Z207" s="37" t="str">
        <f>W135&amp;V135</f>
        <v/>
      </c>
      <c r="AA207" s="38">
        <f t="shared" si="72"/>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0642-F781-4FC2-ADCF-5B1E9C9CC19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3</v>
      </c>
      <c r="D4" s="13">
        <f ca="1">E4+ROW()/1000+(F4="")*10</f>
        <v>3.004</v>
      </c>
      <c r="E4" s="269">
        <f ca="1">IF($AI$15,RANK(AH17,AH$17:AH$25,1),RANK(X17,X$17:X$25,1))</f>
        <v>3</v>
      </c>
      <c r="F4" s="1" t="str">
        <f ca="1">$Q64</f>
        <v>Eintracht Frankfurt</v>
      </c>
      <c r="G4" s="1">
        <f t="shared" ref="G4:G12" ca="1" si="1">SUMIFS($X$64:$X$135,$V$64:$V$135,$F4)+SUMIFS($Y$64:$Y$135,$W$64:$W$135,$F4)</f>
        <v>3</v>
      </c>
      <c r="H4" s="1">
        <f t="shared" ref="H4:H12" ca="1" si="2">SUMIFS($Y$64:$Y$135,$V$64:$V$135,$F4)+SUMIFS($X$64:$X$135,$W$64:$W$135,$F4)</f>
        <v>4</v>
      </c>
      <c r="I4" s="13">
        <f t="shared" ref="I4:I12" ca="1" si="3">G4-H4</f>
        <v>-1</v>
      </c>
      <c r="J4" s="1">
        <f ca="1">SUMIF($V$64:$V$135,F4,$AE$64:$AE$135)+SUMIF($W$64:$W$135,F4,$AF$64:$AF$135)</f>
        <v>1</v>
      </c>
      <c r="K4" s="1">
        <f t="shared" ref="K4:K12" ca="1" si="4">SUMPRODUCT(($V$64:$V$135=F4)*($X$64:$X$135&lt;&gt;""))+SUMPRODUCT(($W$64:$W$135=F4)*($Y$64:$Y$135&lt;&gt;""))</f>
        <v>2</v>
      </c>
      <c r="L4" s="1">
        <f t="shared" ref="L4:L12" ca="1" si="5">SUMPRODUCT(($V$64:$V$135=F4)*($X$64:$X$135&gt;$Y$64:$Y$135))+SUMPRODUCT(($W$64:$W$135=F4)*($X$64:$X$135&lt;$Y$64:$Y$135))</f>
        <v>0</v>
      </c>
      <c r="M4" s="1">
        <f t="shared" ref="M4:M12" ca="1" si="6">SUMPRODUCT(($V$64:$W$135=F4)*($X$64:$X$135=$Y$64:$Y$135)*($X$64:$X$135&lt;&gt;"")*($Y$64:$Y$135&lt;&gt;""))</f>
        <v>1</v>
      </c>
      <c r="N4" s="1">
        <f t="shared" ref="N4:N12" ca="1" si="7">SUMPRODUCT(($V$64:$V$135=F4)*($X$64:$X$135&lt;$Y$64:$Y$135))+SUMPRODUCT(($W$64:$W$135=F4)*($X$64:$X$135&gt;$Y$64:$Y$135))</f>
        <v>1</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Inter Mailand</v>
      </c>
      <c r="G5" s="1">
        <f t="shared" ca="1" si="1"/>
        <v>3</v>
      </c>
      <c r="H5" s="1">
        <f t="shared" ca="1" si="2"/>
        <v>3</v>
      </c>
      <c r="I5" s="13">
        <f t="shared" ca="1" si="3"/>
        <v>0</v>
      </c>
      <c r="J5" s="1">
        <f t="shared" ref="J5:J12" ca="1" si="15">SUMIF($V$64:$V$135,F5,$AE$64:$AE$135)+SUMIF($W$64:$W$135,F5,$AF$64:$AF$135)</f>
        <v>3</v>
      </c>
      <c r="K5" s="1">
        <f t="shared" ca="1" si="4"/>
        <v>2</v>
      </c>
      <c r="L5" s="1">
        <f t="shared" ca="1" si="5"/>
        <v>1</v>
      </c>
      <c r="M5" s="1">
        <f t="shared" ca="1" si="6"/>
        <v>0</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Borussia Dortmund</v>
      </c>
      <c r="G6" s="1">
        <f t="shared" ca="1" si="1"/>
        <v>2</v>
      </c>
      <c r="H6" s="1">
        <f t="shared" ca="1" si="2"/>
        <v>1</v>
      </c>
      <c r="I6" s="13">
        <f t="shared" ca="1" si="3"/>
        <v>1</v>
      </c>
      <c r="J6" s="1">
        <f t="shared" ca="1" si="15"/>
        <v>4</v>
      </c>
      <c r="K6" s="1">
        <f t="shared" ca="1" si="4"/>
        <v>2</v>
      </c>
      <c r="L6" s="1">
        <f t="shared" ca="1" si="5"/>
        <v>1</v>
      </c>
      <c r="M6" s="1">
        <f t="shared" ca="1" si="6"/>
        <v>1</v>
      </c>
      <c r="N6" s="1">
        <f t="shared" ca="1" si="7"/>
        <v>0</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Eintracht Frankfurt</v>
      </c>
      <c r="D17" s="1">
        <f t="shared" ref="D17:G25" ca="1" si="33">K4</f>
        <v>2</v>
      </c>
      <c r="E17" s="1">
        <f t="shared" ca="1" si="33"/>
        <v>0</v>
      </c>
      <c r="F17" s="1">
        <f t="shared" ca="1" si="33"/>
        <v>1</v>
      </c>
      <c r="G17" s="1">
        <f t="shared" ca="1" si="33"/>
        <v>1</v>
      </c>
      <c r="H17" s="1">
        <f t="shared" ref="H17:K25" ca="1" si="34">G4</f>
        <v>3</v>
      </c>
      <c r="I17" s="1">
        <f t="shared" ca="1" si="34"/>
        <v>4</v>
      </c>
      <c r="J17" s="13">
        <f t="shared" ca="1" si="34"/>
        <v>-1</v>
      </c>
      <c r="K17" s="1">
        <f t="shared" ca="1" si="34"/>
        <v>1</v>
      </c>
      <c r="L17" s="30">
        <f t="shared" ref="L17:L25" ca="1" si="35">K17*$F$64+(J17+$H$65)*$F$65+H17*$F$66</f>
        <v>1499003</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3.0108999999999999</v>
      </c>
      <c r="Y17" s="13">
        <f>'Finals 1'!$AF19</f>
        <v>0</v>
      </c>
      <c r="Z17" s="1">
        <f ca="1">RANK($W17,$W$17:$W$25)+(9-$Y17)/10</f>
        <v>1.9</v>
      </c>
      <c r="AA17" s="1">
        <f ca="1">SUM(E30:BP30)</f>
        <v>0</v>
      </c>
      <c r="AB17" s="1">
        <f ca="1">SUM(E41:BP41)</f>
        <v>0</v>
      </c>
      <c r="AC17" s="1">
        <f ca="1">SUM(E52:BP52)</f>
        <v>0</v>
      </c>
      <c r="AD17" s="263">
        <f ca="1">RANK($K17,$K$17:$K$25)</f>
        <v>3</v>
      </c>
      <c r="AE17" s="30">
        <f t="shared" ref="AE17:AE22" ca="1" si="45">(J17+$H$65)*$F$65+H17*$F$66</f>
        <v>499003</v>
      </c>
      <c r="AF17" s="1">
        <f ca="1">RANK($AE17,$AE$17:$AE$25)</f>
        <v>6</v>
      </c>
      <c r="AG17" s="1">
        <f ca="1">RANK($W17,$W$17:$W$25)</f>
        <v>1</v>
      </c>
      <c r="AH17" s="265">
        <f ca="1">AD17+AG17/100+AF17/10000+(10-Y17)/1000000</f>
        <v>3.0106099999999998</v>
      </c>
      <c r="AI17" s="1"/>
    </row>
    <row r="18" spans="2:80" s="2" customFormat="1" x14ac:dyDescent="0.2">
      <c r="C18" s="2" t="str">
        <f t="shared" ref="C18:C25" ca="1" si="46">$Q65</f>
        <v>Inter Mailand</v>
      </c>
      <c r="D18" s="1">
        <f t="shared" ca="1" si="33"/>
        <v>2</v>
      </c>
      <c r="E18" s="1">
        <f t="shared" ca="1" si="33"/>
        <v>1</v>
      </c>
      <c r="F18" s="1">
        <f t="shared" ca="1" si="33"/>
        <v>0</v>
      </c>
      <c r="G18" s="1">
        <f t="shared" ca="1" si="33"/>
        <v>1</v>
      </c>
      <c r="H18" s="1">
        <f t="shared" ca="1" si="34"/>
        <v>3</v>
      </c>
      <c r="I18" s="1">
        <f t="shared" ca="1" si="34"/>
        <v>3</v>
      </c>
      <c r="J18" s="13">
        <f t="shared" ca="1" si="34"/>
        <v>0</v>
      </c>
      <c r="K18" s="1">
        <f t="shared" ca="1" si="34"/>
        <v>3</v>
      </c>
      <c r="L18" s="30">
        <f t="shared" ca="1" si="35"/>
        <v>3500003</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'Finals 1'!$AF20</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2</v>
      </c>
      <c r="AE18" s="30">
        <f t="shared" ca="1" si="45"/>
        <v>500003</v>
      </c>
      <c r="AF18" s="1">
        <f t="shared" ref="AF18:AF25" ca="1" si="54">RANK($AE18,$AE$17:$AE$25)</f>
        <v>2</v>
      </c>
      <c r="AG18" s="1">
        <f t="shared" ref="AG18:AG25" ca="1" si="55">RANK($W18,$W$17:$W$25)</f>
        <v>1</v>
      </c>
      <c r="AH18" s="266">
        <f t="shared" ref="AH18:AH25" ca="1" si="56">AD18+AG18/100+AF18/10000+(10-Y18)/1000000</f>
        <v>2.0102099999999998</v>
      </c>
      <c r="AI18" s="1"/>
    </row>
    <row r="19" spans="2:80" s="2" customFormat="1" x14ac:dyDescent="0.2">
      <c r="C19" s="2" t="str">
        <f t="shared" ca="1" si="46"/>
        <v>Borussia Dortmund</v>
      </c>
      <c r="D19" s="1">
        <f t="shared" ca="1" si="33"/>
        <v>2</v>
      </c>
      <c r="E19" s="1">
        <f t="shared" ca="1" si="33"/>
        <v>1</v>
      </c>
      <c r="F19" s="1">
        <f t="shared" ca="1" si="33"/>
        <v>1</v>
      </c>
      <c r="G19" s="1">
        <f t="shared" ca="1" si="33"/>
        <v>0</v>
      </c>
      <c r="H19" s="1">
        <f t="shared" ca="1" si="34"/>
        <v>2</v>
      </c>
      <c r="I19" s="1">
        <f t="shared" ca="1" si="34"/>
        <v>1</v>
      </c>
      <c r="J19" s="13">
        <f t="shared" ca="1" si="34"/>
        <v>1</v>
      </c>
      <c r="K19" s="1">
        <f t="shared" ca="1" si="34"/>
        <v>4</v>
      </c>
      <c r="L19" s="30">
        <f t="shared" ca="1" si="35"/>
        <v>4501002</v>
      </c>
      <c r="M19" s="14">
        <f t="shared" ca="1" si="47"/>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f>'Finals 1'!$AF21</f>
        <v>0</v>
      </c>
      <c r="Z19" s="1">
        <f t="shared" ca="1" si="49"/>
        <v>1.9</v>
      </c>
      <c r="AA19" s="1">
        <f t="shared" ca="1" si="50"/>
        <v>0</v>
      </c>
      <c r="AB19" s="1">
        <f t="shared" ca="1" si="51"/>
        <v>0</v>
      </c>
      <c r="AC19" s="1">
        <f t="shared" ca="1" si="52"/>
        <v>0</v>
      </c>
      <c r="AD19" s="263">
        <f t="shared" ca="1" si="53"/>
        <v>1</v>
      </c>
      <c r="AE19" s="30">
        <f t="shared" ca="1" si="45"/>
        <v>501002</v>
      </c>
      <c r="AF19" s="1">
        <f t="shared" ca="1" si="54"/>
        <v>1</v>
      </c>
      <c r="AG19" s="1">
        <f t="shared" ca="1" si="55"/>
        <v>1</v>
      </c>
      <c r="AH19" s="266">
        <f t="shared" ca="1" si="56"/>
        <v>1.0101100000000001</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v>0</v>
      </c>
      <c r="Z20" s="1">
        <f t="shared" ca="1" si="49"/>
        <v>1.9</v>
      </c>
      <c r="AA20" s="1">
        <f t="shared" ca="1" si="50"/>
        <v>0</v>
      </c>
      <c r="AB20" s="1">
        <f t="shared" ca="1" si="51"/>
        <v>0</v>
      </c>
      <c r="AC20" s="1">
        <f t="shared" ca="1" si="52"/>
        <v>0</v>
      </c>
      <c r="AD20" s="263">
        <f t="shared" ca="1" si="53"/>
        <v>4</v>
      </c>
      <c r="AE20" s="30">
        <f t="shared" ca="1" si="45"/>
        <v>500000</v>
      </c>
      <c r="AF20" s="1">
        <f t="shared" ca="1" si="54"/>
        <v>3</v>
      </c>
      <c r="AG20" s="1">
        <f t="shared" ca="1" si="55"/>
        <v>1</v>
      </c>
      <c r="AH20" s="266">
        <f t="shared" ca="1" si="56"/>
        <v>4.0103099999999996</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v>0</v>
      </c>
      <c r="Z21" s="1">
        <f t="shared" ca="1" si="49"/>
        <v>1.9</v>
      </c>
      <c r="AA21" s="1">
        <f t="shared" ca="1" si="50"/>
        <v>0</v>
      </c>
      <c r="AB21" s="1">
        <f t="shared" ca="1" si="51"/>
        <v>0</v>
      </c>
      <c r="AC21" s="1">
        <f t="shared" ca="1" si="52"/>
        <v>0</v>
      </c>
      <c r="AD21" s="263">
        <f t="shared" ca="1" si="53"/>
        <v>4</v>
      </c>
      <c r="AE21" s="30">
        <f t="shared" ca="1" si="45"/>
        <v>500000</v>
      </c>
      <c r="AF21" s="1">
        <f t="shared" ca="1" si="54"/>
        <v>3</v>
      </c>
      <c r="AG21" s="1">
        <f t="shared" ca="1" si="55"/>
        <v>1</v>
      </c>
      <c r="AH21" s="266">
        <f t="shared" ca="1" si="56"/>
        <v>4.0103099999999996</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4.0108999999999995</v>
      </c>
      <c r="Y22" s="13">
        <v>0</v>
      </c>
      <c r="Z22" s="1">
        <f t="shared" ca="1" si="49"/>
        <v>1.9</v>
      </c>
      <c r="AA22" s="1">
        <f t="shared" ca="1" si="50"/>
        <v>0</v>
      </c>
      <c r="AB22" s="1">
        <f t="shared" ca="1" si="51"/>
        <v>0</v>
      </c>
      <c r="AC22" s="1">
        <f t="shared" ca="1" si="52"/>
        <v>0</v>
      </c>
      <c r="AD22" s="263">
        <f t="shared" ca="1" si="53"/>
        <v>4</v>
      </c>
      <c r="AE22" s="30">
        <f t="shared" ca="1" si="45"/>
        <v>500000</v>
      </c>
      <c r="AF22" s="1">
        <f t="shared" ca="1" si="54"/>
        <v>3</v>
      </c>
      <c r="AG22" s="1">
        <f t="shared" ca="1" si="55"/>
        <v>1</v>
      </c>
      <c r="AH22" s="266">
        <f t="shared" ca="1" si="56"/>
        <v>4.0103099999999996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4.0709</v>
      </c>
      <c r="Y23" s="13">
        <v>0</v>
      </c>
      <c r="Z23" s="1">
        <f t="shared" ca="1" si="49"/>
        <v>7.9</v>
      </c>
      <c r="AA23" s="1">
        <f t="shared" ca="1" si="50"/>
        <v>0</v>
      </c>
      <c r="AB23" s="1">
        <f t="shared" ca="1" si="51"/>
        <v>0</v>
      </c>
      <c r="AC23" s="1">
        <f t="shared" ca="1" si="52"/>
        <v>0</v>
      </c>
      <c r="AD23" s="263">
        <f t="shared" ca="1" si="53"/>
        <v>4</v>
      </c>
      <c r="AE23" s="30">
        <v>0</v>
      </c>
      <c r="AF23" s="1">
        <f t="shared" ca="1" si="54"/>
        <v>7</v>
      </c>
      <c r="AG23" s="1">
        <f t="shared" ca="1" si="55"/>
        <v>7</v>
      </c>
      <c r="AH23" s="266">
        <f t="shared" ca="1" si="56"/>
        <v>4.0707100000000001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4.0709</v>
      </c>
      <c r="Y24" s="13">
        <v>0</v>
      </c>
      <c r="Z24" s="1">
        <f t="shared" ca="1" si="49"/>
        <v>7.9</v>
      </c>
      <c r="AA24" s="1">
        <f t="shared" ca="1" si="50"/>
        <v>0</v>
      </c>
      <c r="AB24" s="1">
        <f t="shared" ca="1" si="51"/>
        <v>0</v>
      </c>
      <c r="AC24" s="1">
        <f t="shared" ca="1" si="52"/>
        <v>0</v>
      </c>
      <c r="AD24" s="263">
        <f t="shared" ca="1" si="53"/>
        <v>4</v>
      </c>
      <c r="AE24" s="30">
        <v>0</v>
      </c>
      <c r="AF24" s="1">
        <f t="shared" ca="1" si="54"/>
        <v>7</v>
      </c>
      <c r="AG24" s="1">
        <f t="shared" ca="1" si="55"/>
        <v>7</v>
      </c>
      <c r="AH24" s="266">
        <f t="shared" ca="1" si="56"/>
        <v>4.0707100000000001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4.0709</v>
      </c>
      <c r="Y25" s="13">
        <v>0</v>
      </c>
      <c r="Z25" s="1">
        <f t="shared" ca="1" si="49"/>
        <v>7.9</v>
      </c>
      <c r="AA25" s="1">
        <f t="shared" ca="1" si="50"/>
        <v>0</v>
      </c>
      <c r="AB25" s="1">
        <f t="shared" ca="1" si="51"/>
        <v>0</v>
      </c>
      <c r="AC25" s="1">
        <f t="shared" ca="1" si="52"/>
        <v>0</v>
      </c>
      <c r="AD25" s="263">
        <f t="shared" ca="1" si="53"/>
        <v>4</v>
      </c>
      <c r="AE25" s="30">
        <v>0</v>
      </c>
      <c r="AF25" s="1">
        <f t="shared" ca="1" si="54"/>
        <v>7</v>
      </c>
      <c r="AG25" s="1">
        <f t="shared" ca="1" si="55"/>
        <v>7</v>
      </c>
      <c r="AH25" s="267">
        <f t="shared" ca="1" si="56"/>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Eintracht Frankfurt</v>
      </c>
      <c r="BT29" s="2" t="str">
        <f ca="1">$F$5</f>
        <v>Inter Mailand</v>
      </c>
      <c r="BU29" s="2" t="str">
        <f ca="1">$F$6</f>
        <v>Borussia Dortmund</v>
      </c>
      <c r="BV29" s="2" t="str">
        <f>$F$7</f>
        <v/>
      </c>
      <c r="BW29" s="2" t="str">
        <f>$F$8</f>
        <v/>
      </c>
      <c r="BX29" s="2" t="str">
        <f>$F$9</f>
        <v/>
      </c>
      <c r="BY29" s="2" t="str">
        <f>$F$10</f>
        <v/>
      </c>
      <c r="BZ29" s="2" t="str">
        <f>$F$11</f>
        <v/>
      </c>
      <c r="CA29" s="2" t="str">
        <f>$F$12</f>
        <v/>
      </c>
      <c r="CB29" s="53"/>
    </row>
    <row r="30" spans="2:80" s="2" customFormat="1" x14ac:dyDescent="0.2">
      <c r="C30" s="2" t="str">
        <f ca="1">$Q64</f>
        <v>Eintracht Frankfurt</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Eintracht Frankfurt</v>
      </c>
      <c r="BS30" s="7"/>
      <c r="BT30" s="8">
        <f t="shared" ref="BT30:CA32" ca="1" si="58">SUMIFS($X$64:$X$135,$V$64:$V$135,$BR30,$W$64:$W$135,BT$29)+SUMIFS($Y$64:$Y$135,$W$64:$W$135,$BR30,$V$64:$V$135,BT$29)</f>
        <v>2</v>
      </c>
      <c r="BU30" s="8">
        <f t="shared" ca="1" si="58"/>
        <v>1</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Inter Mailand</v>
      </c>
      <c r="BS31" s="9">
        <f t="shared" ref="BS31:BU38" ca="1" si="60">SUMIFS($X$64:$X$135,$V$64:$V$135,$BR31,$W$64:$W$135,BS$29)+SUMIFS($Y$64:$Y$135,$W$64:$W$135,$BR31,$V$64:$V$135,BS$29)</f>
        <v>3</v>
      </c>
      <c r="BT31" s="7"/>
      <c r="BU31" s="8">
        <f t="shared" ca="1" si="58"/>
        <v>0</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Borussia Dortmund</v>
      </c>
      <c r="BS32" s="9">
        <f t="shared" ca="1" si="60"/>
        <v>1</v>
      </c>
      <c r="BT32" s="9">
        <f t="shared" ca="1" si="60"/>
        <v>1</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Eintracht Frankfurt</v>
      </c>
      <c r="BT40" s="2" t="str">
        <f ca="1">$F$5</f>
        <v>Inter Mailand</v>
      </c>
      <c r="BU40" s="2" t="str">
        <f ca="1">$F$6</f>
        <v>Borussia Dortmund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Eintracht Frankfurt</v>
      </c>
      <c r="BS41" s="7"/>
      <c r="BT41" s="8">
        <f ca="1">BT30-BS31</f>
        <v>-1</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Inter Mailand</v>
      </c>
      <c r="BS42" s="9">
        <f ca="1">IF(BT41="","",-1*BT41)</f>
        <v>1</v>
      </c>
      <c r="BT42" s="7"/>
      <c r="BU42" s="8">
        <f ca="1">BU31-BT32</f>
        <v>-1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Borussia Dortmund</v>
      </c>
      <c r="BS43" s="9">
        <f ca="1">IF(BU41="","",-1*BU41)</f>
        <v>0</v>
      </c>
      <c r="BT43" s="9">
        <f ca="1">IF(BU42="","",-1*BU42)</f>
        <v>1</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Eintracht Frankfurt</v>
      </c>
      <c r="BT51" s="2" t="str">
        <f ca="1">$F$5</f>
        <v>Inter Mailand</v>
      </c>
      <c r="BU51" s="2" t="str">
        <f ca="1">$F$6</f>
        <v>Borussia Dortmund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Eintracht Frankfurt</v>
      </c>
      <c r="BS52" s="7"/>
      <c r="BT52" s="8">
        <f t="shared" ref="BT52:CA58" ca="1" si="64">SUMIFS($AE$64:$AE$135,$V$64:$V$135,$BR52,$W$64:$W$135,BT$51)+SUMIFS($AF$64:$AF$135,$W$64:$W$135,$BR52,$V$64:$V$135,BT$51)</f>
        <v>0</v>
      </c>
      <c r="BU52" s="8">
        <f t="shared" ca="1" si="64"/>
        <v>1</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Inter Mailand</v>
      </c>
      <c r="BS53" s="9">
        <f t="shared" ref="BS53:BU60" ca="1" si="65">SUMIFS($AE$64:$AE$135,$V$64:$V$135,$BR53,$W$64:$W$135,BS$51)+SUMIFS($AF$64:$AF$135,$W$64:$W$135,$BR53,$V$64:$V$135,BS$51)</f>
        <v>3</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Borussia Dortmund</v>
      </c>
      <c r="BS54" s="9">
        <f t="shared" ca="1" si="65"/>
        <v>1</v>
      </c>
      <c r="BT54" s="9">
        <f t="shared" ca="1" si="65"/>
        <v>3</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38"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IF('Finals 1'!$AE19="","",'Finals 1'!$AE19)</f>
        <v>Eintracht Frankfurt</v>
      </c>
      <c r="U64" s="67" t="s">
        <v>7</v>
      </c>
      <c r="V64" s="40" t="str">
        <f ca="1">'Finals 1'!$I12</f>
        <v/>
      </c>
      <c r="W64" s="33" t="str">
        <f ca="1">'Finals 1'!$K12</f>
        <v/>
      </c>
      <c r="X64" s="33" t="str">
        <f ca="1">IF(AND('Finals 1'!$L12&lt;&gt;"",'Finals 1'!$N12&lt;&gt;"",$V64&lt;&gt;$W64,$V64&lt;&gt;"",$W64&lt;&gt;""),'Finals 1'!$L12,"")</f>
        <v/>
      </c>
      <c r="Y64" s="34" t="str">
        <f ca="1">IF(AND('Finals 1'!$L12&lt;&gt;"",'Finals 1'!$N12&lt;&gt;"",$V64&lt;&gt;$W64,$V64&lt;&gt;"",$W64&lt;&gt;""),'Finals 1'!$N12,"")</f>
        <v/>
      </c>
      <c r="Z64" s="32" t="str">
        <f ca="1">V64&amp;W64</f>
        <v/>
      </c>
      <c r="AA64" s="33">
        <f ca="1">IF(AND(V64&lt;&gt;"",W64&lt;&gt;"",V64&lt;&gt;W64,X64&lt;&gt;"",Y64&lt;&gt;""),1,0)</f>
        <v>0</v>
      </c>
      <c r="AB64" s="143" t="str">
        <f ca="1">IF(AA64&gt;0,X64&amp;Language!$E$84&amp;Y64,"")</f>
        <v/>
      </c>
      <c r="AD64" s="144"/>
      <c r="AE64" s="149" t="str">
        <f ca="1">IF($AA64=0,"",IF($X64&gt;$Y64,Settings!$C$4,IF($X64=$Y64,1,0)))</f>
        <v/>
      </c>
      <c r="AF64" s="144" t="str">
        <f ca="1">IF($AA64=0,"",IF($X64&lt;$Y64,Settings!$C$4,IF($X64=$Y64,1,0)))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IF('Finals 1'!$AE20="","",'Finals 1'!$AE20)</f>
        <v>Inter Mailand</v>
      </c>
      <c r="U65" s="68" t="s">
        <v>8</v>
      </c>
      <c r="V65" s="41" t="str">
        <f ca="1">'Finals 1'!$I13</f>
        <v>VFB Essenheim</v>
      </c>
      <c r="W65" s="13" t="str">
        <f ca="1">'Finals 1'!$K13</f>
        <v>SSV Wildbach</v>
      </c>
      <c r="X65" s="13">
        <f ca="1">IF(AND('Finals 1'!$L13&lt;&gt;"",'Finals 1'!$N13&lt;&gt;"",$V65&lt;&gt;$W65,$V65&lt;&gt;"",$W65&lt;&gt;""),'Finals 1'!$L13,"")</f>
        <v>2</v>
      </c>
      <c r="Y65" s="36">
        <f ca="1">IF(AND('Finals 1'!$L13&lt;&gt;"",'Finals 1'!$N13&lt;&gt;"",$V65&lt;&gt;$W65,$V65&lt;&gt;"",$W65&lt;&gt;""),'Finals 1'!$N13,"")</f>
        <v>1</v>
      </c>
      <c r="Z65" s="35" t="str">
        <f t="shared" ref="Z65:Z73" ca="1" si="66">V65&amp;W65</f>
        <v>VFB EssenheimSSV Wildbach</v>
      </c>
      <c r="AA65" s="13">
        <f t="shared" ref="AA65:AA128" ca="1" si="67">IF(AND(V65&lt;&gt;"",W65&lt;&gt;"",V65&lt;&gt;W65,X65&lt;&gt;"",Y65&lt;&gt;""),1,0)</f>
        <v>1</v>
      </c>
      <c r="AB65" s="13" t="str">
        <f ca="1">IF(AA65&gt;0,X65&amp;Language!$E$84&amp;Y65,"")</f>
        <v>2-1</v>
      </c>
      <c r="AD65" s="145"/>
      <c r="AE65" s="150">
        <f ca="1">IF($AA65=0,"",IF($X65&gt;$Y65,Settings!$C$4,IF($X65=$Y65,1,0)))</f>
        <v>3</v>
      </c>
      <c r="AF65" s="145">
        <f ca="1">IF($AA65=0,"",IF($X65&lt;$Y65,Settings!$C$4,IF($X65=$Y65,1,0)))</f>
        <v>0</v>
      </c>
      <c r="AH65" s="4"/>
      <c r="AI65" s="13"/>
      <c r="AJ65" s="13"/>
      <c r="AK65" s="13"/>
      <c r="AL65" s="13"/>
      <c r="AM65" s="13"/>
      <c r="AN65" s="13"/>
      <c r="AO65" s="13"/>
      <c r="AP65" s="13"/>
      <c r="AQ65" s="13"/>
    </row>
    <row r="66" spans="2:43" s="2" customFormat="1" ht="13.5" thickBot="1" x14ac:dyDescent="0.25">
      <c r="F66" s="198">
        <v>1</v>
      </c>
      <c r="G66" s="199" t="s">
        <v>109</v>
      </c>
      <c r="P66" s="47" t="s">
        <v>9</v>
      </c>
      <c r="Q66" s="62" t="str">
        <f ca="1">IF('Finals 1'!$AE21="","",'Finals 1'!$AE21)</f>
        <v>Borussia Dortmund</v>
      </c>
      <c r="U66" s="68" t="s">
        <v>9</v>
      </c>
      <c r="V66" s="41" t="str">
        <f ca="1">'Finals 1'!$I14</f>
        <v>Maibach 1822 eV</v>
      </c>
      <c r="W66" s="13" t="str">
        <f ca="1">'Finals 1'!$K14</f>
        <v>FC Grönlingen</v>
      </c>
      <c r="X66" s="13">
        <f ca="1">IF(AND('Finals 1'!$L14&lt;&gt;"",'Finals 1'!$N14&lt;&gt;"",$V66&lt;&gt;$W66,$V66&lt;&gt;"",$W66&lt;&gt;""),'Finals 1'!$L14,"")</f>
        <v>1</v>
      </c>
      <c r="Y66" s="36">
        <f ca="1">IF(AND('Finals 1'!$L14&lt;&gt;"",'Finals 1'!$N14&lt;&gt;"",$V66&lt;&gt;$W66,$V66&lt;&gt;"",$W66&lt;&gt;""),'Finals 1'!$N14,"")</f>
        <v>0</v>
      </c>
      <c r="Z66" s="35" t="str">
        <f t="shared" ca="1" si="66"/>
        <v>Maibach 1822 eVFC Grönlingen</v>
      </c>
      <c r="AA66" s="13">
        <f t="shared" ca="1" si="67"/>
        <v>1</v>
      </c>
      <c r="AB66" s="13" t="str">
        <f ca="1">IF(AA66&gt;0,X66&amp;Language!$E$84&amp;Y66,"")</f>
        <v>1-0</v>
      </c>
      <c r="AD66" s="145"/>
      <c r="AE66" s="150">
        <f ca="1">IF($AA66=0,"",IF($X66&gt;$Y66,Settings!$C$4,IF($X66=$Y66,1,0)))</f>
        <v>3</v>
      </c>
      <c r="AF66" s="145">
        <f ca="1">IF($AA66=0,"",IF($X66&lt;$Y66,Settings!$C$4,IF($X66=$Y66,1,0)))</f>
        <v>0</v>
      </c>
      <c r="AH66" s="4"/>
      <c r="AI66" s="13"/>
      <c r="AJ66" s="4"/>
      <c r="AK66" s="13"/>
      <c r="AL66" s="13"/>
      <c r="AM66" s="13"/>
      <c r="AN66" s="13"/>
      <c r="AO66" s="13"/>
      <c r="AP66" s="13"/>
      <c r="AQ66" s="13"/>
    </row>
    <row r="67" spans="2:43" s="2" customFormat="1" x14ac:dyDescent="0.2">
      <c r="P67" s="47"/>
      <c r="Q67" s="62" t="str">
        <f>""</f>
        <v/>
      </c>
      <c r="U67" s="68" t="s">
        <v>10</v>
      </c>
      <c r="V67" s="41" t="str">
        <f ca="1">'Finals 1'!$I15</f>
        <v>1. FC Riedwald</v>
      </c>
      <c r="W67" s="13" t="str">
        <f ca="1">'Finals 1'!$K15</f>
        <v>Mainz 05</v>
      </c>
      <c r="X67" s="13">
        <f ca="1">IF(AND('Finals 1'!$L15&lt;&gt;"",'Finals 1'!$N15&lt;&gt;"",$V67&lt;&gt;$W67,$V67&lt;&gt;"",$W67&lt;&gt;""),'Finals 1'!$L15,"")</f>
        <v>1</v>
      </c>
      <c r="Y67" s="36">
        <f ca="1">IF(AND('Finals 1'!$L15&lt;&gt;"",'Finals 1'!$N15&lt;&gt;"",$V67&lt;&gt;$W67,$V67&lt;&gt;"",$W67&lt;&gt;""),'Finals 1'!$N15,"")</f>
        <v>3</v>
      </c>
      <c r="Z67" s="35" t="str">
        <f t="shared" ca="1" si="66"/>
        <v>1. FC RiedwaldMainz 05</v>
      </c>
      <c r="AA67" s="13">
        <f t="shared" ca="1" si="67"/>
        <v>1</v>
      </c>
      <c r="AB67" s="13" t="str">
        <f ca="1">IF(AA67&gt;0,X67&amp;Language!$E$84&amp;Y67,"")</f>
        <v>1-3</v>
      </c>
      <c r="AD67" s="145"/>
      <c r="AE67" s="150">
        <f ca="1">IF($AA67=0,"",IF($X67&gt;$Y67,Settings!$C$4,IF($X67=$Y67,1,0)))</f>
        <v>0</v>
      </c>
      <c r="AF67" s="145">
        <f ca="1">IF($AA67=0,"",IF($X67&lt;$Y67,Settings!$C$4,IF($X67=$Y67,1,0)))</f>
        <v>3</v>
      </c>
      <c r="AH67" s="4"/>
      <c r="AI67" s="13"/>
      <c r="AJ67" s="13"/>
      <c r="AK67" s="4"/>
      <c r="AL67" s="13"/>
      <c r="AM67" s="13"/>
      <c r="AN67" s="13"/>
      <c r="AO67" s="13"/>
      <c r="AP67" s="13"/>
      <c r="AQ67" s="13"/>
    </row>
    <row r="68" spans="2:43" s="2" customFormat="1" x14ac:dyDescent="0.2">
      <c r="P68" s="47"/>
      <c r="Q68" s="62" t="str">
        <f>""</f>
        <v/>
      </c>
      <c r="U68" s="68" t="s">
        <v>11</v>
      </c>
      <c r="V68" s="41" t="str">
        <f ca="1">'Finals 1'!$I16</f>
        <v>Eintracht Frankfurt</v>
      </c>
      <c r="W68" s="13" t="str">
        <f ca="1">'Finals 1'!$K16</f>
        <v>Inter Mailand</v>
      </c>
      <c r="X68" s="13">
        <f ca="1">IF(AND('Finals 1'!$L16&lt;&gt;"",'Finals 1'!$N16&lt;&gt;"",$V68&lt;&gt;$W68,$V68&lt;&gt;"",$W68&lt;&gt;""),'Finals 1'!$L16,"")</f>
        <v>2</v>
      </c>
      <c r="Y68" s="36">
        <f ca="1">IF(AND('Finals 1'!$L16&lt;&gt;"",'Finals 1'!$N16&lt;&gt;"",$V68&lt;&gt;$W68,$V68&lt;&gt;"",$W68&lt;&gt;""),'Finals 1'!$N16,"")</f>
        <v>3</v>
      </c>
      <c r="Z68" s="35" t="str">
        <f t="shared" ca="1" si="66"/>
        <v>Eintracht FrankfurtInter Mailand</v>
      </c>
      <c r="AA68" s="13">
        <f t="shared" ca="1" si="67"/>
        <v>1</v>
      </c>
      <c r="AB68" s="13" t="str">
        <f ca="1">IF(AA68&gt;0,X68&amp;Language!$E$84&amp;Y68,"")</f>
        <v>2-3</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c r="Q69" s="62" t="str">
        <f>""</f>
        <v/>
      </c>
      <c r="U69" s="68" t="s">
        <v>12</v>
      </c>
      <c r="V69" s="41" t="str">
        <f ca="1">'Finals 1'!$I17</f>
        <v>FC Barcelona</v>
      </c>
      <c r="W69" s="13" t="str">
        <f ca="1">'Finals 1'!$K17</f>
        <v>Manchester City</v>
      </c>
      <c r="X69" s="13">
        <f ca="1">IF(AND('Finals 1'!$L17&lt;&gt;"",'Finals 1'!$N17&lt;&gt;"",$V69&lt;&gt;$W69,$V69&lt;&gt;"",$W69&lt;&gt;""),'Finals 1'!$L17,"")</f>
        <v>4</v>
      </c>
      <c r="Y69" s="36">
        <f ca="1">IF(AND('Finals 1'!$L17&lt;&gt;"",'Finals 1'!$N17&lt;&gt;"",$V69&lt;&gt;$W69,$V69&lt;&gt;"",$W69&lt;&gt;""),'Finals 1'!$N17,"")</f>
        <v>4</v>
      </c>
      <c r="Z69" s="35" t="str">
        <f t="shared" ca="1" si="66"/>
        <v>FC BarcelonaManchester City</v>
      </c>
      <c r="AA69" s="13">
        <f t="shared" ca="1" si="67"/>
        <v>1</v>
      </c>
      <c r="AB69" s="13" t="str">
        <f ca="1">IF(AA69&gt;0,X69&amp;Language!$E$84&amp;Y69,"")</f>
        <v>4-4</v>
      </c>
      <c r="AD69" s="145"/>
      <c r="AE69" s="150">
        <f ca="1">IF($AA69=0,"",IF($X69&gt;$Y69,Settings!$C$4,IF($X69=$Y69,1,0)))</f>
        <v>1</v>
      </c>
      <c r="AF69" s="145">
        <f ca="1">IF($AA69=0,"",IF($X69&lt;$Y69,Settings!$C$4,IF($X69=$Y69,1,0)))</f>
        <v>1</v>
      </c>
      <c r="AH69" s="4"/>
      <c r="AI69" s="13"/>
      <c r="AJ69" s="13"/>
      <c r="AK69" s="13"/>
      <c r="AL69" s="13"/>
      <c r="AM69" s="4"/>
      <c r="AN69" s="13"/>
      <c r="AO69" s="13"/>
      <c r="AP69" s="13"/>
      <c r="AQ69" s="13"/>
    </row>
    <row r="70" spans="2:43" s="2" customFormat="1" x14ac:dyDescent="0.2">
      <c r="P70" s="47"/>
      <c r="Q70" s="62" t="str">
        <f>""</f>
        <v/>
      </c>
      <c r="U70" s="68" t="s">
        <v>17</v>
      </c>
      <c r="V70" s="41" t="str">
        <f ca="1">'Finals 1'!$I18</f>
        <v/>
      </c>
      <c r="W70" s="13" t="str">
        <f ca="1">'Finals 1'!$K18</f>
        <v/>
      </c>
      <c r="X70" s="13" t="str">
        <f ca="1">IF(AND('Finals 1'!$L18&lt;&gt;"",'Finals 1'!$N18&lt;&gt;"",$V70&lt;&gt;$W70,$V70&lt;&gt;"",$W70&lt;&gt;""),'Finals 1'!$L18,"")</f>
        <v/>
      </c>
      <c r="Y70" s="36" t="str">
        <f ca="1">IF(AND('Finals 1'!$L18&lt;&gt;"",'Finals 1'!$N18&lt;&gt;"",$V70&lt;&gt;$W70,$V70&lt;&gt;"",$W70&lt;&gt;""),'Finals 1'!$N18,"")</f>
        <v/>
      </c>
      <c r="Z70" s="35" t="str">
        <f t="shared" ca="1" si="66"/>
        <v/>
      </c>
      <c r="AA70" s="13">
        <f t="shared" ca="1" si="67"/>
        <v>0</v>
      </c>
      <c r="AB70" s="13" t="str">
        <f ca="1">IF(AA70&gt;0,X70&amp;Language!$E$84&amp;Y70,"")</f>
        <v/>
      </c>
      <c r="AD70" s="145"/>
      <c r="AE70" s="150" t="str">
        <f ca="1">IF($AA70=0,"",IF($X70&gt;$Y70,Settings!$C$4,IF($X70=$Y70,1,0)))</f>
        <v/>
      </c>
      <c r="AF70" s="145" t="str">
        <f ca="1">IF($AA70=0,"",IF($X70&lt;$Y70,Settings!$C$4,IF($X70=$Y70,1,0)))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'Finals 1'!$I19</f>
        <v>Kickers Rodendorf</v>
      </c>
      <c r="W71" s="13" t="str">
        <f ca="1">'Finals 1'!$K19</f>
        <v>VFB Essenheim</v>
      </c>
      <c r="X71" s="13">
        <f ca="1">IF(AND('Finals 1'!$L19&lt;&gt;"",'Finals 1'!$N19&lt;&gt;"",$V71&lt;&gt;$W71,$V71&lt;&gt;"",$W71&lt;&gt;""),'Finals 1'!$L19,"")</f>
        <v>1</v>
      </c>
      <c r="Y71" s="36">
        <f ca="1">IF(AND('Finals 1'!$L19&lt;&gt;"",'Finals 1'!$N19&lt;&gt;"",$V71&lt;&gt;$W71,$V71&lt;&gt;"",$W71&lt;&gt;""),'Finals 1'!$N19,"")</f>
        <v>3</v>
      </c>
      <c r="Z71" s="35" t="str">
        <f t="shared" ca="1" si="66"/>
        <v>Kickers RodendorfVFB Essenheim</v>
      </c>
      <c r="AA71" s="13">
        <f t="shared" ca="1" si="67"/>
        <v>1</v>
      </c>
      <c r="AB71" s="13" t="str">
        <f ca="1">IF(AA71&gt;0,X71&amp;Language!$E$84&amp;Y71,"")</f>
        <v>1-3</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'Finals 1'!$I20</f>
        <v>FSV Rauen</v>
      </c>
      <c r="W72" s="13" t="str">
        <f ca="1">'Finals 1'!$K20</f>
        <v>Maibach 1822 eV</v>
      </c>
      <c r="X72" s="13">
        <f ca="1">IF(AND('Finals 1'!$L20&lt;&gt;"",'Finals 1'!$N20&lt;&gt;"",$V72&lt;&gt;$W72,$V72&lt;&gt;"",$W72&lt;&gt;""),'Finals 1'!$L20,"")</f>
        <v>2</v>
      </c>
      <c r="Y72" s="36">
        <f ca="1">IF(AND('Finals 1'!$L20&lt;&gt;"",'Finals 1'!$N20&lt;&gt;"",$V72&lt;&gt;$W72,$V72&lt;&gt;"",$W72&lt;&gt;""),'Finals 1'!$N20,"")</f>
        <v>1</v>
      </c>
      <c r="Z72" s="35" t="str">
        <f t="shared" ca="1" si="66"/>
        <v>FSV RauenMaibach 1822 eV</v>
      </c>
      <c r="AA72" s="13">
        <f t="shared" ca="1" si="67"/>
        <v>1</v>
      </c>
      <c r="AB72" s="13" t="str">
        <f ca="1">IF(AA72&gt;0,X72&amp;Language!$E$84&amp;Y72,"")</f>
        <v>2-1</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'Finals 1'!$I21</f>
        <v>1. FC Nürnberg</v>
      </c>
      <c r="W73" s="13" t="str">
        <f ca="1">'Finals 1'!$K21</f>
        <v>1. FC Riedwald</v>
      </c>
      <c r="X73" s="13">
        <f ca="1">IF(AND('Finals 1'!$L21&lt;&gt;"",'Finals 1'!$N21&lt;&gt;"",$V73&lt;&gt;$W73,$V73&lt;&gt;"",$W73&lt;&gt;""),'Finals 1'!$L21,"")</f>
        <v>4</v>
      </c>
      <c r="Y73" s="36">
        <f ca="1">IF(AND('Finals 1'!$L21&lt;&gt;"",'Finals 1'!$N21&lt;&gt;"",$V73&lt;&gt;$W73,$V73&lt;&gt;"",$W73&lt;&gt;""),'Finals 1'!$N21,"")</f>
        <v>1</v>
      </c>
      <c r="Z73" s="35" t="str">
        <f t="shared" ca="1" si="66"/>
        <v>1. FC Nürnberg1. FC Riedwald</v>
      </c>
      <c r="AA73" s="13">
        <f t="shared" ca="1" si="67"/>
        <v>1</v>
      </c>
      <c r="AB73" s="13" t="str">
        <f ca="1">IF(AA73&gt;0,X73&amp;Language!$E$84&amp;Y73,"")</f>
        <v>4-1</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'Finals 1'!$I22</f>
        <v>Borussia Dortmund</v>
      </c>
      <c r="W74" s="13" t="str">
        <f ca="1">'Finals 1'!$K22</f>
        <v>Eintracht Frankfurt</v>
      </c>
      <c r="X74" s="13">
        <f ca="1">IF(AND('Finals 1'!$L22&lt;&gt;"",'Finals 1'!$N22&lt;&gt;"",$V74&lt;&gt;$W74,$V74&lt;&gt;"",$W74&lt;&gt;""),'Finals 1'!$L22,"")</f>
        <v>1</v>
      </c>
      <c r="Y74" s="36">
        <f ca="1">IF(AND('Finals 1'!$L22&lt;&gt;"",'Finals 1'!$N22&lt;&gt;"",$V74&lt;&gt;$W74,$V74&lt;&gt;"",$W74&lt;&gt;""),'Finals 1'!$N22,"")</f>
        <v>1</v>
      </c>
      <c r="Z74" s="35" t="str">
        <f ca="1">V74&amp;W74</f>
        <v>Borussia DortmundEintracht Frankfurt</v>
      </c>
      <c r="AA74" s="13">
        <f t="shared" ca="1" si="67"/>
        <v>1</v>
      </c>
      <c r="AB74" s="13" t="str">
        <f ca="1">IF(AA74&gt;0,X74&amp;Language!$E$84&amp;Y74,"")</f>
        <v>1-1</v>
      </c>
      <c r="AD74" s="145"/>
      <c r="AE74" s="150">
        <f ca="1">IF($AA74=0,"",IF($X74&gt;$Y74,Settings!$C$4,IF($X74=$Y74,1,0)))</f>
        <v>1</v>
      </c>
      <c r="AF74" s="145">
        <f ca="1">IF($AA74=0,"",IF($X74&lt;$Y74,Settings!$C$4,IF($X74=$Y74,1,0)))</f>
        <v>1</v>
      </c>
    </row>
    <row r="75" spans="2:43" s="2" customFormat="1" x14ac:dyDescent="0.2">
      <c r="B75" s="4"/>
      <c r="C75" s="4"/>
      <c r="D75" s="4"/>
      <c r="E75" s="4"/>
      <c r="F75" s="13"/>
      <c r="G75" s="13"/>
      <c r="H75" s="13"/>
      <c r="I75" s="13"/>
      <c r="J75" s="13"/>
      <c r="K75" s="13"/>
      <c r="L75" s="13"/>
      <c r="M75" s="13"/>
      <c r="U75" s="68" t="s">
        <v>27</v>
      </c>
      <c r="V75" s="41" t="str">
        <f ca="1">'Finals 1'!$I23</f>
        <v>Real Madrid</v>
      </c>
      <c r="W75" s="13" t="str">
        <f ca="1">'Finals 1'!$K23</f>
        <v>FC Barcelona</v>
      </c>
      <c r="X75" s="13">
        <f ca="1">IF(AND('Finals 1'!$L23&lt;&gt;"",'Finals 1'!$N23&lt;&gt;"",$V75&lt;&gt;$W75,$V75&lt;&gt;"",$W75&lt;&gt;""),'Finals 1'!$L23,"")</f>
        <v>3</v>
      </c>
      <c r="Y75" s="36">
        <f ca="1">IF(AND('Finals 1'!$L23&lt;&gt;"",'Finals 1'!$N23&lt;&gt;"",$V75&lt;&gt;$W75,$V75&lt;&gt;"",$W75&lt;&gt;""),'Finals 1'!$N23,"")</f>
        <v>2</v>
      </c>
      <c r="Z75" s="35" t="str">
        <f t="shared" ref="Z75:Z108" ca="1" si="68">V75&amp;W75</f>
        <v>Real MadridFC Barcelona</v>
      </c>
      <c r="AA75" s="13">
        <f t="shared" ca="1" si="67"/>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'Finals 1'!$I24</f>
        <v/>
      </c>
      <c r="W76" s="13" t="str">
        <f ca="1">'Finals 1'!$K24</f>
        <v/>
      </c>
      <c r="X76" s="13" t="str">
        <f ca="1">IF(AND('Finals 1'!$L24&lt;&gt;"",'Finals 1'!$N24&lt;&gt;"",$V76&lt;&gt;$W76,$V76&lt;&gt;"",$W76&lt;&gt;""),'Finals 1'!$L24,"")</f>
        <v/>
      </c>
      <c r="Y76" s="36" t="str">
        <f ca="1">IF(AND('Finals 1'!$L24&lt;&gt;"",'Finals 1'!$N24&lt;&gt;"",$V76&lt;&gt;$W76,$V76&lt;&gt;"",$W76&lt;&gt;""),'Finals 1'!$N24,"")</f>
        <v/>
      </c>
      <c r="Z76" s="35" t="str">
        <f t="shared" ca="1" si="68"/>
        <v/>
      </c>
      <c r="AA76" s="13">
        <f t="shared" ca="1" si="67"/>
        <v>0</v>
      </c>
      <c r="AB76" s="13" t="str">
        <f ca="1">IF(AA76&gt;0,X76&amp;Language!$E$84&amp;Y76,"")</f>
        <v/>
      </c>
      <c r="AD76" s="145"/>
      <c r="AE76" s="150" t="str">
        <f ca="1">IF($AA76=0,"",IF($X76&gt;$Y76,Settings!$C$4,IF($X76=$Y76,1,0)))</f>
        <v/>
      </c>
      <c r="AF76" s="145" t="str">
        <f ca="1">IF($AA76=0,"",IF($X76&lt;$Y76,Settings!$C$4,IF($X76=$Y76,1,0)))</f>
        <v/>
      </c>
    </row>
    <row r="77" spans="2:43" s="2" customFormat="1" x14ac:dyDescent="0.2">
      <c r="B77" s="4"/>
      <c r="C77" s="4"/>
      <c r="D77" s="4"/>
      <c r="E77" s="4"/>
      <c r="F77" s="13"/>
      <c r="G77" s="13"/>
      <c r="H77" s="13"/>
      <c r="I77" s="13"/>
      <c r="J77" s="13"/>
      <c r="K77" s="13"/>
      <c r="L77" s="13"/>
      <c r="M77" s="13"/>
      <c r="U77" s="68" t="s">
        <v>29</v>
      </c>
      <c r="V77" s="41" t="str">
        <f ca="1">'Finals 1'!$I25</f>
        <v>SSV Wildbach</v>
      </c>
      <c r="W77" s="13" t="str">
        <f ca="1">'Finals 1'!$K25</f>
        <v>Kickers Rodendorf</v>
      </c>
      <c r="X77" s="13">
        <f ca="1">IF(AND('Finals 1'!$L25&lt;&gt;"",'Finals 1'!$N25&lt;&gt;"",$V77&lt;&gt;$W77,$V77&lt;&gt;"",$W77&lt;&gt;""),'Finals 1'!$L25,"")</f>
        <v>4</v>
      </c>
      <c r="Y77" s="36">
        <f ca="1">IF(AND('Finals 1'!$L25&lt;&gt;"",'Finals 1'!$N25&lt;&gt;"",$V77&lt;&gt;$W77,$V77&lt;&gt;"",$W77&lt;&gt;""),'Finals 1'!$N25,"")</f>
        <v>2</v>
      </c>
      <c r="Z77" s="35" t="str">
        <f t="shared" ca="1" si="68"/>
        <v>SSV WildbachKickers Rodendorf</v>
      </c>
      <c r="AA77" s="13">
        <f t="shared" ca="1" si="67"/>
        <v>1</v>
      </c>
      <c r="AB77" s="13" t="str">
        <f ca="1">IF(AA77&gt;0,X77&amp;Language!$E$84&amp;Y77,"")</f>
        <v>4-2</v>
      </c>
      <c r="AD77" s="145"/>
      <c r="AE77" s="150">
        <f ca="1">IF($AA77=0,"",IF($X77&gt;$Y77,Settings!$C$4,IF($X77=$Y77,1,0)))</f>
        <v>3</v>
      </c>
      <c r="AF77" s="145">
        <f ca="1">IF($AA77=0,"",IF($X77&lt;$Y77,Settings!$C$4,IF($X77=$Y77,1,0)))</f>
        <v>0</v>
      </c>
    </row>
    <row r="78" spans="2:43" s="2" customFormat="1" x14ac:dyDescent="0.2">
      <c r="B78" s="4"/>
      <c r="C78" s="4"/>
      <c r="D78" s="4"/>
      <c r="E78" s="4"/>
      <c r="F78" s="13"/>
      <c r="G78" s="13"/>
      <c r="H78" s="13"/>
      <c r="I78" s="13"/>
      <c r="J78" s="13"/>
      <c r="K78" s="13"/>
      <c r="L78" s="13"/>
      <c r="M78" s="13"/>
      <c r="U78" s="68" t="s">
        <v>30</v>
      </c>
      <c r="V78" s="41" t="str">
        <f ca="1">'Finals 1'!$I26</f>
        <v>FC Grönlingen</v>
      </c>
      <c r="W78" s="13" t="str">
        <f ca="1">'Finals 1'!$K26</f>
        <v>FSV Rauen</v>
      </c>
      <c r="X78" s="13">
        <f ca="1">IF(AND('Finals 1'!$L26&lt;&gt;"",'Finals 1'!$N26&lt;&gt;"",$V78&lt;&gt;$W78,$V78&lt;&gt;"",$W78&lt;&gt;""),'Finals 1'!$L26,"")</f>
        <v>3</v>
      </c>
      <c r="Y78" s="36">
        <f ca="1">IF(AND('Finals 1'!$L26&lt;&gt;"",'Finals 1'!$N26&lt;&gt;"",$V78&lt;&gt;$W78,$V78&lt;&gt;"",$W78&lt;&gt;""),'Finals 1'!$N26,"")</f>
        <v>1</v>
      </c>
      <c r="Z78" s="35" t="str">
        <f t="shared" ca="1" si="68"/>
        <v>FC GrönlingenFSV Rauen</v>
      </c>
      <c r="AA78" s="13">
        <f t="shared" ca="1" si="67"/>
        <v>1</v>
      </c>
      <c r="AB78" s="13" t="str">
        <f ca="1">IF(AA78&gt;0,X78&amp;Language!$E$84&amp;Y78,"")</f>
        <v>3-1</v>
      </c>
      <c r="AD78" s="145"/>
      <c r="AE78" s="150">
        <f ca="1">IF($AA78=0,"",IF($X78&gt;$Y78,Settings!$C$4,IF($X78=$Y78,1,0)))</f>
        <v>3</v>
      </c>
      <c r="AF78" s="145">
        <f ca="1">IF($AA78=0,"",IF($X78&lt;$Y78,Settings!$C$4,IF($X78=$Y78,1,0)))</f>
        <v>0</v>
      </c>
    </row>
    <row r="79" spans="2:43" s="2" customFormat="1" x14ac:dyDescent="0.2">
      <c r="B79" s="4"/>
      <c r="C79" s="4"/>
      <c r="D79" s="4"/>
      <c r="E79" s="4"/>
      <c r="F79" s="13"/>
      <c r="G79" s="13"/>
      <c r="H79" s="13"/>
      <c r="I79" s="13"/>
      <c r="J79" s="13"/>
      <c r="K79" s="13"/>
      <c r="L79" s="13"/>
      <c r="M79" s="13"/>
      <c r="U79" s="68" t="s">
        <v>31</v>
      </c>
      <c r="V79" s="41" t="str">
        <f ca="1">'Finals 1'!$I27</f>
        <v>Mainz 05</v>
      </c>
      <c r="W79" s="13" t="str">
        <f ca="1">'Finals 1'!$K27</f>
        <v>1. FC Nürnberg</v>
      </c>
      <c r="X79" s="13">
        <f ca="1">IF(AND('Finals 1'!$L27&lt;&gt;"",'Finals 1'!$N27&lt;&gt;"",$V79&lt;&gt;$W79,$V79&lt;&gt;"",$W79&lt;&gt;""),'Finals 1'!$L27,"")</f>
        <v>3</v>
      </c>
      <c r="Y79" s="36">
        <f ca="1">IF(AND('Finals 1'!$L27&lt;&gt;"",'Finals 1'!$N27&lt;&gt;"",$V79&lt;&gt;$W79,$V79&lt;&gt;"",$W79&lt;&gt;""),'Finals 1'!$N27,"")</f>
        <v>3</v>
      </c>
      <c r="Z79" s="35" t="str">
        <f t="shared" ca="1" si="68"/>
        <v>Mainz 051. FC Nürnberg</v>
      </c>
      <c r="AA79" s="13">
        <f t="shared" ca="1" si="67"/>
        <v>1</v>
      </c>
      <c r="AB79" s="13" t="str">
        <f ca="1">IF(AA79&gt;0,X79&amp;Language!$E$84&amp;Y79,"")</f>
        <v>3-3</v>
      </c>
      <c r="AD79" s="145"/>
      <c r="AE79" s="150">
        <f ca="1">IF($AA79=0,"",IF($X79&gt;$Y79,Settings!$C$4,IF($X79=$Y79,1,0)))</f>
        <v>1</v>
      </c>
      <c r="AF79" s="145">
        <f ca="1">IF($AA79=0,"",IF($X79&lt;$Y79,Settings!$C$4,IF($X79=$Y79,1,0)))</f>
        <v>1</v>
      </c>
    </row>
    <row r="80" spans="2:43" s="2" customFormat="1" x14ac:dyDescent="0.2">
      <c r="B80" s="4"/>
      <c r="C80" s="4"/>
      <c r="D80" s="4"/>
      <c r="E80" s="4"/>
      <c r="F80" s="13"/>
      <c r="G80" s="13"/>
      <c r="H80" s="13"/>
      <c r="I80" s="13"/>
      <c r="J80" s="13"/>
      <c r="K80" s="13"/>
      <c r="L80" s="13"/>
      <c r="M80" s="13"/>
      <c r="U80" s="68" t="s">
        <v>32</v>
      </c>
      <c r="V80" s="41" t="str">
        <f ca="1">'Finals 1'!$I28</f>
        <v>Inter Mailand</v>
      </c>
      <c r="W80" s="13" t="str">
        <f ca="1">'Finals 1'!$K28</f>
        <v>Borussia Dortmund</v>
      </c>
      <c r="X80" s="13">
        <f ca="1">IF(AND('Finals 1'!$L28&lt;&gt;"",'Finals 1'!$N28&lt;&gt;"",$V80&lt;&gt;$W80,$V80&lt;&gt;"",$W80&lt;&gt;""),'Finals 1'!$L28,"")</f>
        <v>0</v>
      </c>
      <c r="Y80" s="36">
        <f ca="1">IF(AND('Finals 1'!$L28&lt;&gt;"",'Finals 1'!$N28&lt;&gt;"",$V80&lt;&gt;$W80,$V80&lt;&gt;"",$W80&lt;&gt;""),'Finals 1'!$N28,"")</f>
        <v>1</v>
      </c>
      <c r="Z80" s="35" t="str">
        <f t="shared" ca="1" si="68"/>
        <v>Inter MailandBorussia Dortmund</v>
      </c>
      <c r="AA80" s="13">
        <f t="shared" ca="1" si="67"/>
        <v>1</v>
      </c>
      <c r="AB80" s="13" t="str">
        <f ca="1">IF(AA80&gt;0,X80&amp;Language!$E$84&amp;Y80,"")</f>
        <v>0-1</v>
      </c>
      <c r="AD80" s="145"/>
      <c r="AE80" s="150">
        <f ca="1">IF($AA80=0,"",IF($X80&gt;$Y80,Settings!$C$4,IF($X80=$Y80,1,0)))</f>
        <v>0</v>
      </c>
      <c r="AF80" s="145">
        <f ca="1">IF($AA80=0,"",IF($X80&lt;$Y80,Settings!$C$4,IF($X80=$Y80,1,0)))</f>
        <v>3</v>
      </c>
    </row>
    <row r="81" spans="2:32" s="2" customFormat="1" ht="12.75" thickBot="1" x14ac:dyDescent="0.25">
      <c r="B81" s="4"/>
      <c r="C81" s="4"/>
      <c r="D81" s="4"/>
      <c r="E81" s="4"/>
      <c r="F81" s="13"/>
      <c r="G81" s="13"/>
      <c r="H81" s="13"/>
      <c r="I81" s="13"/>
      <c r="J81" s="13"/>
      <c r="K81" s="13"/>
      <c r="L81" s="13"/>
      <c r="M81" s="13"/>
      <c r="U81" s="68" t="s">
        <v>33</v>
      </c>
      <c r="V81" s="41" t="str">
        <f ca="1">'Finals 1'!$I29</f>
        <v>Manchester City</v>
      </c>
      <c r="W81" s="13" t="str">
        <f ca="1">'Finals 1'!$K29</f>
        <v>Real Madrid</v>
      </c>
      <c r="X81" s="13">
        <f ca="1">IF(AND('Finals 1'!$L29&lt;&gt;"",'Finals 1'!$N29&lt;&gt;"",$V81&lt;&gt;$W81,$V81&lt;&gt;"",$W81&lt;&gt;""),'Finals 1'!$L29,"")</f>
        <v>2</v>
      </c>
      <c r="Y81" s="36">
        <f ca="1">IF(AND('Finals 1'!$L29&lt;&gt;"",'Finals 1'!$N29&lt;&gt;"",$V81&lt;&gt;$W81,$V81&lt;&gt;"",$W81&lt;&gt;""),'Finals 1'!$N29,"")</f>
        <v>2</v>
      </c>
      <c r="Z81" s="35" t="str">
        <f t="shared" ca="1" si="68"/>
        <v>Manchester CityReal Madrid</v>
      </c>
      <c r="AA81" s="13">
        <f t="shared" ca="1" si="67"/>
        <v>1</v>
      </c>
      <c r="AB81" s="13" t="str">
        <f ca="1">IF(AA81&gt;0,X81&amp;Language!$E$84&amp;Y81,"")</f>
        <v>2-2</v>
      </c>
      <c r="AD81" s="145"/>
      <c r="AE81" s="150">
        <f ca="1">IF($AA81=0,"",IF($X81&gt;$Y81,Settings!$C$4,IF($X81=$Y81,1,0)))</f>
        <v>1</v>
      </c>
      <c r="AF81" s="145">
        <f ca="1">IF($AA81=0,"",IF($X81&lt;$Y81,Settings!$C$4,IF($X81=$Y81,1,0)))</f>
        <v>1</v>
      </c>
    </row>
    <row r="82" spans="2:32" s="2" customFormat="1" ht="12.75" thickTop="1" x14ac:dyDescent="0.2">
      <c r="B82" s="4"/>
      <c r="C82" s="4"/>
      <c r="D82" s="4"/>
      <c r="E82" s="4"/>
      <c r="F82" s="13"/>
      <c r="G82" s="13"/>
      <c r="H82" s="13"/>
      <c r="I82" s="13"/>
      <c r="J82" s="13"/>
      <c r="K82" s="13"/>
      <c r="L82" s="13"/>
      <c r="M82" s="13"/>
      <c r="U82" s="309" t="s">
        <v>34</v>
      </c>
      <c r="V82" s="310" t="str">
        <f>""</f>
        <v/>
      </c>
      <c r="W82" s="311" t="str">
        <f>""</f>
        <v/>
      </c>
      <c r="X82" s="311" t="str">
        <f>""</f>
        <v/>
      </c>
      <c r="Y82" s="312" t="str">
        <f>""</f>
        <v/>
      </c>
      <c r="Z82" s="313" t="str">
        <f t="shared" si="68"/>
        <v/>
      </c>
      <c r="AA82" s="311">
        <f t="shared" si="67"/>
        <v>0</v>
      </c>
      <c r="AB82" s="311" t="str">
        <f>IF(AA82&gt;0,X82&amp;Language!$E$84&amp;Y82,"")</f>
        <v/>
      </c>
      <c r="AC82" s="314"/>
      <c r="AD82" s="315"/>
      <c r="AE82" s="316" t="str">
        <f>IF($AA82=0,"",IF($X82&gt;$Y82,Settings!$C$4,IF($X82=$Y82,1,0)))</f>
        <v/>
      </c>
      <c r="AF82" s="315" t="str">
        <f>IF($AA82=0,"",IF($X82&lt;$Y82,Settings!$C$4,IF($X82=$Y82,1,0)))</f>
        <v/>
      </c>
    </row>
    <row r="83" spans="2:32" s="2" customFormat="1" x14ac:dyDescent="0.2">
      <c r="B83" s="4"/>
      <c r="C83" s="4"/>
      <c r="D83" s="4"/>
      <c r="E83" s="4"/>
      <c r="F83" s="13"/>
      <c r="G83" s="13"/>
      <c r="H83" s="13"/>
      <c r="I83" s="13"/>
      <c r="J83" s="13"/>
      <c r="K83" s="13"/>
      <c r="L83" s="13"/>
      <c r="M83" s="13"/>
      <c r="U83" s="68" t="s">
        <v>35</v>
      </c>
      <c r="V83" s="41" t="str">
        <f>""</f>
        <v/>
      </c>
      <c r="W83" s="13" t="str">
        <f>""</f>
        <v/>
      </c>
      <c r="X83" s="13" t="str">
        <f>""</f>
        <v/>
      </c>
      <c r="Y83" s="36" t="str">
        <f>""</f>
        <v/>
      </c>
      <c r="Z83" s="35" t="str">
        <f t="shared" si="68"/>
        <v/>
      </c>
      <c r="AA83" s="13">
        <f t="shared" si="67"/>
        <v>0</v>
      </c>
      <c r="AB83" s="13" t="str">
        <f>IF(AA83&gt;0,X83&amp;Language!$E$84&amp;Y83,"")</f>
        <v/>
      </c>
      <c r="AD83" s="145"/>
      <c r="AE83" s="150" t="str">
        <f>IF($AA83=0,"",IF($X83&gt;$Y83,Settings!$C$4,IF($X83=$Y83,1,0)))</f>
        <v/>
      </c>
      <c r="AF83" s="145" t="str">
        <f>IF($AA83=0,"",IF($X83&lt;$Y83,Settings!$C$4,IF($X83=$Y83,1,0)))</f>
        <v/>
      </c>
    </row>
    <row r="84" spans="2:32" s="2" customFormat="1" x14ac:dyDescent="0.2">
      <c r="B84" s="4"/>
      <c r="C84" s="4"/>
      <c r="D84" s="4"/>
      <c r="E84" s="4"/>
      <c r="F84" s="13"/>
      <c r="G84" s="13"/>
      <c r="H84" s="13"/>
      <c r="I84" s="13"/>
      <c r="J84" s="13"/>
      <c r="K84" s="13"/>
      <c r="L84" s="13"/>
      <c r="M84" s="13"/>
      <c r="U84" s="68" t="s">
        <v>36</v>
      </c>
      <c r="V84" s="41" t="str">
        <f>""</f>
        <v/>
      </c>
      <c r="W84" s="13" t="str">
        <f>""</f>
        <v/>
      </c>
      <c r="X84" s="13" t="str">
        <f>""</f>
        <v/>
      </c>
      <c r="Y84" s="36" t="str">
        <f>""</f>
        <v/>
      </c>
      <c r="Z84" s="35" t="str">
        <f t="shared" si="68"/>
        <v/>
      </c>
      <c r="AA84" s="13">
        <f t="shared" si="67"/>
        <v>0</v>
      </c>
      <c r="AB84" s="13" t="str">
        <f>IF(AA84&gt;0,X84&amp;Language!$E$84&amp;Y84,"")</f>
        <v/>
      </c>
      <c r="AD84" s="145"/>
      <c r="AE84" s="150" t="str">
        <f>IF($AA84=0,"",IF($X84&gt;$Y84,Settings!$C$4,IF($X84=$Y84,1,0)))</f>
        <v/>
      </c>
      <c r="AF84" s="145" t="str">
        <f>IF($AA84=0,"",IF($X84&lt;$Y84,Settings!$C$4,IF($X84=$Y84,1,0)))</f>
        <v/>
      </c>
    </row>
    <row r="85" spans="2:32" s="2" customFormat="1" x14ac:dyDescent="0.2">
      <c r="B85" s="4"/>
      <c r="C85" s="4"/>
      <c r="D85" s="4"/>
      <c r="E85" s="4"/>
      <c r="F85" s="13"/>
      <c r="G85" s="13"/>
      <c r="H85" s="13"/>
      <c r="I85" s="13"/>
      <c r="J85" s="13"/>
      <c r="K85" s="13"/>
      <c r="L85" s="13"/>
      <c r="M85" s="13"/>
      <c r="U85" s="68" t="s">
        <v>37</v>
      </c>
      <c r="V85" s="41" t="str">
        <f>""</f>
        <v/>
      </c>
      <c r="W85" s="13" t="str">
        <f>""</f>
        <v/>
      </c>
      <c r="X85" s="13" t="str">
        <f>""</f>
        <v/>
      </c>
      <c r="Y85" s="36" t="str">
        <f>""</f>
        <v/>
      </c>
      <c r="Z85" s="35" t="str">
        <f t="shared" si="68"/>
        <v/>
      </c>
      <c r="AA85" s="13">
        <f t="shared" si="67"/>
        <v>0</v>
      </c>
      <c r="AB85" s="13" t="str">
        <f>IF(AA85&gt;0,X85&amp;Language!$E$84&amp;Y85,"")</f>
        <v/>
      </c>
      <c r="AD85" s="145"/>
      <c r="AE85" s="150" t="str">
        <f>IF($AA85=0,"",IF($X85&gt;$Y85,Settings!$C$4,IF($X85=$Y85,1,0)))</f>
        <v/>
      </c>
      <c r="AF85" s="145" t="str">
        <f>IF($AA85=0,"",IF($X85&lt;$Y85,Settings!$C$4,IF($X85=$Y85,1,0)))</f>
        <v/>
      </c>
    </row>
    <row r="86" spans="2:32" s="2" customFormat="1" x14ac:dyDescent="0.2">
      <c r="B86" s="4"/>
      <c r="C86" s="4"/>
      <c r="D86" s="4"/>
      <c r="E86" s="4"/>
      <c r="F86" s="13"/>
      <c r="G86" s="13"/>
      <c r="H86" s="13"/>
      <c r="I86" s="13"/>
      <c r="J86" s="13"/>
      <c r="K86" s="13"/>
      <c r="L86" s="13"/>
      <c r="M86" s="13"/>
      <c r="U86" s="68" t="s">
        <v>38</v>
      </c>
      <c r="V86" s="41" t="str">
        <f>""</f>
        <v/>
      </c>
      <c r="W86" s="13" t="str">
        <f>""</f>
        <v/>
      </c>
      <c r="X86" s="13" t="str">
        <f>""</f>
        <v/>
      </c>
      <c r="Y86" s="36" t="str">
        <f>""</f>
        <v/>
      </c>
      <c r="Z86" s="35" t="str">
        <f t="shared" si="68"/>
        <v/>
      </c>
      <c r="AA86" s="13">
        <f t="shared" si="67"/>
        <v>0</v>
      </c>
      <c r="AB86" s="13" t="str">
        <f>IF(AA86&gt;0,X86&amp;Language!$E$84&amp;Y86,"")</f>
        <v/>
      </c>
      <c r="AD86" s="145"/>
      <c r="AE86" s="150" t="str">
        <f>IF($AA86=0,"",IF($X86&gt;$Y86,Settings!$C$4,IF($X86=$Y86,1,0)))</f>
        <v/>
      </c>
      <c r="AF86" s="145" t="str">
        <f>IF($AA86=0,"",IF($X86&lt;$Y86,Settings!$C$4,IF($X86=$Y86,1,0)))</f>
        <v/>
      </c>
    </row>
    <row r="87" spans="2:32" s="2" customFormat="1" x14ac:dyDescent="0.2">
      <c r="B87" s="4"/>
      <c r="C87" s="4"/>
      <c r="D87" s="4"/>
      <c r="E87" s="4"/>
      <c r="F87" s="13"/>
      <c r="G87" s="13"/>
      <c r="H87" s="13"/>
      <c r="I87" s="13"/>
      <c r="J87" s="13"/>
      <c r="K87" s="13"/>
      <c r="L87" s="13"/>
      <c r="M87" s="13"/>
      <c r="U87" s="68" t="s">
        <v>39</v>
      </c>
      <c r="V87" s="41" t="str">
        <f>""</f>
        <v/>
      </c>
      <c r="W87" s="13" t="str">
        <f>""</f>
        <v/>
      </c>
      <c r="X87" s="13" t="str">
        <f>""</f>
        <v/>
      </c>
      <c r="Y87" s="36" t="str">
        <f>""</f>
        <v/>
      </c>
      <c r="Z87" s="35" t="str">
        <f t="shared" si="68"/>
        <v/>
      </c>
      <c r="AA87" s="13">
        <f t="shared" si="67"/>
        <v>0</v>
      </c>
      <c r="AB87" s="13" t="str">
        <f>IF(AA87&gt;0,X87&amp;Language!$E$84&amp;Y87,"")</f>
        <v/>
      </c>
      <c r="AD87" s="145"/>
      <c r="AE87" s="150" t="str">
        <f>IF($AA87=0,"",IF($X87&gt;$Y87,Settings!$C$4,IF($X87=$Y87,1,0)))</f>
        <v/>
      </c>
      <c r="AF87" s="145" t="str">
        <f>IF($AA87=0,"",IF($X87&lt;$Y87,Settings!$C$4,IF($X87=$Y87,1,0)))</f>
        <v/>
      </c>
    </row>
    <row r="88" spans="2:32" s="2" customFormat="1" x14ac:dyDescent="0.2">
      <c r="B88" s="4"/>
      <c r="C88" s="4"/>
      <c r="D88" s="4"/>
      <c r="E88" s="4"/>
      <c r="F88" s="13"/>
      <c r="G88" s="13"/>
      <c r="H88" s="13"/>
      <c r="I88" s="13"/>
      <c r="J88" s="13"/>
      <c r="K88" s="13"/>
      <c r="L88" s="13"/>
      <c r="M88" s="13"/>
      <c r="U88" s="68" t="s">
        <v>40</v>
      </c>
      <c r="V88" s="41" t="str">
        <f>""</f>
        <v/>
      </c>
      <c r="W88" s="13" t="str">
        <f>""</f>
        <v/>
      </c>
      <c r="X88" s="13" t="str">
        <f>""</f>
        <v/>
      </c>
      <c r="Y88" s="36" t="str">
        <f>""</f>
        <v/>
      </c>
      <c r="Z88" s="35" t="str">
        <f t="shared" si="68"/>
        <v/>
      </c>
      <c r="AA88" s="13">
        <f t="shared" si="67"/>
        <v>0</v>
      </c>
      <c r="AB88" s="13" t="str">
        <f>IF(AA88&gt;0,X88&amp;Language!$E$84&amp;Y88,"")</f>
        <v/>
      </c>
      <c r="AD88" s="145"/>
      <c r="AE88" s="150" t="str">
        <f>IF($AA88=0,"",IF($X88&gt;$Y88,Settings!$C$4,IF($X88=$Y88,1,0)))</f>
        <v/>
      </c>
      <c r="AF88" s="145" t="str">
        <f>IF($AA88=0,"",IF($X88&lt;$Y88,Settings!$C$4,IF($X88=$Y88,1,0)))</f>
        <v/>
      </c>
    </row>
    <row r="89" spans="2:32" s="2" customFormat="1" x14ac:dyDescent="0.2">
      <c r="B89" s="4"/>
      <c r="C89" s="4"/>
      <c r="D89" s="4"/>
      <c r="E89" s="4"/>
      <c r="F89" s="13"/>
      <c r="G89" s="13"/>
      <c r="H89" s="13"/>
      <c r="I89" s="13"/>
      <c r="J89" s="13"/>
      <c r="K89" s="13"/>
      <c r="L89" s="13"/>
      <c r="M89" s="13"/>
      <c r="U89" s="68" t="s">
        <v>41</v>
      </c>
      <c r="V89" s="41" t="str">
        <f>""</f>
        <v/>
      </c>
      <c r="W89" s="13" t="str">
        <f>""</f>
        <v/>
      </c>
      <c r="X89" s="13" t="str">
        <f>""</f>
        <v/>
      </c>
      <c r="Y89" s="36" t="str">
        <f>""</f>
        <v/>
      </c>
      <c r="Z89" s="35" t="str">
        <f t="shared" si="68"/>
        <v/>
      </c>
      <c r="AA89" s="13">
        <f t="shared" si="67"/>
        <v>0</v>
      </c>
      <c r="AB89" s="13" t="str">
        <f>IF(AA89&gt;0,X89&amp;Language!$E$84&amp;Y89,"")</f>
        <v/>
      </c>
      <c r="AD89" s="145"/>
      <c r="AE89" s="150" t="str">
        <f>IF($AA89=0,"",IF($X89&gt;$Y89,Settings!$C$4,IF($X89=$Y89,1,0)))</f>
        <v/>
      </c>
      <c r="AF89" s="145" t="str">
        <f>IF($AA89=0,"",IF($X89&lt;$Y89,Settings!$C$4,IF($X89=$Y89,1,0)))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IF(AA90&gt;0,X90&amp;Language!$E$84&amp;Y90,"")</f>
        <v/>
      </c>
      <c r="AD90" s="145"/>
      <c r="AE90" s="150" t="str">
        <f>IF($AA90=0,"",IF($X90&gt;$Y90,Settings!$C$4,IF($X90=$Y90,1,0)))</f>
        <v/>
      </c>
      <c r="AF90" s="145" t="str">
        <f>IF($AA90=0,"",IF($X90&lt;$Y90,Settings!$C$4,IF($X90=$Y90,1,0)))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IF(AA91&gt;0,X91&amp;Language!$E$84&amp;Y91,"")</f>
        <v/>
      </c>
      <c r="AD91" s="145"/>
      <c r="AE91" s="150" t="str">
        <f>IF($AA91=0,"",IF($X91&gt;$Y91,Settings!$C$4,IF($X91=$Y91,1,0)))</f>
        <v/>
      </c>
      <c r="AF91" s="145" t="str">
        <f>IF($AA91=0,"",IF($X91&lt;$Y91,Settings!$C$4,IF($X91=$Y91,1,0)))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IF(AA92&gt;0,X92&amp;Language!$E$84&amp;Y92,"")</f>
        <v/>
      </c>
      <c r="AD92" s="145"/>
      <c r="AE92" s="150" t="str">
        <f>IF($AA92=0,"",IF($X92&gt;$Y92,Settings!$C$4,IF($X92=$Y92,1,0)))</f>
        <v/>
      </c>
      <c r="AF92" s="145" t="str">
        <f>IF($AA92=0,"",IF($X92&lt;$Y92,Settings!$C$4,IF($X92=$Y92,1,0)))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IF(AA93&gt;0,X93&amp;Language!$E$84&amp;Y93,"")</f>
        <v/>
      </c>
      <c r="AD93" s="145"/>
      <c r="AE93" s="150" t="str">
        <f>IF($AA93=0,"",IF($X93&gt;$Y93,Settings!$C$4,IF($X93=$Y93,1,0)))</f>
        <v/>
      </c>
      <c r="AF93" s="145" t="str">
        <f>IF($AA93=0,"",IF($X93&lt;$Y93,Settings!$C$4,IF($X93=$Y93,1,0)))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IF(AA94&gt;0,X94&amp;Language!$E$84&amp;Y94,"")</f>
        <v/>
      </c>
      <c r="AD94" s="145"/>
      <c r="AE94" s="150" t="str">
        <f>IF($AA94=0,"",IF($X94&gt;$Y94,Settings!$C$4,IF($X94=$Y94,1,0)))</f>
        <v/>
      </c>
      <c r="AF94" s="145" t="str">
        <f>IF($AA94=0,"",IF($X94&lt;$Y94,Settings!$C$4,IF($X94=$Y94,1,0)))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IF(AA95&gt;0,X95&amp;Language!$E$84&amp;Y95,"")</f>
        <v/>
      </c>
      <c r="AD95" s="145"/>
      <c r="AE95" s="150" t="str">
        <f>IF($AA95=0,"",IF($X95&gt;$Y95,Settings!$C$4,IF($X95=$Y95,1,0)))</f>
        <v/>
      </c>
      <c r="AF95" s="145" t="str">
        <f>IF($AA95=0,"",IF($X95&lt;$Y95,Settings!$C$4,IF($X95=$Y95,1,0)))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IF(AA96&gt;0,X96&amp;Language!$E$84&amp;Y96,"")</f>
        <v/>
      </c>
      <c r="AD96" s="145"/>
      <c r="AE96" s="150" t="str">
        <f>IF($AA96=0,"",IF($X96&gt;$Y96,Settings!$C$4,IF($X96=$Y96,1,0)))</f>
        <v/>
      </c>
      <c r="AF96" s="145" t="str">
        <f>IF($AA96=0,"",IF($X96&lt;$Y96,Settings!$C$4,IF($X96=$Y96,1,0)))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IF(AA97&gt;0,X97&amp;Language!$E$84&amp;Y97,"")</f>
        <v/>
      </c>
      <c r="AD97" s="145"/>
      <c r="AE97" s="150" t="str">
        <f>IF($AA97=0,"",IF($X97&gt;$Y97,Settings!$C$4,IF($X97=$Y97,1,0)))</f>
        <v/>
      </c>
      <c r="AF97" s="145" t="str">
        <f>IF($AA97=0,"",IF($X97&lt;$Y97,Settings!$C$4,IF($X97=$Y97,1,0)))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IF(AA98&gt;0,X98&amp;Language!$E$84&amp;Y98,"")</f>
        <v/>
      </c>
      <c r="AD98" s="145"/>
      <c r="AE98" s="150" t="str">
        <f>IF($AA98=0,"",IF($X98&gt;$Y98,Settings!$C$4,IF($X98=$Y98,1,0)))</f>
        <v/>
      </c>
      <c r="AF98" s="145" t="str">
        <f>IF($AA98=0,"",IF($X98&lt;$Y98,Settings!$C$4,IF($X98=$Y98,1,0)))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IF(AA99&gt;0,X99&amp;Language!$E$84&amp;Y99,"")</f>
        <v/>
      </c>
      <c r="AD99" s="145"/>
      <c r="AE99" s="150" t="str">
        <f>IF($AA99=0,"",IF($X99&gt;$Y99,Settings!$C$4,IF($X99=$Y99,1,0)))</f>
        <v/>
      </c>
      <c r="AF99" s="145" t="str">
        <f>IF($AA99=0,"",IF($X99&lt;$Y99,Settings!$C$4,IF($X99=$Y99,1,0)))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IF(AA100&gt;0,X100&amp;Language!$E$84&amp;Y100,"")</f>
        <v/>
      </c>
      <c r="AD100" s="145"/>
      <c r="AE100" s="150" t="str">
        <f>IF($AA100=0,"",IF($X100&gt;$Y100,Settings!$C$4,IF($X100=$Y100,1,0)))</f>
        <v/>
      </c>
      <c r="AF100" s="145" t="str">
        <f>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IF(AA101&gt;0,X101&amp;Language!$E$84&amp;Y101,"")</f>
        <v/>
      </c>
      <c r="AD101" s="145"/>
      <c r="AE101" s="150" t="str">
        <f>IF($AA101=0,"",IF($X101&gt;$Y101,Settings!$C$4,IF($X101=$Y101,1,0)))</f>
        <v/>
      </c>
      <c r="AF101" s="145" t="str">
        <f>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IF(AA102&gt;0,X102&amp;Language!$E$84&amp;Y102,"")</f>
        <v/>
      </c>
      <c r="AD102" s="145"/>
      <c r="AE102" s="150" t="str">
        <f>IF($AA102=0,"",IF($X102&gt;$Y102,Settings!$C$4,IF($X102=$Y102,1,0)))</f>
        <v/>
      </c>
      <c r="AF102" s="145" t="str">
        <f>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IF(AA103&gt;0,X103&amp;Language!$E$84&amp;Y103,"")</f>
        <v/>
      </c>
      <c r="AD103" s="145"/>
      <c r="AE103" s="150" t="str">
        <f>IF($AA103=0,"",IF($X103&gt;$Y103,Settings!$C$4,IF($X103=$Y103,1,0)))</f>
        <v/>
      </c>
      <c r="AF103" s="145" t="str">
        <f>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IF(AA104&gt;0,X104&amp;Language!$E$84&amp;Y104,"")</f>
        <v/>
      </c>
      <c r="AD104" s="145"/>
      <c r="AE104" s="150" t="str">
        <f>IF($AA104=0,"",IF($X104&gt;$Y104,Settings!$C$4,IF($X104=$Y104,1,0)))</f>
        <v/>
      </c>
      <c r="AF104" s="145" t="str">
        <f>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IF(AA105&gt;0,X105&amp;Language!$E$84&amp;Y105,"")</f>
        <v/>
      </c>
      <c r="AD105" s="145"/>
      <c r="AE105" s="150" t="str">
        <f>IF($AA105=0,"",IF($X105&gt;$Y105,Settings!$C$4,IF($X105=$Y105,1,0)))</f>
        <v/>
      </c>
      <c r="AF105" s="145" t="str">
        <f>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IF(AA106&gt;0,X106&amp;Language!$E$84&amp;Y106,"")</f>
        <v/>
      </c>
      <c r="AD106" s="145"/>
      <c r="AE106" s="150" t="str">
        <f>IF($AA106=0,"",IF($X106&gt;$Y106,Settings!$C$4,IF($X106=$Y106,1,0)))</f>
        <v/>
      </c>
      <c r="AF106" s="145" t="str">
        <f>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IF(AA107&gt;0,X107&amp;Language!$E$84&amp;Y107,"")</f>
        <v/>
      </c>
      <c r="AD107" s="145"/>
      <c r="AE107" s="150" t="str">
        <f>IF($AA107=0,"",IF($X107&gt;$Y107,Settings!$C$4,IF($X107=$Y107,1,0)))</f>
        <v/>
      </c>
      <c r="AF107" s="145" t="str">
        <f>IF($AA107=0,"",IF($X107&lt;$Y107,Settings!$C$4,IF($X107=$Y107,1,0)))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IF(AA108&gt;0,X108&amp;Language!$E$84&amp;Y108,"")</f>
        <v/>
      </c>
      <c r="AD108" s="145"/>
      <c r="AE108" s="150" t="str">
        <f>IF($AA108=0,"",IF($X108&gt;$Y108,Settings!$C$4,IF($X108=$Y108,1,0)))</f>
        <v/>
      </c>
      <c r="AF108" s="145" t="str">
        <f>IF($AA108=0,"",IF($X108&lt;$Y108,Settings!$C$4,IF($X108=$Y108,1,0)))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IF($AA109=0,"",IF($X109&gt;$Y109,Settings!$C$4,IF($X109=$Y109,1,0)))</f>
        <v/>
      </c>
      <c r="AF109" s="14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IF(AA136&gt;0,Y64&amp;Language!$E$84&amp;X64,"")</f>
        <v/>
      </c>
      <c r="AD136" s="145"/>
    </row>
    <row r="137" spans="2:32" x14ac:dyDescent="0.2">
      <c r="Y137" s="68" t="s">
        <v>8</v>
      </c>
      <c r="Z137" s="35" t="str">
        <f ca="1">W65&amp;V65</f>
        <v>SSV WildbachVFB Essenheim</v>
      </c>
      <c r="AA137" s="13">
        <f t="shared" ref="AA137:AA200" ca="1" si="70">AA65</f>
        <v>1</v>
      </c>
      <c r="AB137" s="13" t="str">
        <f ca="1">IF(AA137&gt;0,Y65&amp;Language!$E$84&amp;X65,"")</f>
        <v>1-2</v>
      </c>
      <c r="AC137" s="2"/>
      <c r="AD137" s="145"/>
    </row>
    <row r="138" spans="2:32" x14ac:dyDescent="0.2">
      <c r="Y138" s="68" t="s">
        <v>9</v>
      </c>
      <c r="Z138" s="35" t="str">
        <f t="shared" ref="Z138:Z201" ca="1" si="71">W66&amp;V66</f>
        <v>FC GrönlingenMaibach 1822 eV</v>
      </c>
      <c r="AA138" s="13">
        <f t="shared" ca="1" si="70"/>
        <v>1</v>
      </c>
      <c r="AB138" s="13" t="str">
        <f ca="1">IF(AA138&gt;0,Y66&amp;Language!$E$84&amp;X66,"")</f>
        <v>0-1</v>
      </c>
      <c r="AC138" s="2"/>
      <c r="AD138" s="145"/>
    </row>
    <row r="139" spans="2:32" x14ac:dyDescent="0.2">
      <c r="Y139" s="68" t="s">
        <v>10</v>
      </c>
      <c r="Z139" s="35" t="str">
        <f t="shared" ca="1" si="71"/>
        <v>Mainz 051. FC Riedwald</v>
      </c>
      <c r="AA139" s="13">
        <f t="shared" ca="1" si="70"/>
        <v>1</v>
      </c>
      <c r="AB139" s="13" t="str">
        <f ca="1">IF(AA139&gt;0,Y67&amp;Language!$E$84&amp;X67,"")</f>
        <v>3-1</v>
      </c>
      <c r="AC139" s="2"/>
      <c r="AD139" s="145"/>
    </row>
    <row r="140" spans="2:32" x14ac:dyDescent="0.2">
      <c r="Y140" s="68" t="s">
        <v>11</v>
      </c>
      <c r="Z140" s="35" t="str">
        <f t="shared" ca="1" si="71"/>
        <v>Inter MailandEintracht Frankfurt</v>
      </c>
      <c r="AA140" s="13">
        <f t="shared" ca="1" si="70"/>
        <v>1</v>
      </c>
      <c r="AB140" s="13" t="str">
        <f ca="1">IF(AA140&gt;0,Y68&amp;Language!$E$84&amp;X68,"")</f>
        <v>3-2</v>
      </c>
      <c r="AC140" s="2"/>
      <c r="AD140" s="145"/>
    </row>
    <row r="141" spans="2:32" x14ac:dyDescent="0.2">
      <c r="Y141" s="68" t="s">
        <v>12</v>
      </c>
      <c r="Z141" s="35" t="str">
        <f t="shared" ca="1" si="71"/>
        <v>Manchester CityFC Barcelona</v>
      </c>
      <c r="AA141" s="13">
        <f t="shared" ca="1" si="70"/>
        <v>1</v>
      </c>
      <c r="AB141" s="13" t="str">
        <f ca="1">IF(AA141&gt;0,Y69&amp;Language!$E$84&amp;X69,"")</f>
        <v>4-4</v>
      </c>
      <c r="AC141" s="2"/>
      <c r="AD141" s="145"/>
    </row>
    <row r="142" spans="2:32" x14ac:dyDescent="0.2">
      <c r="Y142" s="68" t="s">
        <v>17</v>
      </c>
      <c r="Z142" s="35" t="str">
        <f t="shared" ca="1" si="71"/>
        <v/>
      </c>
      <c r="AA142" s="13">
        <f t="shared" ca="1" si="70"/>
        <v>0</v>
      </c>
      <c r="AB142" s="13" t="str">
        <f ca="1">IF(AA142&gt;0,Y70&amp;Language!$E$84&amp;X70,"")</f>
        <v/>
      </c>
      <c r="AC142" s="2"/>
      <c r="AD142" s="145"/>
    </row>
    <row r="143" spans="2:32" x14ac:dyDescent="0.2">
      <c r="Y143" s="68" t="s">
        <v>18</v>
      </c>
      <c r="Z143" s="35" t="str">
        <f t="shared" ca="1" si="71"/>
        <v>VFB EssenheimKickers Rodendorf</v>
      </c>
      <c r="AA143" s="13">
        <f t="shared" ca="1" si="70"/>
        <v>1</v>
      </c>
      <c r="AB143" s="13" t="str">
        <f ca="1">IF(AA143&gt;0,Y71&amp;Language!$E$84&amp;X71,"")</f>
        <v>3-1</v>
      </c>
      <c r="AC143" s="2"/>
      <c r="AD143" s="145"/>
    </row>
    <row r="144" spans="2:32" x14ac:dyDescent="0.2">
      <c r="Y144" s="68" t="s">
        <v>19</v>
      </c>
      <c r="Z144" s="35" t="str">
        <f t="shared" ca="1" si="71"/>
        <v>Maibach 1822 eVFSV Rauen</v>
      </c>
      <c r="AA144" s="13">
        <f t="shared" ca="1" si="70"/>
        <v>1</v>
      </c>
      <c r="AB144" s="13" t="str">
        <f ca="1">IF(AA144&gt;0,Y72&amp;Language!$E$84&amp;X72,"")</f>
        <v>1-2</v>
      </c>
      <c r="AC144" s="2"/>
      <c r="AD144" s="145"/>
    </row>
    <row r="145" spans="25:30" x14ac:dyDescent="0.2">
      <c r="Y145" s="68" t="s">
        <v>25</v>
      </c>
      <c r="Z145" s="35" t="str">
        <f t="shared" ca="1" si="71"/>
        <v>1. FC Riedwald1. FC Nürnberg</v>
      </c>
      <c r="AA145" s="13">
        <f t="shared" ca="1" si="70"/>
        <v>1</v>
      </c>
      <c r="AB145" s="13" t="str">
        <f ca="1">IF(AA145&gt;0,Y73&amp;Language!$E$84&amp;X73,"")</f>
        <v>1-4</v>
      </c>
      <c r="AC145" s="2"/>
      <c r="AD145" s="145"/>
    </row>
    <row r="146" spans="25:30" x14ac:dyDescent="0.2">
      <c r="Y146" s="68" t="s">
        <v>26</v>
      </c>
      <c r="Z146" s="35" t="str">
        <f t="shared" ca="1" si="71"/>
        <v>Eintracht FrankfurtBorussia Dortmund</v>
      </c>
      <c r="AA146" s="13">
        <f t="shared" ca="1" si="70"/>
        <v>1</v>
      </c>
      <c r="AB146" s="13" t="str">
        <f ca="1">IF(AA146&gt;0,Y74&amp;Language!$E$84&amp;X74,"")</f>
        <v>1-1</v>
      </c>
      <c r="AC146" s="2"/>
      <c r="AD146" s="145"/>
    </row>
    <row r="147" spans="25:30" x14ac:dyDescent="0.2">
      <c r="Y147" s="68" t="s">
        <v>27</v>
      </c>
      <c r="Z147" s="35" t="str">
        <f t="shared" ca="1" si="71"/>
        <v>FC BarcelonaReal Madrid</v>
      </c>
      <c r="AA147" s="13">
        <f t="shared" ca="1" si="70"/>
        <v>1</v>
      </c>
      <c r="AB147" s="13" t="str">
        <f ca="1">IF(AA147&gt;0,Y75&amp;Language!$E$84&amp;X75,"")</f>
        <v>2-3</v>
      </c>
      <c r="AC147" s="2"/>
      <c r="AD147" s="145"/>
    </row>
    <row r="148" spans="25:30" x14ac:dyDescent="0.2">
      <c r="Y148" s="68" t="s">
        <v>28</v>
      </c>
      <c r="Z148" s="35" t="str">
        <f t="shared" ca="1" si="71"/>
        <v/>
      </c>
      <c r="AA148" s="13">
        <f t="shared" ca="1" si="70"/>
        <v>0</v>
      </c>
      <c r="AB148" s="13" t="str">
        <f ca="1">IF(AA148&gt;0,Y76&amp;Language!$E$84&amp;X76,"")</f>
        <v/>
      </c>
      <c r="AC148" s="2"/>
      <c r="AD148" s="145"/>
    </row>
    <row r="149" spans="25:30" x14ac:dyDescent="0.2">
      <c r="Y149" s="68" t="s">
        <v>29</v>
      </c>
      <c r="Z149" s="35" t="str">
        <f t="shared" ca="1" si="71"/>
        <v>Kickers RodendorfSSV Wildbach</v>
      </c>
      <c r="AA149" s="13">
        <f t="shared" ca="1" si="70"/>
        <v>1</v>
      </c>
      <c r="AB149" s="13" t="str">
        <f ca="1">IF(AA149&gt;0,Y77&amp;Language!$E$84&amp;X77,"")</f>
        <v>2-4</v>
      </c>
      <c r="AC149" s="2"/>
      <c r="AD149" s="145"/>
    </row>
    <row r="150" spans="25:30" x14ac:dyDescent="0.2">
      <c r="Y150" s="68" t="s">
        <v>30</v>
      </c>
      <c r="Z150" s="35" t="str">
        <f t="shared" ca="1" si="71"/>
        <v>FSV RauenFC Grönlingen</v>
      </c>
      <c r="AA150" s="13">
        <f t="shared" ca="1" si="70"/>
        <v>1</v>
      </c>
      <c r="AB150" s="13" t="str">
        <f ca="1">IF(AA150&gt;0,Y78&amp;Language!$E$84&amp;X78,"")</f>
        <v>1-3</v>
      </c>
      <c r="AC150" s="2"/>
      <c r="AD150" s="145"/>
    </row>
    <row r="151" spans="25:30" x14ac:dyDescent="0.2">
      <c r="Y151" s="68" t="s">
        <v>31</v>
      </c>
      <c r="Z151" s="35" t="str">
        <f t="shared" ca="1" si="71"/>
        <v>1. FC NürnbergMainz 05</v>
      </c>
      <c r="AA151" s="13">
        <f t="shared" ca="1" si="70"/>
        <v>1</v>
      </c>
      <c r="AB151" s="13" t="str">
        <f ca="1">IF(AA151&gt;0,Y79&amp;Language!$E$84&amp;X79,"")</f>
        <v>3-3</v>
      </c>
      <c r="AC151" s="2"/>
      <c r="AD151" s="145"/>
    </row>
    <row r="152" spans="25:30" x14ac:dyDescent="0.2">
      <c r="Y152" s="68" t="s">
        <v>32</v>
      </c>
      <c r="Z152" s="35" t="str">
        <f t="shared" ca="1" si="71"/>
        <v>Borussia DortmundInter Mailand</v>
      </c>
      <c r="AA152" s="13">
        <f t="shared" ca="1" si="70"/>
        <v>1</v>
      </c>
      <c r="AB152" s="13" t="str">
        <f ca="1">IF(AA152&gt;0,Y80&amp;Language!$E$84&amp;X80,"")</f>
        <v>1-0</v>
      </c>
      <c r="AC152" s="2"/>
      <c r="AD152" s="145"/>
    </row>
    <row r="153" spans="25:30" x14ac:dyDescent="0.2">
      <c r="Y153" s="68" t="s">
        <v>33</v>
      </c>
      <c r="Z153" s="35" t="str">
        <f t="shared" ca="1" si="71"/>
        <v>Real MadridManchester City</v>
      </c>
      <c r="AA153" s="13">
        <f t="shared" ca="1" si="70"/>
        <v>1</v>
      </c>
      <c r="AB153" s="13" t="str">
        <f ca="1">IF(AA153&gt;0,Y81&amp;Language!$E$84&amp;X81,"")</f>
        <v>2-2</v>
      </c>
      <c r="AC153" s="2"/>
      <c r="AD153" s="145"/>
    </row>
    <row r="154" spans="25:30" x14ac:dyDescent="0.2">
      <c r="Y154" s="68" t="s">
        <v>34</v>
      </c>
      <c r="Z154" s="35" t="str">
        <f t="shared" si="71"/>
        <v/>
      </c>
      <c r="AA154" s="13">
        <f t="shared" si="70"/>
        <v>0</v>
      </c>
      <c r="AB154" s="13" t="str">
        <f>IF(AA154&gt;0,Y82&amp;Language!$E$84&amp;X82,"")</f>
        <v/>
      </c>
      <c r="AC154" s="2"/>
      <c r="AD154" s="145"/>
    </row>
    <row r="155" spans="25:30" x14ac:dyDescent="0.2">
      <c r="Y155" s="68" t="s">
        <v>35</v>
      </c>
      <c r="Z155" s="35" t="str">
        <f t="shared" si="71"/>
        <v/>
      </c>
      <c r="AA155" s="13">
        <f t="shared" si="70"/>
        <v>0</v>
      </c>
      <c r="AB155" s="13" t="str">
        <f>IF(AA155&gt;0,Y83&amp;Language!$E$84&amp;X83,"")</f>
        <v/>
      </c>
      <c r="AC155" s="2"/>
      <c r="AD155" s="145"/>
    </row>
    <row r="156" spans="25:30" x14ac:dyDescent="0.2">
      <c r="Y156" s="68" t="s">
        <v>36</v>
      </c>
      <c r="Z156" s="35" t="str">
        <f t="shared" si="71"/>
        <v/>
      </c>
      <c r="AA156" s="13">
        <f t="shared" si="70"/>
        <v>0</v>
      </c>
      <c r="AB156" s="13" t="str">
        <f>IF(AA156&gt;0,Y84&amp;Language!$E$84&amp;X84,"")</f>
        <v/>
      </c>
      <c r="AC156" s="2"/>
      <c r="AD156" s="145"/>
    </row>
    <row r="157" spans="25:30" x14ac:dyDescent="0.2">
      <c r="Y157" s="68" t="s">
        <v>37</v>
      </c>
      <c r="Z157" s="35" t="str">
        <f t="shared" si="71"/>
        <v/>
      </c>
      <c r="AA157" s="13">
        <f t="shared" si="70"/>
        <v>0</v>
      </c>
      <c r="AB157" s="13" t="str">
        <f>IF(AA157&gt;0,Y85&amp;Language!$E$84&amp;X85,"")</f>
        <v/>
      </c>
      <c r="AC157" s="2"/>
      <c r="AD157" s="145"/>
    </row>
    <row r="158" spans="25:30" x14ac:dyDescent="0.2">
      <c r="Y158" s="68" t="s">
        <v>38</v>
      </c>
      <c r="Z158" s="35" t="str">
        <f t="shared" si="71"/>
        <v/>
      </c>
      <c r="AA158" s="13">
        <f t="shared" si="70"/>
        <v>0</v>
      </c>
      <c r="AB158" s="13" t="str">
        <f>IF(AA158&gt;0,Y86&amp;Language!$E$84&amp;X86,"")</f>
        <v/>
      </c>
      <c r="AC158" s="2"/>
      <c r="AD158" s="145"/>
    </row>
    <row r="159" spans="25:30" x14ac:dyDescent="0.2">
      <c r="Y159" s="68" t="s">
        <v>39</v>
      </c>
      <c r="Z159" s="35" t="str">
        <f t="shared" si="71"/>
        <v/>
      </c>
      <c r="AA159" s="13">
        <f t="shared" si="70"/>
        <v>0</v>
      </c>
      <c r="AB159" s="13" t="str">
        <f>IF(AA159&gt;0,Y87&amp;Language!$E$84&amp;X87,"")</f>
        <v/>
      </c>
      <c r="AC159" s="2"/>
      <c r="AD159" s="145"/>
    </row>
    <row r="160" spans="25:30" x14ac:dyDescent="0.2">
      <c r="Y160" s="68" t="s">
        <v>40</v>
      </c>
      <c r="Z160" s="35" t="str">
        <f t="shared" si="71"/>
        <v/>
      </c>
      <c r="AA160" s="13">
        <f t="shared" si="70"/>
        <v>0</v>
      </c>
      <c r="AB160" s="13" t="str">
        <f>IF(AA160&gt;0,Y88&amp;Language!$E$84&amp;X88,"")</f>
        <v/>
      </c>
      <c r="AC160" s="2"/>
      <c r="AD160" s="145"/>
    </row>
    <row r="161" spans="25:30" x14ac:dyDescent="0.2">
      <c r="Y161" s="68" t="s">
        <v>41</v>
      </c>
      <c r="Z161" s="35" t="str">
        <f t="shared" si="71"/>
        <v/>
      </c>
      <c r="AA161" s="13">
        <f t="shared" si="70"/>
        <v>0</v>
      </c>
      <c r="AB161" s="13" t="str">
        <f>IF(AA161&gt;0,Y89&amp;Language!$E$84&amp;X89,"")</f>
        <v/>
      </c>
      <c r="AC161" s="2"/>
      <c r="AD161" s="145"/>
    </row>
    <row r="162" spans="25:30" x14ac:dyDescent="0.2">
      <c r="Y162" s="68" t="s">
        <v>42</v>
      </c>
      <c r="Z162" s="35" t="str">
        <f t="shared" si="71"/>
        <v/>
      </c>
      <c r="AA162" s="13">
        <f t="shared" si="70"/>
        <v>0</v>
      </c>
      <c r="AB162" s="13" t="str">
        <f>IF(AA162&gt;0,Y90&amp;Language!$E$84&amp;X90,"")</f>
        <v/>
      </c>
      <c r="AC162" s="2"/>
      <c r="AD162" s="145"/>
    </row>
    <row r="163" spans="25:30" x14ac:dyDescent="0.2">
      <c r="Y163" s="68" t="s">
        <v>43</v>
      </c>
      <c r="Z163" s="35" t="str">
        <f t="shared" si="71"/>
        <v/>
      </c>
      <c r="AA163" s="13">
        <f t="shared" si="70"/>
        <v>0</v>
      </c>
      <c r="AB163" s="13" t="str">
        <f>IF(AA163&gt;0,Y91&amp;Language!$E$84&amp;X91,"")</f>
        <v/>
      </c>
      <c r="AC163" s="2"/>
      <c r="AD163" s="145"/>
    </row>
    <row r="164" spans="25:30" x14ac:dyDescent="0.2">
      <c r="Y164" s="68" t="s">
        <v>44</v>
      </c>
      <c r="Z164" s="35" t="str">
        <f t="shared" si="71"/>
        <v/>
      </c>
      <c r="AA164" s="13">
        <f t="shared" si="70"/>
        <v>0</v>
      </c>
      <c r="AB164" s="13" t="str">
        <f>IF(AA164&gt;0,Y92&amp;Language!$E$84&amp;X92,"")</f>
        <v/>
      </c>
      <c r="AC164" s="2"/>
      <c r="AD164" s="145"/>
    </row>
    <row r="165" spans="25:30" x14ac:dyDescent="0.2">
      <c r="Y165" s="68" t="s">
        <v>45</v>
      </c>
      <c r="Z165" s="35" t="str">
        <f t="shared" si="71"/>
        <v/>
      </c>
      <c r="AA165" s="13">
        <f t="shared" si="70"/>
        <v>0</v>
      </c>
      <c r="AB165" s="13" t="str">
        <f>IF(AA165&gt;0,Y93&amp;Language!$E$84&amp;X93,"")</f>
        <v/>
      </c>
      <c r="AC165" s="2"/>
      <c r="AD165" s="145"/>
    </row>
    <row r="166" spans="25:30" x14ac:dyDescent="0.2">
      <c r="Y166" s="68" t="s">
        <v>46</v>
      </c>
      <c r="Z166" s="35" t="str">
        <f t="shared" si="71"/>
        <v/>
      </c>
      <c r="AA166" s="13">
        <f t="shared" si="70"/>
        <v>0</v>
      </c>
      <c r="AB166" s="13" t="str">
        <f>IF(AA166&gt;0,Y94&amp;Language!$E$84&amp;X94,"")</f>
        <v/>
      </c>
      <c r="AC166" s="2"/>
      <c r="AD166" s="145"/>
    </row>
    <row r="167" spans="25:30" x14ac:dyDescent="0.2">
      <c r="Y167" s="68" t="s">
        <v>47</v>
      </c>
      <c r="Z167" s="35" t="str">
        <f t="shared" si="71"/>
        <v/>
      </c>
      <c r="AA167" s="13">
        <f t="shared" si="70"/>
        <v>0</v>
      </c>
      <c r="AB167" s="13" t="str">
        <f>IF(AA167&gt;0,Y95&amp;Language!$E$84&amp;X95,"")</f>
        <v/>
      </c>
      <c r="AC167" s="2"/>
      <c r="AD167" s="145"/>
    </row>
    <row r="168" spans="25:30" x14ac:dyDescent="0.2">
      <c r="Y168" s="68" t="s">
        <v>48</v>
      </c>
      <c r="Z168" s="35" t="str">
        <f t="shared" si="71"/>
        <v/>
      </c>
      <c r="AA168" s="13">
        <f t="shared" si="70"/>
        <v>0</v>
      </c>
      <c r="AB168" s="13" t="str">
        <f>IF(AA168&gt;0,Y96&amp;Language!$E$84&amp;X96,"")</f>
        <v/>
      </c>
      <c r="AC168" s="2"/>
      <c r="AD168" s="145"/>
    </row>
    <row r="169" spans="25:30" x14ac:dyDescent="0.2">
      <c r="Y169" s="68" t="s">
        <v>49</v>
      </c>
      <c r="Z169" s="35" t="str">
        <f t="shared" si="71"/>
        <v/>
      </c>
      <c r="AA169" s="13">
        <f t="shared" si="70"/>
        <v>0</v>
      </c>
      <c r="AB169" s="13" t="str">
        <f>IF(AA169&gt;0,Y97&amp;Language!$E$84&amp;X97,"")</f>
        <v/>
      </c>
      <c r="AC169" s="2"/>
      <c r="AD169" s="145"/>
    </row>
    <row r="170" spans="25:30" x14ac:dyDescent="0.2">
      <c r="Y170" s="68" t="s">
        <v>50</v>
      </c>
      <c r="Z170" s="35" t="str">
        <f t="shared" si="71"/>
        <v/>
      </c>
      <c r="AA170" s="13">
        <f t="shared" si="70"/>
        <v>0</v>
      </c>
      <c r="AB170" s="13" t="str">
        <f>IF(AA170&gt;0,Y98&amp;Language!$E$84&amp;X98,"")</f>
        <v/>
      </c>
      <c r="AC170" s="2"/>
      <c r="AD170" s="145"/>
    </row>
    <row r="171" spans="25:30" x14ac:dyDescent="0.2">
      <c r="Y171" s="68" t="s">
        <v>51</v>
      </c>
      <c r="Z171" s="35" t="str">
        <f t="shared" si="71"/>
        <v/>
      </c>
      <c r="AA171" s="13">
        <f t="shared" si="70"/>
        <v>0</v>
      </c>
      <c r="AB171" s="13" t="str">
        <f>IF(AA171&gt;0,Y99&amp;Language!$E$84&amp;X99,"")</f>
        <v/>
      </c>
      <c r="AC171" s="2"/>
      <c r="AD171" s="145"/>
    </row>
    <row r="172" spans="25:30" x14ac:dyDescent="0.2">
      <c r="Y172" s="68" t="s">
        <v>60</v>
      </c>
      <c r="Z172" s="35" t="str">
        <f t="shared" si="71"/>
        <v/>
      </c>
      <c r="AA172" s="13">
        <f t="shared" si="70"/>
        <v>0</v>
      </c>
      <c r="AB172" s="13" t="str">
        <f>IF(AA172&gt;0,Y100&amp;Language!$E$84&amp;X100,"")</f>
        <v/>
      </c>
      <c r="AC172" s="2"/>
      <c r="AD172" s="145"/>
    </row>
    <row r="173" spans="25:30" x14ac:dyDescent="0.2">
      <c r="Y173" s="68" t="s">
        <v>61</v>
      </c>
      <c r="Z173" s="35" t="str">
        <f t="shared" si="71"/>
        <v/>
      </c>
      <c r="AA173" s="13">
        <f t="shared" si="70"/>
        <v>0</v>
      </c>
      <c r="AB173" s="13" t="str">
        <f>IF(AA173&gt;0,Y101&amp;Language!$E$84&amp;X101,"")</f>
        <v/>
      </c>
      <c r="AC173" s="2"/>
      <c r="AD173" s="145"/>
    </row>
    <row r="174" spans="25:30" x14ac:dyDescent="0.2">
      <c r="Y174" s="68" t="s">
        <v>62</v>
      </c>
      <c r="Z174" s="35" t="str">
        <f t="shared" si="71"/>
        <v/>
      </c>
      <c r="AA174" s="13">
        <f t="shared" si="70"/>
        <v>0</v>
      </c>
      <c r="AB174" s="13" t="str">
        <f>IF(AA174&gt;0,Y102&amp;Language!$E$84&amp;X102,"")</f>
        <v/>
      </c>
      <c r="AC174" s="2"/>
      <c r="AD174" s="145"/>
    </row>
    <row r="175" spans="25:30" x14ac:dyDescent="0.2">
      <c r="Y175" s="68" t="s">
        <v>63</v>
      </c>
      <c r="Z175" s="35" t="str">
        <f t="shared" si="71"/>
        <v/>
      </c>
      <c r="AA175" s="13">
        <f t="shared" si="70"/>
        <v>0</v>
      </c>
      <c r="AB175" s="13" t="str">
        <f>IF(AA175&gt;0,Y103&amp;Language!$E$84&amp;X103,"")</f>
        <v/>
      </c>
      <c r="AC175" s="2"/>
      <c r="AD175" s="145"/>
    </row>
    <row r="176" spans="25:30" x14ac:dyDescent="0.2">
      <c r="Y176" s="68" t="s">
        <v>64</v>
      </c>
      <c r="Z176" s="35" t="str">
        <f t="shared" si="71"/>
        <v/>
      </c>
      <c r="AA176" s="13">
        <f t="shared" si="70"/>
        <v>0</v>
      </c>
      <c r="AB176" s="13" t="str">
        <f>IF(AA176&gt;0,Y104&amp;Language!$E$84&amp;X104,"")</f>
        <v/>
      </c>
      <c r="AC176" s="2"/>
      <c r="AD176" s="145"/>
    </row>
    <row r="177" spans="25:30" x14ac:dyDescent="0.2">
      <c r="Y177" s="68" t="s">
        <v>65</v>
      </c>
      <c r="Z177" s="35" t="str">
        <f t="shared" si="71"/>
        <v/>
      </c>
      <c r="AA177" s="13">
        <f t="shared" si="70"/>
        <v>0</v>
      </c>
      <c r="AB177" s="13" t="str">
        <f>IF(AA177&gt;0,Y105&amp;Language!$E$84&amp;X105,"")</f>
        <v/>
      </c>
      <c r="AC177" s="2"/>
      <c r="AD177" s="145"/>
    </row>
    <row r="178" spans="25:30" x14ac:dyDescent="0.2">
      <c r="Y178" s="68" t="s">
        <v>66</v>
      </c>
      <c r="Z178" s="35" t="str">
        <f t="shared" si="71"/>
        <v/>
      </c>
      <c r="AA178" s="13">
        <f t="shared" si="70"/>
        <v>0</v>
      </c>
      <c r="AB178" s="13" t="str">
        <f>IF(AA178&gt;0,Y106&amp;Language!$E$84&amp;X106,"")</f>
        <v/>
      </c>
      <c r="AC178" s="2"/>
      <c r="AD178" s="145"/>
    </row>
    <row r="179" spans="25:30" x14ac:dyDescent="0.2">
      <c r="Y179" s="68" t="s">
        <v>67</v>
      </c>
      <c r="Z179" s="35" t="str">
        <f t="shared" si="71"/>
        <v/>
      </c>
      <c r="AA179" s="13">
        <f t="shared" si="70"/>
        <v>0</v>
      </c>
      <c r="AB179" s="13" t="str">
        <f>IF(AA179&gt;0,Y107&amp;Language!$E$84&amp;X107,"")</f>
        <v/>
      </c>
      <c r="AC179" s="2"/>
      <c r="AD179" s="145"/>
    </row>
    <row r="180" spans="25:30" x14ac:dyDescent="0.2">
      <c r="Y180" s="68" t="s">
        <v>68</v>
      </c>
      <c r="Z180" s="35" t="str">
        <f t="shared" si="71"/>
        <v/>
      </c>
      <c r="AA180" s="13">
        <f t="shared" si="70"/>
        <v>0</v>
      </c>
      <c r="AB180" s="13" t="str">
        <f>IF(AA180&gt;0,Y108&amp;Language!$E$84&amp;X108,"")</f>
        <v/>
      </c>
      <c r="AC180" s="2"/>
      <c r="AD180" s="145"/>
    </row>
    <row r="181" spans="25:30" x14ac:dyDescent="0.2">
      <c r="Y181" s="68" t="s">
        <v>69</v>
      </c>
      <c r="Z181" s="35" t="str">
        <f t="shared" si="71"/>
        <v/>
      </c>
      <c r="AA181" s="13">
        <f t="shared" si="70"/>
        <v>0</v>
      </c>
      <c r="AB181" s="13" t="str">
        <f>IF(AA181&gt;0,Y109&amp;Language!$E$84&amp;X109,"")</f>
        <v/>
      </c>
      <c r="AC181" s="2"/>
      <c r="AD181" s="145"/>
    </row>
    <row r="182" spans="25:30" x14ac:dyDescent="0.2">
      <c r="Y182" s="68" t="s">
        <v>70</v>
      </c>
      <c r="Z182" s="35" t="str">
        <f t="shared" si="71"/>
        <v/>
      </c>
      <c r="AA182" s="13">
        <f t="shared" si="70"/>
        <v>0</v>
      </c>
      <c r="AB182" s="13" t="str">
        <f>IF(AA182&gt;0,Y110&amp;Language!$E$84&amp;X110,"")</f>
        <v/>
      </c>
      <c r="AC182" s="2"/>
      <c r="AD182" s="145"/>
    </row>
    <row r="183" spans="25:30" x14ac:dyDescent="0.2">
      <c r="Y183" s="68" t="s">
        <v>71</v>
      </c>
      <c r="Z183" s="35" t="str">
        <f t="shared" si="71"/>
        <v/>
      </c>
      <c r="AA183" s="13">
        <f t="shared" si="70"/>
        <v>0</v>
      </c>
      <c r="AB183" s="13" t="str">
        <f>IF(AA183&gt;0,Y111&amp;Language!$E$84&amp;X111,"")</f>
        <v/>
      </c>
      <c r="AC183" s="2"/>
      <c r="AD183" s="145"/>
    </row>
    <row r="184" spans="25:30" x14ac:dyDescent="0.2">
      <c r="Y184" s="68" t="s">
        <v>72</v>
      </c>
      <c r="Z184" s="35" t="str">
        <f t="shared" si="71"/>
        <v/>
      </c>
      <c r="AA184" s="13">
        <f t="shared" si="70"/>
        <v>0</v>
      </c>
      <c r="AB184" s="13" t="str">
        <f>IF(AA184&gt;0,Y112&amp;Language!$E$84&amp;X112,"")</f>
        <v/>
      </c>
      <c r="AC184" s="2"/>
      <c r="AD184" s="145"/>
    </row>
    <row r="185" spans="25:30" x14ac:dyDescent="0.2">
      <c r="Y185" s="68" t="s">
        <v>73</v>
      </c>
      <c r="Z185" s="35" t="str">
        <f t="shared" si="71"/>
        <v/>
      </c>
      <c r="AA185" s="13">
        <f t="shared" si="70"/>
        <v>0</v>
      </c>
      <c r="AB185" s="13" t="str">
        <f>IF(AA185&gt;0,Y113&amp;Language!$E$84&amp;X113,"")</f>
        <v/>
      </c>
      <c r="AC185" s="2"/>
      <c r="AD185" s="145"/>
    </row>
    <row r="186" spans="25:30" x14ac:dyDescent="0.2">
      <c r="Y186" s="68" t="s">
        <v>74</v>
      </c>
      <c r="Z186" s="35" t="str">
        <f t="shared" si="71"/>
        <v/>
      </c>
      <c r="AA186" s="13">
        <f t="shared" si="70"/>
        <v>0</v>
      </c>
      <c r="AB186" s="13" t="str">
        <f>IF(AA186&gt;0,Y114&amp;Language!$E$84&amp;X114,"")</f>
        <v/>
      </c>
      <c r="AC186" s="2"/>
      <c r="AD186" s="145"/>
    </row>
    <row r="187" spans="25:30" x14ac:dyDescent="0.2">
      <c r="Y187" s="68" t="s">
        <v>75</v>
      </c>
      <c r="Z187" s="35" t="str">
        <f t="shared" si="71"/>
        <v/>
      </c>
      <c r="AA187" s="13">
        <f t="shared" si="70"/>
        <v>0</v>
      </c>
      <c r="AB187" s="13" t="str">
        <f>IF(AA187&gt;0,Y115&amp;Language!$E$84&amp;X115,"")</f>
        <v/>
      </c>
      <c r="AC187" s="2"/>
      <c r="AD187" s="145"/>
    </row>
    <row r="188" spans="25:30" x14ac:dyDescent="0.2">
      <c r="Y188" s="68" t="s">
        <v>76</v>
      </c>
      <c r="Z188" s="35" t="str">
        <f t="shared" si="71"/>
        <v/>
      </c>
      <c r="AA188" s="13">
        <f t="shared" si="70"/>
        <v>0</v>
      </c>
      <c r="AB188" s="13" t="str">
        <f>IF(AA188&gt;0,Y116&amp;Language!$E$84&amp;X116,"")</f>
        <v/>
      </c>
      <c r="AC188" s="2"/>
      <c r="AD188" s="145"/>
    </row>
    <row r="189" spans="25:30" x14ac:dyDescent="0.2">
      <c r="Y189" s="68" t="s">
        <v>77</v>
      </c>
      <c r="Z189" s="35" t="str">
        <f t="shared" si="71"/>
        <v/>
      </c>
      <c r="AA189" s="13">
        <f t="shared" si="70"/>
        <v>0</v>
      </c>
      <c r="AB189" s="13" t="str">
        <f>IF(AA189&gt;0,Y117&amp;Language!$E$84&amp;X117,"")</f>
        <v/>
      </c>
      <c r="AC189" s="2"/>
      <c r="AD189" s="145"/>
    </row>
    <row r="190" spans="25:30" x14ac:dyDescent="0.2">
      <c r="Y190" s="68" t="s">
        <v>78</v>
      </c>
      <c r="Z190" s="35" t="str">
        <f t="shared" si="71"/>
        <v/>
      </c>
      <c r="AA190" s="13">
        <f t="shared" si="70"/>
        <v>0</v>
      </c>
      <c r="AB190" s="13" t="str">
        <f>IF(AA190&gt;0,Y118&amp;Language!$E$84&amp;X118,"")</f>
        <v/>
      </c>
      <c r="AC190" s="2"/>
      <c r="AD190" s="145"/>
    </row>
    <row r="191" spans="25:30" x14ac:dyDescent="0.2">
      <c r="Y191" s="68" t="s">
        <v>79</v>
      </c>
      <c r="Z191" s="35" t="str">
        <f t="shared" si="71"/>
        <v/>
      </c>
      <c r="AA191" s="13">
        <f t="shared" si="70"/>
        <v>0</v>
      </c>
      <c r="AB191" s="13" t="str">
        <f>IF(AA191&gt;0,Y119&amp;Language!$E$84&amp;X119,"")</f>
        <v/>
      </c>
      <c r="AC191" s="2"/>
      <c r="AD191" s="145"/>
    </row>
    <row r="192" spans="25:30" x14ac:dyDescent="0.2">
      <c r="Y192" s="68" t="s">
        <v>80</v>
      </c>
      <c r="Z192" s="35" t="str">
        <f t="shared" si="71"/>
        <v/>
      </c>
      <c r="AA192" s="13">
        <f t="shared" si="70"/>
        <v>0</v>
      </c>
      <c r="AB192" s="13" t="str">
        <f>IF(AA192&gt;0,Y120&amp;Language!$E$84&amp;X120,"")</f>
        <v/>
      </c>
      <c r="AC192" s="2"/>
      <c r="AD192" s="145"/>
    </row>
    <row r="193" spans="25:30" x14ac:dyDescent="0.2">
      <c r="Y193" s="68" t="s">
        <v>81</v>
      </c>
      <c r="Z193" s="35" t="str">
        <f t="shared" si="71"/>
        <v/>
      </c>
      <c r="AA193" s="13">
        <f t="shared" si="70"/>
        <v>0</v>
      </c>
      <c r="AB193" s="13" t="str">
        <f>IF(AA193&gt;0,Y121&amp;Language!$E$84&amp;X121,"")</f>
        <v/>
      </c>
      <c r="AC193" s="2"/>
      <c r="AD193" s="145"/>
    </row>
    <row r="194" spans="25:30" x14ac:dyDescent="0.2">
      <c r="Y194" s="68" t="s">
        <v>82</v>
      </c>
      <c r="Z194" s="35" t="str">
        <f t="shared" si="71"/>
        <v/>
      </c>
      <c r="AA194" s="13">
        <f t="shared" si="70"/>
        <v>0</v>
      </c>
      <c r="AB194" s="13" t="str">
        <f>IF(AA194&gt;0,Y122&amp;Language!$E$84&amp;X122,"")</f>
        <v/>
      </c>
      <c r="AC194" s="2"/>
      <c r="AD194" s="145"/>
    </row>
    <row r="195" spans="25:30" x14ac:dyDescent="0.2">
      <c r="Y195" s="68" t="s">
        <v>83</v>
      </c>
      <c r="Z195" s="35" t="str">
        <f t="shared" si="71"/>
        <v/>
      </c>
      <c r="AA195" s="13">
        <f t="shared" si="70"/>
        <v>0</v>
      </c>
      <c r="AB195" s="13" t="str">
        <f>IF(AA195&gt;0,Y123&amp;Language!$E$84&amp;X123,"")</f>
        <v/>
      </c>
      <c r="AC195" s="2"/>
      <c r="AD195" s="145"/>
    </row>
    <row r="196" spans="25:30" x14ac:dyDescent="0.2">
      <c r="Y196" s="68" t="s">
        <v>84</v>
      </c>
      <c r="Z196" s="35" t="str">
        <f t="shared" si="71"/>
        <v/>
      </c>
      <c r="AA196" s="13">
        <f t="shared" si="70"/>
        <v>0</v>
      </c>
      <c r="AB196" s="13" t="str">
        <f>IF(AA196&gt;0,Y124&amp;Language!$E$84&amp;X124,"")</f>
        <v/>
      </c>
      <c r="AC196" s="2"/>
      <c r="AD196" s="145"/>
    </row>
    <row r="197" spans="25:30" x14ac:dyDescent="0.2">
      <c r="Y197" s="68" t="s">
        <v>85</v>
      </c>
      <c r="Z197" s="35" t="str">
        <f t="shared" si="71"/>
        <v/>
      </c>
      <c r="AA197" s="13">
        <f t="shared" si="70"/>
        <v>0</v>
      </c>
      <c r="AB197" s="13" t="str">
        <f>IF(AA197&gt;0,Y125&amp;Language!$E$84&amp;X125,"")</f>
        <v/>
      </c>
      <c r="AC197" s="2"/>
      <c r="AD197" s="145"/>
    </row>
    <row r="198" spans="25:30" x14ac:dyDescent="0.2">
      <c r="Y198" s="68" t="s">
        <v>86</v>
      </c>
      <c r="Z198" s="35" t="str">
        <f t="shared" si="71"/>
        <v/>
      </c>
      <c r="AA198" s="13">
        <f t="shared" si="70"/>
        <v>0</v>
      </c>
      <c r="AB198" s="13" t="str">
        <f>IF(AA198&gt;0,Y126&amp;Language!$E$84&amp;X126,"")</f>
        <v/>
      </c>
      <c r="AC198" s="2"/>
      <c r="AD198" s="145"/>
    </row>
    <row r="199" spans="25:30" x14ac:dyDescent="0.2">
      <c r="Y199" s="68" t="s">
        <v>87</v>
      </c>
      <c r="Z199" s="35" t="str">
        <f t="shared" si="71"/>
        <v/>
      </c>
      <c r="AA199" s="13">
        <f t="shared" si="70"/>
        <v>0</v>
      </c>
      <c r="AB199" s="13" t="str">
        <f>IF(AA199&gt;0,Y127&amp;Language!$E$84&amp;X127,"")</f>
        <v/>
      </c>
      <c r="AC199" s="2"/>
      <c r="AD199" s="145"/>
    </row>
    <row r="200" spans="25:30" x14ac:dyDescent="0.2">
      <c r="Y200" s="68" t="s">
        <v>88</v>
      </c>
      <c r="Z200" s="35" t="str">
        <f t="shared" si="71"/>
        <v/>
      </c>
      <c r="AA200" s="13">
        <f t="shared" si="70"/>
        <v>0</v>
      </c>
      <c r="AB200" s="13" t="str">
        <f>IF(AA200&gt;0,Y128&amp;Language!$E$84&amp;X128,"")</f>
        <v/>
      </c>
      <c r="AC200" s="2"/>
      <c r="AD200" s="145"/>
    </row>
    <row r="201" spans="25:30" x14ac:dyDescent="0.2">
      <c r="Y201" s="68" t="s">
        <v>89</v>
      </c>
      <c r="Z201" s="35" t="str">
        <f t="shared" si="71"/>
        <v/>
      </c>
      <c r="AA201" s="13">
        <f t="shared" ref="AA201:AA207" si="72">AA129</f>
        <v>0</v>
      </c>
      <c r="AB201" s="13" t="str">
        <f>IF(AA201&gt;0,Y129&amp;Language!$E$84&amp;X129,"")</f>
        <v/>
      </c>
      <c r="AC201" s="2"/>
      <c r="AD201" s="145"/>
    </row>
    <row r="202" spans="25:30" x14ac:dyDescent="0.2">
      <c r="Y202" s="68" t="s">
        <v>90</v>
      </c>
      <c r="Z202" s="35" t="str">
        <f t="shared" ref="Z202:Z206" si="73">W130&amp;V130</f>
        <v/>
      </c>
      <c r="AA202" s="13">
        <f t="shared" si="72"/>
        <v>0</v>
      </c>
      <c r="AB202" s="13" t="str">
        <f>IF(AA202&gt;0,Y130&amp;Language!$E$84&amp;X130,"")</f>
        <v/>
      </c>
      <c r="AC202" s="2"/>
      <c r="AD202" s="145"/>
    </row>
    <row r="203" spans="25:30" x14ac:dyDescent="0.2">
      <c r="Y203" s="68" t="s">
        <v>91</v>
      </c>
      <c r="Z203" s="35" t="str">
        <f t="shared" si="73"/>
        <v/>
      </c>
      <c r="AA203" s="13">
        <f t="shared" si="72"/>
        <v>0</v>
      </c>
      <c r="AB203" s="13" t="str">
        <f>IF(AA203&gt;0,Y131&amp;Language!$E$84&amp;X131,"")</f>
        <v/>
      </c>
      <c r="AC203" s="2"/>
      <c r="AD203" s="145"/>
    </row>
    <row r="204" spans="25:30" x14ac:dyDescent="0.2">
      <c r="Y204" s="68" t="s">
        <v>92</v>
      </c>
      <c r="Z204" s="35" t="str">
        <f t="shared" si="73"/>
        <v/>
      </c>
      <c r="AA204" s="13">
        <f t="shared" si="72"/>
        <v>0</v>
      </c>
      <c r="AB204" s="13" t="str">
        <f>IF(AA204&gt;0,Y132&amp;Language!$E$84&amp;X132,"")</f>
        <v/>
      </c>
      <c r="AC204" s="2"/>
      <c r="AD204" s="145"/>
    </row>
    <row r="205" spans="25:30" x14ac:dyDescent="0.2">
      <c r="Y205" s="68" t="s">
        <v>93</v>
      </c>
      <c r="Z205" s="35" t="str">
        <f t="shared" si="73"/>
        <v/>
      </c>
      <c r="AA205" s="13">
        <f t="shared" si="72"/>
        <v>0</v>
      </c>
      <c r="AB205" s="13" t="str">
        <f>IF(AA205&gt;0,Y133&amp;Language!$E$84&amp;X133,"")</f>
        <v/>
      </c>
      <c r="AC205" s="2"/>
      <c r="AD205" s="145"/>
    </row>
    <row r="206" spans="25:30" x14ac:dyDescent="0.2">
      <c r="Y206" s="68" t="s">
        <v>94</v>
      </c>
      <c r="Z206" s="35" t="str">
        <f t="shared" si="73"/>
        <v/>
      </c>
      <c r="AA206" s="13">
        <f t="shared" si="72"/>
        <v>0</v>
      </c>
      <c r="AB206" s="13" t="str">
        <f>IF(AA206&gt;0,Y134&amp;Language!$E$84&amp;X134,"")</f>
        <v/>
      </c>
      <c r="AC206" s="2"/>
      <c r="AD206" s="145"/>
    </row>
    <row r="207" spans="25:30" ht="12.75" thickBot="1" x14ac:dyDescent="0.25">
      <c r="Y207" s="69" t="s">
        <v>95</v>
      </c>
      <c r="Z207" s="37" t="str">
        <f>W135&amp;V135</f>
        <v/>
      </c>
      <c r="AA207" s="38">
        <f t="shared" si="72"/>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EC047-D21D-492F-9671-7BD4F47FD0E2}">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3</v>
      </c>
      <c r="D4" s="13">
        <f ca="1">E4+ROW()/1000+(F4="")*10</f>
        <v>9.0039999999999996</v>
      </c>
      <c r="E4" s="269">
        <f ca="1">IF($AI$15,RANK(AH17,AH$17:AH$25,1),RANK(X17,X$17:X$25,1))</f>
        <v>9</v>
      </c>
      <c r="F4" s="1" t="str">
        <f ca="1">$Q64</f>
        <v>1. FC Riedwald</v>
      </c>
      <c r="G4" s="1">
        <f t="shared" ref="G4:G12" ca="1" si="1">SUMIFS($X$64:$X$135,$V$64:$V$135,$F4)+SUMIFS($Y$64:$Y$135,$W$64:$W$135,$F4)</f>
        <v>2</v>
      </c>
      <c r="H4" s="1">
        <f t="shared" ref="H4:H12" ca="1" si="2">SUMIFS($Y$64:$Y$135,$V$64:$V$135,$F4)+SUMIFS($X$64:$X$135,$W$64:$W$135,$F4)</f>
        <v>7</v>
      </c>
      <c r="I4" s="13">
        <f t="shared" ref="I4:I12" ca="1" si="3">G4-H4</f>
        <v>-5</v>
      </c>
      <c r="J4" s="1">
        <f ca="1">SUMIF($V$64:$V$135,F4,$AE$64:$AE$135)+SUMIF($W$64:$W$135,F4,$AF$64:$AF$135)</f>
        <v>0</v>
      </c>
      <c r="K4" s="1">
        <f t="shared" ref="K4:K12" ca="1" si="4">SUMPRODUCT(($V$64:$V$135=F4)*($X$64:$X$135&lt;&gt;""))+SUMPRODUCT(($W$64:$W$135=F4)*($Y$64:$Y$135&lt;&gt;""))</f>
        <v>2</v>
      </c>
      <c r="L4" s="1">
        <f t="shared" ref="L4:L12" ca="1" si="5">SUMPRODUCT(($V$64:$V$135=F4)*($X$64:$X$135&gt;$Y$64:$Y$135))+SUMPRODUCT(($W$64:$W$135=F4)*($X$64:$X$135&lt;$Y$64:$Y$135))</f>
        <v>0</v>
      </c>
      <c r="M4" s="1">
        <f t="shared" ref="M4:M12" ca="1" si="6">SUMPRODUCT(($V$64:$W$135=F4)*($X$64:$X$135=$Y$64:$Y$135)*($X$64:$X$135&lt;&gt;"")*($Y$64:$Y$135&lt;&gt;""))</f>
        <v>0</v>
      </c>
      <c r="N4" s="1">
        <f t="shared" ref="N4:N12" ca="1" si="7">SUMPRODUCT(($V$64:$V$135=F4)*($X$64:$X$135&lt;$Y$64:$Y$135))+SUMPRODUCT(($W$64:$W$135=F4)*($X$64:$X$135&gt;$Y$64:$Y$135))</f>
        <v>2</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1.0304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1.0304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1.0304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1.0304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Mainz 05</v>
      </c>
      <c r="G5" s="1">
        <f t="shared" ca="1" si="1"/>
        <v>6</v>
      </c>
      <c r="H5" s="1">
        <f t="shared" ca="1" si="2"/>
        <v>4</v>
      </c>
      <c r="I5" s="13">
        <f t="shared" ca="1" si="3"/>
        <v>2</v>
      </c>
      <c r="J5" s="1">
        <f t="shared" ref="J5:J12" ca="1" si="15">SUMIF($V$64:$V$135,F5,$AE$64:$AE$135)+SUMIF($W$64:$W$135,F5,$AF$64:$AF$135)</f>
        <v>4</v>
      </c>
      <c r="K5" s="1">
        <f t="shared" ca="1" si="4"/>
        <v>2</v>
      </c>
      <c r="L5" s="1">
        <f t="shared" ca="1" si="5"/>
        <v>1</v>
      </c>
      <c r="M5" s="1">
        <f t="shared" ca="1" si="6"/>
        <v>1</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1.0305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1.0305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1.0305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1.0305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1. FC Nürnberg</v>
      </c>
      <c r="G6" s="1">
        <f t="shared" ca="1" si="1"/>
        <v>7</v>
      </c>
      <c r="H6" s="1">
        <f t="shared" ca="1" si="2"/>
        <v>4</v>
      </c>
      <c r="I6" s="13">
        <f t="shared" ca="1" si="3"/>
        <v>3</v>
      </c>
      <c r="J6" s="1">
        <f t="shared" ca="1" si="15"/>
        <v>4</v>
      </c>
      <c r="K6" s="1">
        <f t="shared" ca="1" si="4"/>
        <v>2</v>
      </c>
      <c r="L6" s="1">
        <f t="shared" ca="1" si="5"/>
        <v>1</v>
      </c>
      <c r="M6" s="1">
        <f t="shared" ca="1" si="6"/>
        <v>1</v>
      </c>
      <c r="N6" s="1">
        <f t="shared" ca="1" si="7"/>
        <v>0</v>
      </c>
      <c r="O6" s="24"/>
      <c r="P6" s="25"/>
      <c r="V6" s="1"/>
      <c r="W6" s="645" t="str">
        <f t="shared" ca="1" si="16"/>
        <v/>
      </c>
      <c r="X6" s="646" t="str">
        <f t="shared" ca="1" si="17"/>
        <v/>
      </c>
      <c r="Y6" s="643">
        <f t="shared" ca="1" si="18"/>
        <v>99999</v>
      </c>
      <c r="Z6" s="643">
        <f ca="1">RANK(Y6,Y$4:Y$12,1)+INDEX($E$4:$E$12,MATCH(W6,$F$4:$F$12,0))/100+ROW()/10000</f>
        <v>1.0306</v>
      </c>
      <c r="AA6" s="648">
        <f t="shared" ca="1" si="19"/>
        <v>3</v>
      </c>
      <c r="AB6" s="645" t="str">
        <f t="shared" ca="1" si="8"/>
        <v/>
      </c>
      <c r="AC6" s="646" t="str">
        <f t="shared" ca="1" si="20"/>
        <v/>
      </c>
      <c r="AD6" s="647">
        <f t="shared" ca="1" si="21"/>
        <v>99999</v>
      </c>
      <c r="AE6" s="643">
        <f ca="1">RANK(AD6,AD$4:AD$12,1)+INDEX($E$4:$E$12,MATCH(AB6,$F$4:$F$12,0))/100+ROW()/10000</f>
        <v>1.0306</v>
      </c>
      <c r="AF6" s="643">
        <f t="shared" ca="1" si="22"/>
        <v>3</v>
      </c>
      <c r="AG6" s="645" t="str">
        <f t="shared" ca="1" si="9"/>
        <v/>
      </c>
      <c r="AH6" s="646" t="str">
        <f t="shared" ca="1" si="23"/>
        <v/>
      </c>
      <c r="AI6" s="647">
        <f t="shared" ca="1" si="24"/>
        <v>99999</v>
      </c>
      <c r="AJ6" s="643">
        <f ca="1">RANK(AI6,AI$4:AI$12,1)+INDEX($E$4:$E$12,MATCH(AG6,$F$4:$F$12,0))/100+ROW()/10000</f>
        <v>1.0306</v>
      </c>
      <c r="AK6" s="648">
        <f t="shared" ca="1" si="25"/>
        <v>3</v>
      </c>
      <c r="AL6" s="646" t="str">
        <f t="shared" ca="1" si="10"/>
        <v/>
      </c>
      <c r="AM6" s="646" t="str">
        <f t="shared" ca="1" si="26"/>
        <v/>
      </c>
      <c r="AN6" s="647">
        <f t="shared" ca="1" si="27"/>
        <v>99999</v>
      </c>
      <c r="AO6" s="643">
        <f ca="1">RANK(AN6,AN$4:AN$12,1)+INDEX($E$4:$E$12,MATCH(AL6,$F$4:$F$12,0))/100+ROW()/10000</f>
        <v>1.0306</v>
      </c>
      <c r="AP6" s="648">
        <f t="shared" ca="1" si="28"/>
        <v>3</v>
      </c>
    </row>
    <row r="7" spans="1:42" s="2" customFormat="1" x14ac:dyDescent="0.2">
      <c r="A7" s="256"/>
      <c r="B7" s="1">
        <v>4</v>
      </c>
      <c r="C7" s="22">
        <f t="shared" ca="1" si="11"/>
        <v>4</v>
      </c>
      <c r="D7" s="13">
        <f t="shared" ca="1" si="12"/>
        <v>13.007</v>
      </c>
      <c r="E7" s="269">
        <f t="shared" ca="1" si="13"/>
        <v>3</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1.0306999999999999</v>
      </c>
      <c r="AA7" s="648">
        <f t="shared" ca="1" si="19"/>
        <v>4</v>
      </c>
      <c r="AB7" s="645" t="str">
        <f t="shared" ca="1" si="8"/>
        <v/>
      </c>
      <c r="AC7" s="646" t="str">
        <f t="shared" ca="1" si="20"/>
        <v/>
      </c>
      <c r="AD7" s="647">
        <f t="shared" ca="1" si="21"/>
        <v>99999</v>
      </c>
      <c r="AE7" s="643">
        <f ca="1">RANK(AD7,AD$4:AD$12,1)+INDEX($E$4:$E$12,MATCH(AB7,$F$4:$F$12,0))/100+ROW()/10000</f>
        <v>1.0306999999999999</v>
      </c>
      <c r="AF7" s="643">
        <f t="shared" ca="1" si="22"/>
        <v>4</v>
      </c>
      <c r="AG7" s="645" t="str">
        <f t="shared" ca="1" si="9"/>
        <v/>
      </c>
      <c r="AH7" s="646" t="str">
        <f t="shared" ca="1" si="23"/>
        <v/>
      </c>
      <c r="AI7" s="647">
        <f t="shared" ca="1" si="24"/>
        <v>99999</v>
      </c>
      <c r="AJ7" s="643">
        <f ca="1">RANK(AI7,AI$4:AI$12,1)+INDEX($E$4:$E$12,MATCH(AG7,$F$4:$F$12,0))/100+ROW()/10000</f>
        <v>1.0306999999999999</v>
      </c>
      <c r="AK7" s="648">
        <f t="shared" ca="1" si="25"/>
        <v>4</v>
      </c>
      <c r="AL7" s="646" t="str">
        <f t="shared" ca="1" si="10"/>
        <v/>
      </c>
      <c r="AM7" s="646" t="str">
        <f t="shared" ca="1" si="26"/>
        <v/>
      </c>
      <c r="AN7" s="647">
        <f t="shared" ca="1" si="27"/>
        <v>99999</v>
      </c>
      <c r="AO7" s="643">
        <f ca="1">RANK(AN7,AN$4:AN$12,1)+INDEX($E$4:$E$12,MATCH(AL7,$F$4:$F$12,0))/100+ROW()/10000</f>
        <v>1.0306999999999999</v>
      </c>
      <c r="AP7" s="648">
        <f t="shared" ca="1" si="28"/>
        <v>4</v>
      </c>
    </row>
    <row r="8" spans="1:42" s="2" customFormat="1" x14ac:dyDescent="0.2">
      <c r="A8" s="256"/>
      <c r="B8" s="1">
        <v>5</v>
      </c>
      <c r="C8" s="22">
        <f t="shared" ca="1" si="11"/>
        <v>5</v>
      </c>
      <c r="D8" s="13">
        <f t="shared" ca="1" si="12"/>
        <v>13.007999999999999</v>
      </c>
      <c r="E8" s="269">
        <f t="shared" ca="1" si="13"/>
        <v>3</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1.0307999999999999</v>
      </c>
      <c r="AA8" s="648">
        <f t="shared" ca="1" si="19"/>
        <v>5</v>
      </c>
      <c r="AB8" s="645" t="str">
        <f t="shared" ca="1" si="8"/>
        <v/>
      </c>
      <c r="AC8" s="646" t="str">
        <f t="shared" ca="1" si="20"/>
        <v/>
      </c>
      <c r="AD8" s="647">
        <f t="shared" ca="1" si="21"/>
        <v>99999</v>
      </c>
      <c r="AE8" s="643">
        <f t="shared" ref="AE8:AE12" ca="1" si="30">RANK(AD8,AD$4:AD$12,1)+INDEX($E$4:$E$12,MATCH(AB8,$F$4:$F$12,0))/100+ROW()/10000</f>
        <v>1.0307999999999999</v>
      </c>
      <c r="AF8" s="643">
        <f t="shared" ca="1" si="22"/>
        <v>5</v>
      </c>
      <c r="AG8" s="645" t="str">
        <f t="shared" ca="1" si="9"/>
        <v/>
      </c>
      <c r="AH8" s="646" t="str">
        <f t="shared" ca="1" si="23"/>
        <v/>
      </c>
      <c r="AI8" s="647">
        <f t="shared" ca="1" si="24"/>
        <v>99999</v>
      </c>
      <c r="AJ8" s="643">
        <f t="shared" ref="AJ8:AJ12" ca="1" si="31">RANK(AI8,AI$4:AI$12,1)+INDEX($E$4:$E$12,MATCH(AG8,$F$4:$F$12,0))/100+ROW()/10000</f>
        <v>1.0307999999999999</v>
      </c>
      <c r="AK8" s="648">
        <f t="shared" ca="1" si="25"/>
        <v>5</v>
      </c>
      <c r="AL8" s="646" t="str">
        <f t="shared" ca="1" si="10"/>
        <v/>
      </c>
      <c r="AM8" s="646" t="str">
        <f t="shared" ca="1" si="26"/>
        <v/>
      </c>
      <c r="AN8" s="647">
        <f t="shared" ca="1" si="27"/>
        <v>99999</v>
      </c>
      <c r="AO8" s="643">
        <f t="shared" ref="AO8:AO12" ca="1" si="32">RANK(AN8,AN$4:AN$12,1)+INDEX($E$4:$E$12,MATCH(AL8,$F$4:$F$12,0))/100+ROW()/10000</f>
        <v>1.0307999999999999</v>
      </c>
      <c r="AP8" s="648">
        <f t="shared" ca="1" si="28"/>
        <v>5</v>
      </c>
    </row>
    <row r="9" spans="1:42" s="2" customFormat="1" x14ac:dyDescent="0.2">
      <c r="A9" s="256"/>
      <c r="B9" s="1">
        <v>6</v>
      </c>
      <c r="C9" s="22">
        <f t="shared" ca="1" si="11"/>
        <v>6</v>
      </c>
      <c r="D9" s="13">
        <f t="shared" ca="1" si="12"/>
        <v>13.009</v>
      </c>
      <c r="E9" s="269">
        <f t="shared" ca="1" si="13"/>
        <v>3</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1.0308999999999999</v>
      </c>
      <c r="AA9" s="648">
        <f t="shared" ca="1" si="19"/>
        <v>6</v>
      </c>
      <c r="AB9" s="645" t="str">
        <f t="shared" ca="1" si="8"/>
        <v/>
      </c>
      <c r="AC9" s="646" t="str">
        <f t="shared" ca="1" si="20"/>
        <v/>
      </c>
      <c r="AD9" s="647">
        <f t="shared" ca="1" si="21"/>
        <v>99999</v>
      </c>
      <c r="AE9" s="643">
        <f t="shared" ca="1" si="30"/>
        <v>1.0308999999999999</v>
      </c>
      <c r="AF9" s="643">
        <f t="shared" ca="1" si="22"/>
        <v>6</v>
      </c>
      <c r="AG9" s="645" t="str">
        <f t="shared" ca="1" si="9"/>
        <v/>
      </c>
      <c r="AH9" s="646" t="str">
        <f t="shared" ca="1" si="23"/>
        <v/>
      </c>
      <c r="AI9" s="647">
        <f t="shared" ca="1" si="24"/>
        <v>99999</v>
      </c>
      <c r="AJ9" s="643">
        <f t="shared" ca="1" si="31"/>
        <v>1.0308999999999999</v>
      </c>
      <c r="AK9" s="648">
        <f t="shared" ca="1" si="25"/>
        <v>6</v>
      </c>
      <c r="AL9" s="646" t="str">
        <f t="shared" ca="1" si="10"/>
        <v/>
      </c>
      <c r="AM9" s="646" t="str">
        <f t="shared" ca="1" si="26"/>
        <v/>
      </c>
      <c r="AN9" s="647">
        <f t="shared" ca="1" si="27"/>
        <v>99999</v>
      </c>
      <c r="AO9" s="643">
        <f t="shared" ca="1" si="32"/>
        <v>1.0308999999999999</v>
      </c>
      <c r="AP9" s="648">
        <f t="shared" ca="1" si="28"/>
        <v>6</v>
      </c>
    </row>
    <row r="10" spans="1:42" s="2" customFormat="1" x14ac:dyDescent="0.2">
      <c r="A10" s="256"/>
      <c r="B10" s="1">
        <v>7</v>
      </c>
      <c r="C10" s="22">
        <f t="shared" ca="1" si="11"/>
        <v>7</v>
      </c>
      <c r="D10" s="13">
        <f t="shared" ca="1" si="12"/>
        <v>16.009999999999998</v>
      </c>
      <c r="E10" s="269">
        <f t="shared" ca="1" si="13"/>
        <v>6</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1.0309999999999999</v>
      </c>
      <c r="AA10" s="648">
        <f t="shared" ca="1" si="19"/>
        <v>7</v>
      </c>
      <c r="AB10" s="645" t="str">
        <f t="shared" ca="1" si="8"/>
        <v/>
      </c>
      <c r="AC10" s="646" t="str">
        <f t="shared" ca="1" si="20"/>
        <v/>
      </c>
      <c r="AD10" s="647">
        <f t="shared" ca="1" si="21"/>
        <v>99999</v>
      </c>
      <c r="AE10" s="643">
        <f t="shared" ca="1" si="30"/>
        <v>1.0309999999999999</v>
      </c>
      <c r="AF10" s="643">
        <f t="shared" ca="1" si="22"/>
        <v>7</v>
      </c>
      <c r="AG10" s="645" t="str">
        <f t="shared" ca="1" si="9"/>
        <v/>
      </c>
      <c r="AH10" s="646" t="str">
        <f t="shared" ca="1" si="23"/>
        <v/>
      </c>
      <c r="AI10" s="647">
        <f t="shared" ca="1" si="24"/>
        <v>99999</v>
      </c>
      <c r="AJ10" s="643">
        <f t="shared" ca="1" si="31"/>
        <v>1.0309999999999999</v>
      </c>
      <c r="AK10" s="648">
        <f t="shared" ca="1" si="25"/>
        <v>7</v>
      </c>
      <c r="AL10" s="646" t="str">
        <f t="shared" ca="1" si="10"/>
        <v/>
      </c>
      <c r="AM10" s="646" t="str">
        <f t="shared" ca="1" si="26"/>
        <v/>
      </c>
      <c r="AN10" s="647">
        <f t="shared" ca="1" si="27"/>
        <v>99999</v>
      </c>
      <c r="AO10" s="643">
        <f t="shared" ca="1" si="32"/>
        <v>1.0309999999999999</v>
      </c>
      <c r="AP10" s="648">
        <f t="shared" ca="1" si="28"/>
        <v>7</v>
      </c>
    </row>
    <row r="11" spans="1:42" s="2" customFormat="1" x14ac:dyDescent="0.2">
      <c r="A11" s="256"/>
      <c r="B11" s="1">
        <v>8</v>
      </c>
      <c r="C11" s="22">
        <f t="shared" ca="1" si="11"/>
        <v>8</v>
      </c>
      <c r="D11" s="13">
        <f t="shared" ca="1" si="12"/>
        <v>16.010999999999999</v>
      </c>
      <c r="E11" s="269">
        <f t="shared" ca="1" si="13"/>
        <v>6</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1.0311000000000001</v>
      </c>
      <c r="AA11" s="648">
        <f t="shared" ca="1" si="19"/>
        <v>8</v>
      </c>
      <c r="AB11" s="645" t="str">
        <f t="shared" ca="1" si="8"/>
        <v/>
      </c>
      <c r="AC11" s="646" t="str">
        <f t="shared" ca="1" si="20"/>
        <v/>
      </c>
      <c r="AD11" s="647">
        <f t="shared" ca="1" si="21"/>
        <v>99999</v>
      </c>
      <c r="AE11" s="643">
        <f t="shared" ca="1" si="30"/>
        <v>1.0311000000000001</v>
      </c>
      <c r="AF11" s="643">
        <f t="shared" ca="1" si="22"/>
        <v>8</v>
      </c>
      <c r="AG11" s="645" t="str">
        <f t="shared" ca="1" si="9"/>
        <v/>
      </c>
      <c r="AH11" s="646" t="str">
        <f t="shared" ca="1" si="23"/>
        <v/>
      </c>
      <c r="AI11" s="647">
        <f t="shared" ca="1" si="24"/>
        <v>99999</v>
      </c>
      <c r="AJ11" s="643">
        <f t="shared" ca="1" si="31"/>
        <v>1.0311000000000001</v>
      </c>
      <c r="AK11" s="648">
        <f t="shared" ca="1" si="25"/>
        <v>8</v>
      </c>
      <c r="AL11" s="646" t="str">
        <f t="shared" ca="1" si="10"/>
        <v/>
      </c>
      <c r="AM11" s="646" t="str">
        <f t="shared" ca="1" si="26"/>
        <v/>
      </c>
      <c r="AN11" s="647">
        <f t="shared" ca="1" si="27"/>
        <v>99999</v>
      </c>
      <c r="AO11" s="643">
        <f t="shared" ca="1" si="32"/>
        <v>1.0311000000000001</v>
      </c>
      <c r="AP11" s="648">
        <f t="shared" ca="1" si="28"/>
        <v>8</v>
      </c>
    </row>
    <row r="12" spans="1:42" s="2" customFormat="1" ht="12.75" thickBot="1" x14ac:dyDescent="0.25">
      <c r="A12" s="256"/>
      <c r="B12" s="1">
        <v>9</v>
      </c>
      <c r="C12" s="23">
        <f t="shared" ca="1" si="11"/>
        <v>9</v>
      </c>
      <c r="D12" s="13">
        <f t="shared" ca="1" si="12"/>
        <v>16.012</v>
      </c>
      <c r="E12" s="269">
        <f t="shared" ca="1" si="13"/>
        <v>6</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1.0312000000000001</v>
      </c>
      <c r="AA12" s="652">
        <f t="shared" ca="1" si="19"/>
        <v>9</v>
      </c>
      <c r="AB12" s="649" t="str">
        <f t="shared" ca="1" si="8"/>
        <v/>
      </c>
      <c r="AC12" s="650" t="str">
        <f t="shared" ca="1" si="20"/>
        <v/>
      </c>
      <c r="AD12" s="653">
        <f t="shared" ca="1" si="21"/>
        <v>99999</v>
      </c>
      <c r="AE12" s="651">
        <f t="shared" ca="1" si="30"/>
        <v>1.0312000000000001</v>
      </c>
      <c r="AF12" s="651">
        <f t="shared" ca="1" si="22"/>
        <v>9</v>
      </c>
      <c r="AG12" s="649" t="str">
        <f t="shared" ca="1" si="9"/>
        <v/>
      </c>
      <c r="AH12" s="650" t="str">
        <f t="shared" ca="1" si="23"/>
        <v/>
      </c>
      <c r="AI12" s="653">
        <f t="shared" ca="1" si="24"/>
        <v>99999</v>
      </c>
      <c r="AJ12" s="651">
        <f t="shared" ca="1" si="31"/>
        <v>1.0312000000000001</v>
      </c>
      <c r="AK12" s="652">
        <f t="shared" ca="1" si="25"/>
        <v>9</v>
      </c>
      <c r="AL12" s="650" t="str">
        <f t="shared" ca="1" si="10"/>
        <v/>
      </c>
      <c r="AM12" s="650" t="str">
        <f t="shared" ca="1" si="26"/>
        <v/>
      </c>
      <c r="AN12" s="653">
        <f t="shared" ca="1" si="27"/>
        <v>99999</v>
      </c>
      <c r="AO12" s="651">
        <f t="shared" ca="1" si="32"/>
        <v>1.0312000000000001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1. FC Riedwald</v>
      </c>
      <c r="D17" s="1">
        <f t="shared" ref="D17:G25" ca="1" si="33">K4</f>
        <v>2</v>
      </c>
      <c r="E17" s="1">
        <f t="shared" ca="1" si="33"/>
        <v>0</v>
      </c>
      <c r="F17" s="1">
        <f t="shared" ca="1" si="33"/>
        <v>0</v>
      </c>
      <c r="G17" s="1">
        <f t="shared" ca="1" si="33"/>
        <v>2</v>
      </c>
      <c r="H17" s="1">
        <f t="shared" ref="H17:K25" ca="1" si="34">G4</f>
        <v>2</v>
      </c>
      <c r="I17" s="1">
        <f t="shared" ca="1" si="34"/>
        <v>7</v>
      </c>
      <c r="J17" s="13">
        <f t="shared" ca="1" si="34"/>
        <v>-5</v>
      </c>
      <c r="K17" s="1">
        <f t="shared" ca="1" si="34"/>
        <v>0</v>
      </c>
      <c r="L17" s="30">
        <f t="shared" ref="L17:L25" ca="1" si="35">K17*$F$64+(J17+$H$65)*$F$65+H17*$F$66</f>
        <v>495002</v>
      </c>
      <c r="M17" s="14">
        <f ca="1">IF($AI$15,COUNTIF($K$17:$K$25,K17),COUNTIF($L$17:$L$25,L17))</f>
        <v>1</v>
      </c>
      <c r="N17" s="14">
        <f t="array" aca="1" ref="N17" ca="1">IF($AI$15,SUM(($K$17:$K$25&gt;=K17)/COUNTIF($K$17:$K$25,$K$17:$K$25)),SUM(($L$17:$L$25&gt;=L17)/COUNTIF($L$17:$L$25,$L$17:$L$25)))</f>
        <v>3.9999999999999991</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9.0108999999999995</v>
      </c>
      <c r="Y17" s="13">
        <f>'Finals 1'!$AF26</f>
        <v>0</v>
      </c>
      <c r="Z17" s="1">
        <f ca="1">RANK($W17,$W$17:$W$25)+(9-$Y17)/10</f>
        <v>1.9</v>
      </c>
      <c r="AA17" s="1">
        <f ca="1">SUM(E30:BP30)</f>
        <v>0</v>
      </c>
      <c r="AB17" s="1">
        <f ca="1">SUM(E41:BP41)</f>
        <v>0</v>
      </c>
      <c r="AC17" s="1">
        <f ca="1">SUM(E52:BP52)</f>
        <v>0</v>
      </c>
      <c r="AD17" s="263">
        <f ca="1">RANK($K17,$K$17:$K$25)</f>
        <v>3</v>
      </c>
      <c r="AE17" s="30">
        <f t="shared" ref="AE17:AE22" ca="1" si="45">(J17+$H$65)*$F$65+H17*$F$66</f>
        <v>495002</v>
      </c>
      <c r="AF17" s="1">
        <f ca="1">RANK($AE17,$AE$17:$AE$25)</f>
        <v>6</v>
      </c>
      <c r="AG17" s="1">
        <f ca="1">RANK($W17,$W$17:$W$25)</f>
        <v>1</v>
      </c>
      <c r="AH17" s="265">
        <f ca="1">AD17+AG17/100+AF17/10000+(10-Y17)/1000000</f>
        <v>3.0106099999999998</v>
      </c>
      <c r="AI17" s="1"/>
    </row>
    <row r="18" spans="2:80" s="2" customFormat="1" x14ac:dyDescent="0.2">
      <c r="C18" s="2" t="str">
        <f t="shared" ref="C18:C25" ca="1" si="46">$Q65</f>
        <v>Mainz 05</v>
      </c>
      <c r="D18" s="1">
        <f t="shared" ca="1" si="33"/>
        <v>2</v>
      </c>
      <c r="E18" s="1">
        <f t="shared" ca="1" si="33"/>
        <v>1</v>
      </c>
      <c r="F18" s="1">
        <f t="shared" ca="1" si="33"/>
        <v>1</v>
      </c>
      <c r="G18" s="1">
        <f t="shared" ca="1" si="33"/>
        <v>0</v>
      </c>
      <c r="H18" s="1">
        <f t="shared" ca="1" si="34"/>
        <v>6</v>
      </c>
      <c r="I18" s="1">
        <f t="shared" ca="1" si="34"/>
        <v>4</v>
      </c>
      <c r="J18" s="13">
        <f t="shared" ca="1" si="34"/>
        <v>2</v>
      </c>
      <c r="K18" s="1">
        <f t="shared" ca="1" si="34"/>
        <v>4</v>
      </c>
      <c r="L18" s="30">
        <f t="shared" ca="1" si="35"/>
        <v>4502006</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'Finals 1'!$AF27</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1</v>
      </c>
      <c r="AE18" s="30">
        <f t="shared" ca="1" si="45"/>
        <v>502006</v>
      </c>
      <c r="AF18" s="1">
        <f t="shared" ref="AF18:AF25" ca="1" si="54">RANK($AE18,$AE$17:$AE$25)</f>
        <v>2</v>
      </c>
      <c r="AG18" s="1">
        <f t="shared" ref="AG18:AG25" ca="1" si="55">RANK($W18,$W$17:$W$25)</f>
        <v>1</v>
      </c>
      <c r="AH18" s="266">
        <f t="shared" ref="AH18:AH25" ca="1" si="56">AD18+AG18/100+AF18/10000+(10-Y18)/1000000</f>
        <v>1.0102100000000001</v>
      </c>
      <c r="AI18" s="1"/>
    </row>
    <row r="19" spans="2:80" s="2" customFormat="1" x14ac:dyDescent="0.2">
      <c r="C19" s="2" t="str">
        <f t="shared" ca="1" si="46"/>
        <v>1. FC Nürnberg</v>
      </c>
      <c r="D19" s="1">
        <f t="shared" ca="1" si="33"/>
        <v>2</v>
      </c>
      <c r="E19" s="1">
        <f t="shared" ca="1" si="33"/>
        <v>1</v>
      </c>
      <c r="F19" s="1">
        <f t="shared" ca="1" si="33"/>
        <v>1</v>
      </c>
      <c r="G19" s="1">
        <f t="shared" ca="1" si="33"/>
        <v>0</v>
      </c>
      <c r="H19" s="1">
        <f t="shared" ca="1" si="34"/>
        <v>7</v>
      </c>
      <c r="I19" s="1">
        <f t="shared" ca="1" si="34"/>
        <v>4</v>
      </c>
      <c r="J19" s="13">
        <f t="shared" ca="1" si="34"/>
        <v>3</v>
      </c>
      <c r="K19" s="1">
        <f t="shared" ca="1" si="34"/>
        <v>4</v>
      </c>
      <c r="L19" s="30">
        <f t="shared" ca="1" si="35"/>
        <v>4503007</v>
      </c>
      <c r="M19" s="14">
        <f t="shared" ca="1" si="47"/>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f>'Finals 1'!$AF28</f>
        <v>0</v>
      </c>
      <c r="Z19" s="1">
        <f t="shared" ca="1" si="49"/>
        <v>1.9</v>
      </c>
      <c r="AA19" s="1">
        <f t="shared" ca="1" si="50"/>
        <v>0</v>
      </c>
      <c r="AB19" s="1">
        <f t="shared" ca="1" si="51"/>
        <v>0</v>
      </c>
      <c r="AC19" s="1">
        <f t="shared" ca="1" si="52"/>
        <v>0</v>
      </c>
      <c r="AD19" s="263">
        <f t="shared" ca="1" si="53"/>
        <v>1</v>
      </c>
      <c r="AE19" s="30">
        <f t="shared" ca="1" si="45"/>
        <v>503007</v>
      </c>
      <c r="AF19" s="1">
        <f t="shared" ca="1" si="54"/>
        <v>1</v>
      </c>
      <c r="AG19" s="1">
        <f t="shared" ca="1" si="55"/>
        <v>1</v>
      </c>
      <c r="AH19" s="266">
        <f t="shared" ca="1" si="56"/>
        <v>1.0101100000000001</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6</v>
      </c>
      <c r="N20" s="14">
        <f t="array" aca="1" ref="N20" ca="1">IF($AI$15,SUM(($K$17:$K$25&gt;=K20)/COUNTIF($K$17:$K$25,$K$17:$K$25)),SUM(($L$17:$L$25&gt;=L20)/COUNTIF($L$17:$L$25,$L$17:$L$25)))</f>
        <v>2.9999999999999991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3.0108999999999999</v>
      </c>
      <c r="Y20" s="13">
        <v>0</v>
      </c>
      <c r="Z20" s="1">
        <f t="shared" ca="1" si="49"/>
        <v>1.9</v>
      </c>
      <c r="AA20" s="1">
        <f t="shared" ca="1" si="50"/>
        <v>0</v>
      </c>
      <c r="AB20" s="1">
        <f t="shared" ca="1" si="51"/>
        <v>0</v>
      </c>
      <c r="AC20" s="1">
        <f t="shared" ca="1" si="52"/>
        <v>0</v>
      </c>
      <c r="AD20" s="263">
        <f t="shared" ca="1" si="53"/>
        <v>3</v>
      </c>
      <c r="AE20" s="30">
        <f t="shared" ca="1" si="45"/>
        <v>500000</v>
      </c>
      <c r="AF20" s="1">
        <f t="shared" ca="1" si="54"/>
        <v>3</v>
      </c>
      <c r="AG20" s="1">
        <f t="shared" ca="1" si="55"/>
        <v>1</v>
      </c>
      <c r="AH20" s="266">
        <f t="shared" ca="1" si="56"/>
        <v>3.01031</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6</v>
      </c>
      <c r="N21" s="14">
        <f t="array" aca="1" ref="N21" ca="1">IF($AI$15,SUM(($K$17:$K$25&gt;=K21)/COUNTIF($K$17:$K$25,$K$17:$K$25)),SUM(($L$17:$L$25&gt;=L21)/COUNTIF($L$17:$L$25,$L$17:$L$25)))</f>
        <v>2.9999999999999991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3.0108999999999999</v>
      </c>
      <c r="Y21" s="13">
        <v>0</v>
      </c>
      <c r="Z21" s="1">
        <f t="shared" ca="1" si="49"/>
        <v>1.9</v>
      </c>
      <c r="AA21" s="1">
        <f t="shared" ca="1" si="50"/>
        <v>0</v>
      </c>
      <c r="AB21" s="1">
        <f t="shared" ca="1" si="51"/>
        <v>0</v>
      </c>
      <c r="AC21" s="1">
        <f t="shared" ca="1" si="52"/>
        <v>0</v>
      </c>
      <c r="AD21" s="263">
        <f t="shared" ca="1" si="53"/>
        <v>3</v>
      </c>
      <c r="AE21" s="30">
        <f t="shared" ca="1" si="45"/>
        <v>500000</v>
      </c>
      <c r="AF21" s="1">
        <f t="shared" ca="1" si="54"/>
        <v>3</v>
      </c>
      <c r="AG21" s="1">
        <f t="shared" ca="1" si="55"/>
        <v>1</v>
      </c>
      <c r="AH21" s="266">
        <f t="shared" ca="1" si="56"/>
        <v>3.01031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6</v>
      </c>
      <c r="N22" s="14">
        <f t="array" aca="1" ref="N22" ca="1">IF($AI$15,SUM(($K$17:$K$25&gt;=K22)/COUNTIF($K$17:$K$25,$K$17:$K$25)),SUM(($L$17:$L$25&gt;=L22)/COUNTIF($L$17:$L$25,$L$17:$L$25)))</f>
        <v>2.9999999999999991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3.0108999999999999</v>
      </c>
      <c r="Y22" s="13">
        <v>0</v>
      </c>
      <c r="Z22" s="1">
        <f t="shared" ca="1" si="49"/>
        <v>1.9</v>
      </c>
      <c r="AA22" s="1">
        <f t="shared" ca="1" si="50"/>
        <v>0</v>
      </c>
      <c r="AB22" s="1">
        <f t="shared" ca="1" si="51"/>
        <v>0</v>
      </c>
      <c r="AC22" s="1">
        <f t="shared" ca="1" si="52"/>
        <v>0</v>
      </c>
      <c r="AD22" s="263">
        <f t="shared" ca="1" si="53"/>
        <v>3</v>
      </c>
      <c r="AE22" s="30">
        <f t="shared" ca="1" si="45"/>
        <v>500000</v>
      </c>
      <c r="AF22" s="1">
        <f t="shared" ca="1" si="54"/>
        <v>3</v>
      </c>
      <c r="AG22" s="1">
        <f t="shared" ca="1" si="55"/>
        <v>1</v>
      </c>
      <c r="AH22" s="266">
        <f t="shared" ca="1" si="56"/>
        <v>3.01031</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6</v>
      </c>
      <c r="N23" s="14">
        <f t="array" aca="1" ref="N23" ca="1">IF($AI$15,SUM(($K$17:$K$25&gt;=K23)/COUNTIF($K$17:$K$25,$K$17:$K$25)),SUM(($L$17:$L$25&gt;=L23)/COUNTIF($L$17:$L$25,$L$17:$L$25)))</f>
        <v>2.9999999999999991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3.0709</v>
      </c>
      <c r="Y23" s="13">
        <v>0</v>
      </c>
      <c r="Z23" s="1">
        <f t="shared" ca="1" si="49"/>
        <v>7.9</v>
      </c>
      <c r="AA23" s="1">
        <f t="shared" ca="1" si="50"/>
        <v>0</v>
      </c>
      <c r="AB23" s="1">
        <f t="shared" ca="1" si="51"/>
        <v>0</v>
      </c>
      <c r="AC23" s="1">
        <f t="shared" ca="1" si="52"/>
        <v>0</v>
      </c>
      <c r="AD23" s="263">
        <f t="shared" ca="1" si="53"/>
        <v>3</v>
      </c>
      <c r="AE23" s="30">
        <v>0</v>
      </c>
      <c r="AF23" s="1">
        <f t="shared" ca="1" si="54"/>
        <v>7</v>
      </c>
      <c r="AG23" s="1">
        <f t="shared" ca="1" si="55"/>
        <v>7</v>
      </c>
      <c r="AH23" s="266">
        <f t="shared" ca="1" si="56"/>
        <v>3.0707100000000001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6</v>
      </c>
      <c r="N24" s="14">
        <f t="array" aca="1" ref="N24" ca="1">IF($AI$15,SUM(($K$17:$K$25&gt;=K24)/COUNTIF($K$17:$K$25,$K$17:$K$25)),SUM(($L$17:$L$25&gt;=L24)/COUNTIF($L$17:$L$25,$L$17:$L$25)))</f>
        <v>2.9999999999999991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3.0709</v>
      </c>
      <c r="Y24" s="13">
        <v>0</v>
      </c>
      <c r="Z24" s="1">
        <f t="shared" ca="1" si="49"/>
        <v>7.9</v>
      </c>
      <c r="AA24" s="1">
        <f t="shared" ca="1" si="50"/>
        <v>0</v>
      </c>
      <c r="AB24" s="1">
        <f t="shared" ca="1" si="51"/>
        <v>0</v>
      </c>
      <c r="AC24" s="1">
        <f t="shared" ca="1" si="52"/>
        <v>0</v>
      </c>
      <c r="AD24" s="263">
        <f t="shared" ca="1" si="53"/>
        <v>3</v>
      </c>
      <c r="AE24" s="30">
        <v>0</v>
      </c>
      <c r="AF24" s="1">
        <f t="shared" ca="1" si="54"/>
        <v>7</v>
      </c>
      <c r="AG24" s="1">
        <f t="shared" ca="1" si="55"/>
        <v>7</v>
      </c>
      <c r="AH24" s="266">
        <f t="shared" ca="1" si="56"/>
        <v>3.0707100000000001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6</v>
      </c>
      <c r="N25" s="14">
        <f t="array" aca="1" ref="N25" ca="1">IF($AI$15,SUM(($K$17:$K$25&gt;=K25)/COUNTIF($K$17:$K$25,$K$17:$K$25)),SUM(($L$17:$L$25&gt;=L25)/COUNTIF($L$17:$L$25,$L$17:$L$25)))</f>
        <v>2.9999999999999991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3.0709</v>
      </c>
      <c r="Y25" s="13">
        <v>0</v>
      </c>
      <c r="Z25" s="1">
        <f t="shared" ca="1" si="49"/>
        <v>7.9</v>
      </c>
      <c r="AA25" s="1">
        <f t="shared" ca="1" si="50"/>
        <v>0</v>
      </c>
      <c r="AB25" s="1">
        <f t="shared" ca="1" si="51"/>
        <v>0</v>
      </c>
      <c r="AC25" s="1">
        <f t="shared" ca="1" si="52"/>
        <v>0</v>
      </c>
      <c r="AD25" s="263">
        <f t="shared" ca="1" si="53"/>
        <v>3</v>
      </c>
      <c r="AE25" s="30">
        <v>0</v>
      </c>
      <c r="AF25" s="1">
        <f t="shared" ca="1" si="54"/>
        <v>7</v>
      </c>
      <c r="AG25" s="1">
        <f t="shared" ca="1" si="55"/>
        <v>7</v>
      </c>
      <c r="AH25" s="267">
        <f t="shared" ca="1" si="56"/>
        <v>3.0707100000000001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1. FC Riedwald</v>
      </c>
      <c r="BT29" s="2" t="str">
        <f ca="1">$F$5</f>
        <v>Mainz 05</v>
      </c>
      <c r="BU29" s="2" t="str">
        <f ca="1">$F$6</f>
        <v>1. FC Nürnberg</v>
      </c>
      <c r="BV29" s="2" t="str">
        <f>$F$7</f>
        <v/>
      </c>
      <c r="BW29" s="2" t="str">
        <f>$F$8</f>
        <v/>
      </c>
      <c r="BX29" s="2" t="str">
        <f>$F$9</f>
        <v/>
      </c>
      <c r="BY29" s="2" t="str">
        <f>$F$10</f>
        <v/>
      </c>
      <c r="BZ29" s="2" t="str">
        <f>$F$11</f>
        <v/>
      </c>
      <c r="CA29" s="2" t="str">
        <f>$F$12</f>
        <v/>
      </c>
      <c r="CB29" s="53"/>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1. FC Riedwald</v>
      </c>
      <c r="BS30" s="7"/>
      <c r="BT30" s="8">
        <f t="shared" ref="BT30:CA32" ca="1" si="58">SUMIFS($X$64:$X$135,$V$64:$V$135,$BR30,$W$64:$W$135,BT$29)+SUMIFS($Y$64:$Y$135,$W$64:$W$135,$BR30,$V$64:$V$135,BT$29)</f>
        <v>1</v>
      </c>
      <c r="BU30" s="8">
        <f t="shared" ca="1" si="58"/>
        <v>1</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Mainz 05</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Mainz 05</v>
      </c>
      <c r="BS31" s="9">
        <f t="shared" ref="BS31:BU38" ca="1" si="60">SUMIFS($X$64:$X$135,$V$64:$V$135,$BR31,$W$64:$W$135,BS$29)+SUMIFS($Y$64:$Y$135,$W$64:$W$135,$BR31,$V$64:$V$135,BS$29)</f>
        <v>3</v>
      </c>
      <c r="BT31" s="7"/>
      <c r="BU31" s="8">
        <f t="shared" ca="1" si="58"/>
        <v>3</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1. FC Nürnberg</v>
      </c>
      <c r="BS32" s="9">
        <f t="shared" ca="1" si="60"/>
        <v>4</v>
      </c>
      <c r="BT32" s="9">
        <f t="shared" ca="1" si="60"/>
        <v>3</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1. FC Riedwald</v>
      </c>
      <c r="BT40" s="2" t="str">
        <f ca="1">$F$5</f>
        <v>Mainz 05</v>
      </c>
      <c r="BU40" s="2" t="str">
        <f ca="1">$F$6</f>
        <v>1. FC Nürnberg</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1. FC Riedwald</v>
      </c>
      <c r="BS41" s="7"/>
      <c r="BT41" s="8">
        <f ca="1">BT30-BS31</f>
        <v>-2</v>
      </c>
      <c r="BU41" s="8">
        <f ca="1">BU30-BS32</f>
        <v>-3</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Mainz 05</v>
      </c>
      <c r="BS42" s="9">
        <f ca="1">IF(BT41="","",-1*BT41)</f>
        <v>2</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1. FC Nürnberg</v>
      </c>
      <c r="BS43" s="9">
        <f ca="1">IF(BU41="","",-1*BU41)</f>
        <v>3</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1. FC Riedwald</v>
      </c>
      <c r="BT51" s="2" t="str">
        <f ca="1">$F$5</f>
        <v>Mainz 05</v>
      </c>
      <c r="BU51" s="2" t="str">
        <f ca="1">$F$6</f>
        <v>1. FC Nürnberg</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1. FC Riedwald</v>
      </c>
      <c r="BS52" s="7"/>
      <c r="BT52" s="8">
        <f t="shared" ref="BT52:CA58" ca="1" si="64">SUMIFS($AE$64:$AE$135,$V$64:$V$135,$BR52,$W$64:$W$135,BT$51)+SUMIFS($AF$64:$AF$135,$W$64:$W$135,$BR52,$V$64:$V$135,BT$51)</f>
        <v>0</v>
      </c>
      <c r="BU52" s="8">
        <f t="shared" ca="1" si="64"/>
        <v>0</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Mainz 05</v>
      </c>
      <c r="BS53" s="9">
        <f t="shared" ref="BS53:BU60" ca="1" si="65">SUMIFS($AE$64:$AE$135,$V$64:$V$135,$BR53,$W$64:$W$135,BS$51)+SUMIFS($AF$64:$AF$135,$W$64:$W$135,$BR53,$V$64:$V$135,BS$51)</f>
        <v>3</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1. FC Nürnberg</v>
      </c>
      <c r="BS54" s="9">
        <f t="shared" ca="1" si="65"/>
        <v>3</v>
      </c>
      <c r="BT54" s="9">
        <f t="shared" ca="1" si="65"/>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38"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IF('Finals 1'!$AE26="","",'Finals 1'!$AE26)</f>
        <v>1. FC Riedwald</v>
      </c>
      <c r="U64" s="67" t="s">
        <v>7</v>
      </c>
      <c r="V64" s="40" t="str">
        <f ca="1">'Finals 1'!$I12</f>
        <v/>
      </c>
      <c r="W64" s="33" t="str">
        <f ca="1">'Finals 1'!$K12</f>
        <v/>
      </c>
      <c r="X64" s="33" t="str">
        <f ca="1">IF(AND('Finals 1'!$L12&lt;&gt;"",'Finals 1'!$N12&lt;&gt;"",$V64&lt;&gt;$W64,$V64&lt;&gt;"",$W64&lt;&gt;""),'Finals 1'!$L12,"")</f>
        <v/>
      </c>
      <c r="Y64" s="34" t="str">
        <f ca="1">IF(AND('Finals 1'!$L12&lt;&gt;"",'Finals 1'!$N12&lt;&gt;"",$V64&lt;&gt;$W64,$V64&lt;&gt;"",$W64&lt;&gt;""),'Finals 1'!$N12,"")</f>
        <v/>
      </c>
      <c r="Z64" s="32" t="str">
        <f ca="1">V64&amp;W64</f>
        <v/>
      </c>
      <c r="AA64" s="33">
        <f ca="1">IF(AND(V64&lt;&gt;"",W64&lt;&gt;"",V64&lt;&gt;W64,X64&lt;&gt;"",Y64&lt;&gt;""),1,0)</f>
        <v>0</v>
      </c>
      <c r="AB64" s="143" t="str">
        <f ca="1">IF(AA64&gt;0,X64&amp;Language!$E$84&amp;Y64,"")</f>
        <v/>
      </c>
      <c r="AD64" s="144"/>
      <c r="AE64" s="149" t="str">
        <f ca="1">IF($AA64=0,"",IF($X64&gt;$Y64,Settings!$C$4,IF($X64=$Y64,1,0)))</f>
        <v/>
      </c>
      <c r="AF64" s="144" t="str">
        <f ca="1">IF($AA64=0,"",IF($X64&lt;$Y64,Settings!$C$4,IF($X64=$Y64,1,0)))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IF('Finals 1'!$AE27="","",'Finals 1'!$AE27)</f>
        <v>Mainz 05</v>
      </c>
      <c r="U65" s="68" t="s">
        <v>8</v>
      </c>
      <c r="V65" s="41" t="str">
        <f ca="1">'Finals 1'!$I13</f>
        <v>VFB Essenheim</v>
      </c>
      <c r="W65" s="13" t="str">
        <f ca="1">'Finals 1'!$K13</f>
        <v>SSV Wildbach</v>
      </c>
      <c r="X65" s="13">
        <f ca="1">IF(AND('Finals 1'!$L13&lt;&gt;"",'Finals 1'!$N13&lt;&gt;"",$V65&lt;&gt;$W65,$V65&lt;&gt;"",$W65&lt;&gt;""),'Finals 1'!$L13,"")</f>
        <v>2</v>
      </c>
      <c r="Y65" s="36">
        <f ca="1">IF(AND('Finals 1'!$L13&lt;&gt;"",'Finals 1'!$N13&lt;&gt;"",$V65&lt;&gt;$W65,$V65&lt;&gt;"",$W65&lt;&gt;""),'Finals 1'!$N13,"")</f>
        <v>1</v>
      </c>
      <c r="Z65" s="35" t="str">
        <f t="shared" ref="Z65:Z73" ca="1" si="66">V65&amp;W65</f>
        <v>VFB EssenheimSSV Wildbach</v>
      </c>
      <c r="AA65" s="13">
        <f t="shared" ref="AA65:AA128" ca="1" si="67">IF(AND(V65&lt;&gt;"",W65&lt;&gt;"",V65&lt;&gt;W65,X65&lt;&gt;"",Y65&lt;&gt;""),1,0)</f>
        <v>1</v>
      </c>
      <c r="AB65" s="13" t="str">
        <f ca="1">IF(AA65&gt;0,X65&amp;Language!$E$84&amp;Y65,"")</f>
        <v>2-1</v>
      </c>
      <c r="AD65" s="145"/>
      <c r="AE65" s="150">
        <f ca="1">IF($AA65=0,"",IF($X65&gt;$Y65,Settings!$C$4,IF($X65=$Y65,1,0)))</f>
        <v>3</v>
      </c>
      <c r="AF65" s="145">
        <f ca="1">IF($AA65=0,"",IF($X65&lt;$Y65,Settings!$C$4,IF($X65=$Y65,1,0)))</f>
        <v>0</v>
      </c>
      <c r="AH65" s="4"/>
      <c r="AI65" s="13"/>
      <c r="AJ65" s="13"/>
      <c r="AK65" s="13"/>
      <c r="AL65" s="13"/>
      <c r="AM65" s="13"/>
      <c r="AN65" s="13"/>
      <c r="AO65" s="13"/>
      <c r="AP65" s="13"/>
      <c r="AQ65" s="13"/>
    </row>
    <row r="66" spans="2:43" s="2" customFormat="1" ht="13.5" thickBot="1" x14ac:dyDescent="0.25">
      <c r="F66" s="198">
        <v>1</v>
      </c>
      <c r="G66" s="199" t="s">
        <v>109</v>
      </c>
      <c r="P66" s="47" t="s">
        <v>9</v>
      </c>
      <c r="Q66" s="62" t="str">
        <f ca="1">IF('Finals 1'!$AE28="","",'Finals 1'!$AE28)</f>
        <v>1. FC Nürnberg</v>
      </c>
      <c r="U66" s="68" t="s">
        <v>9</v>
      </c>
      <c r="V66" s="41" t="str">
        <f ca="1">'Finals 1'!$I14</f>
        <v>Maibach 1822 eV</v>
      </c>
      <c r="W66" s="13" t="str">
        <f ca="1">'Finals 1'!$K14</f>
        <v>FC Grönlingen</v>
      </c>
      <c r="X66" s="13">
        <f ca="1">IF(AND('Finals 1'!$L14&lt;&gt;"",'Finals 1'!$N14&lt;&gt;"",$V66&lt;&gt;$W66,$V66&lt;&gt;"",$W66&lt;&gt;""),'Finals 1'!$L14,"")</f>
        <v>1</v>
      </c>
      <c r="Y66" s="36">
        <f ca="1">IF(AND('Finals 1'!$L14&lt;&gt;"",'Finals 1'!$N14&lt;&gt;"",$V66&lt;&gt;$W66,$V66&lt;&gt;"",$W66&lt;&gt;""),'Finals 1'!$N14,"")</f>
        <v>0</v>
      </c>
      <c r="Z66" s="35" t="str">
        <f t="shared" ca="1" si="66"/>
        <v>Maibach 1822 eVFC Grönlingen</v>
      </c>
      <c r="AA66" s="13">
        <f t="shared" ca="1" si="67"/>
        <v>1</v>
      </c>
      <c r="AB66" s="13" t="str">
        <f ca="1">IF(AA66&gt;0,X66&amp;Language!$E$84&amp;Y66,"")</f>
        <v>1-0</v>
      </c>
      <c r="AD66" s="145"/>
      <c r="AE66" s="150">
        <f ca="1">IF($AA66=0,"",IF($X66&gt;$Y66,Settings!$C$4,IF($X66=$Y66,1,0)))</f>
        <v>3</v>
      </c>
      <c r="AF66" s="145">
        <f ca="1">IF($AA66=0,"",IF($X66&lt;$Y66,Settings!$C$4,IF($X66=$Y66,1,0)))</f>
        <v>0</v>
      </c>
      <c r="AH66" s="4"/>
      <c r="AI66" s="13"/>
      <c r="AJ66" s="4"/>
      <c r="AK66" s="13"/>
      <c r="AL66" s="13"/>
      <c r="AM66" s="13"/>
      <c r="AN66" s="13"/>
      <c r="AO66" s="13"/>
      <c r="AP66" s="13"/>
      <c r="AQ66" s="13"/>
    </row>
    <row r="67" spans="2:43" s="2" customFormat="1" x14ac:dyDescent="0.2">
      <c r="P67" s="47"/>
      <c r="Q67" s="62" t="str">
        <f>""</f>
        <v/>
      </c>
      <c r="U67" s="68" t="s">
        <v>10</v>
      </c>
      <c r="V67" s="41" t="str">
        <f ca="1">'Finals 1'!$I15</f>
        <v>1. FC Riedwald</v>
      </c>
      <c r="W67" s="13" t="str">
        <f ca="1">'Finals 1'!$K15</f>
        <v>Mainz 05</v>
      </c>
      <c r="X67" s="13">
        <f ca="1">IF(AND('Finals 1'!$L15&lt;&gt;"",'Finals 1'!$N15&lt;&gt;"",$V67&lt;&gt;$W67,$V67&lt;&gt;"",$W67&lt;&gt;""),'Finals 1'!$L15,"")</f>
        <v>1</v>
      </c>
      <c r="Y67" s="36">
        <f ca="1">IF(AND('Finals 1'!$L15&lt;&gt;"",'Finals 1'!$N15&lt;&gt;"",$V67&lt;&gt;$W67,$V67&lt;&gt;"",$W67&lt;&gt;""),'Finals 1'!$N15,"")</f>
        <v>3</v>
      </c>
      <c r="Z67" s="35" t="str">
        <f t="shared" ca="1" si="66"/>
        <v>1. FC RiedwaldMainz 05</v>
      </c>
      <c r="AA67" s="13">
        <f t="shared" ca="1" si="67"/>
        <v>1</v>
      </c>
      <c r="AB67" s="13" t="str">
        <f ca="1">IF(AA67&gt;0,X67&amp;Language!$E$84&amp;Y67,"")</f>
        <v>1-3</v>
      </c>
      <c r="AD67" s="145"/>
      <c r="AE67" s="150">
        <f ca="1">IF($AA67=0,"",IF($X67&gt;$Y67,Settings!$C$4,IF($X67=$Y67,1,0)))</f>
        <v>0</v>
      </c>
      <c r="AF67" s="145">
        <f ca="1">IF($AA67=0,"",IF($X67&lt;$Y67,Settings!$C$4,IF($X67=$Y67,1,0)))</f>
        <v>3</v>
      </c>
      <c r="AH67" s="4"/>
      <c r="AI67" s="13"/>
      <c r="AJ67" s="13"/>
      <c r="AK67" s="4"/>
      <c r="AL67" s="13"/>
      <c r="AM67" s="13"/>
      <c r="AN67" s="13"/>
      <c r="AO67" s="13"/>
      <c r="AP67" s="13"/>
      <c r="AQ67" s="13"/>
    </row>
    <row r="68" spans="2:43" s="2" customFormat="1" x14ac:dyDescent="0.2">
      <c r="P68" s="47"/>
      <c r="Q68" s="62" t="str">
        <f>""</f>
        <v/>
      </c>
      <c r="U68" s="68" t="s">
        <v>11</v>
      </c>
      <c r="V68" s="41" t="str">
        <f ca="1">'Finals 1'!$I16</f>
        <v>Eintracht Frankfurt</v>
      </c>
      <c r="W68" s="13" t="str">
        <f ca="1">'Finals 1'!$K16</f>
        <v>Inter Mailand</v>
      </c>
      <c r="X68" s="13">
        <f ca="1">IF(AND('Finals 1'!$L16&lt;&gt;"",'Finals 1'!$N16&lt;&gt;"",$V68&lt;&gt;$W68,$V68&lt;&gt;"",$W68&lt;&gt;""),'Finals 1'!$L16,"")</f>
        <v>2</v>
      </c>
      <c r="Y68" s="36">
        <f ca="1">IF(AND('Finals 1'!$L16&lt;&gt;"",'Finals 1'!$N16&lt;&gt;"",$V68&lt;&gt;$W68,$V68&lt;&gt;"",$W68&lt;&gt;""),'Finals 1'!$N16,"")</f>
        <v>3</v>
      </c>
      <c r="Z68" s="35" t="str">
        <f t="shared" ca="1" si="66"/>
        <v>Eintracht FrankfurtInter Mailand</v>
      </c>
      <c r="AA68" s="13">
        <f t="shared" ca="1" si="67"/>
        <v>1</v>
      </c>
      <c r="AB68" s="13" t="str">
        <f ca="1">IF(AA68&gt;0,X68&amp;Language!$E$84&amp;Y68,"")</f>
        <v>2-3</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c r="Q69" s="62" t="str">
        <f>""</f>
        <v/>
      </c>
      <c r="U69" s="68" t="s">
        <v>12</v>
      </c>
      <c r="V69" s="41" t="str">
        <f ca="1">'Finals 1'!$I17</f>
        <v>FC Barcelona</v>
      </c>
      <c r="W69" s="13" t="str">
        <f ca="1">'Finals 1'!$K17</f>
        <v>Manchester City</v>
      </c>
      <c r="X69" s="13">
        <f ca="1">IF(AND('Finals 1'!$L17&lt;&gt;"",'Finals 1'!$N17&lt;&gt;"",$V69&lt;&gt;$W69,$V69&lt;&gt;"",$W69&lt;&gt;""),'Finals 1'!$L17,"")</f>
        <v>4</v>
      </c>
      <c r="Y69" s="36">
        <f ca="1">IF(AND('Finals 1'!$L17&lt;&gt;"",'Finals 1'!$N17&lt;&gt;"",$V69&lt;&gt;$W69,$V69&lt;&gt;"",$W69&lt;&gt;""),'Finals 1'!$N17,"")</f>
        <v>4</v>
      </c>
      <c r="Z69" s="35" t="str">
        <f t="shared" ca="1" si="66"/>
        <v>FC BarcelonaManchester City</v>
      </c>
      <c r="AA69" s="13">
        <f t="shared" ca="1" si="67"/>
        <v>1</v>
      </c>
      <c r="AB69" s="13" t="str">
        <f ca="1">IF(AA69&gt;0,X69&amp;Language!$E$84&amp;Y69,"")</f>
        <v>4-4</v>
      </c>
      <c r="AD69" s="145"/>
      <c r="AE69" s="150">
        <f ca="1">IF($AA69=0,"",IF($X69&gt;$Y69,Settings!$C$4,IF($X69=$Y69,1,0)))</f>
        <v>1</v>
      </c>
      <c r="AF69" s="145">
        <f ca="1">IF($AA69=0,"",IF($X69&lt;$Y69,Settings!$C$4,IF($X69=$Y69,1,0)))</f>
        <v>1</v>
      </c>
      <c r="AH69" s="4"/>
      <c r="AI69" s="13"/>
      <c r="AJ69" s="13"/>
      <c r="AK69" s="13"/>
      <c r="AL69" s="13"/>
      <c r="AM69" s="4"/>
      <c r="AN69" s="13"/>
      <c r="AO69" s="13"/>
      <c r="AP69" s="13"/>
      <c r="AQ69" s="13"/>
    </row>
    <row r="70" spans="2:43" s="2" customFormat="1" x14ac:dyDescent="0.2">
      <c r="P70" s="47"/>
      <c r="Q70" s="62" t="str">
        <f>""</f>
        <v/>
      </c>
      <c r="U70" s="68" t="s">
        <v>17</v>
      </c>
      <c r="V70" s="41" t="str">
        <f ca="1">'Finals 1'!$I18</f>
        <v/>
      </c>
      <c r="W70" s="13" t="str">
        <f ca="1">'Finals 1'!$K18</f>
        <v/>
      </c>
      <c r="X70" s="13" t="str">
        <f ca="1">IF(AND('Finals 1'!$L18&lt;&gt;"",'Finals 1'!$N18&lt;&gt;"",$V70&lt;&gt;$W70,$V70&lt;&gt;"",$W70&lt;&gt;""),'Finals 1'!$L18,"")</f>
        <v/>
      </c>
      <c r="Y70" s="36" t="str">
        <f ca="1">IF(AND('Finals 1'!$L18&lt;&gt;"",'Finals 1'!$N18&lt;&gt;"",$V70&lt;&gt;$W70,$V70&lt;&gt;"",$W70&lt;&gt;""),'Finals 1'!$N18,"")</f>
        <v/>
      </c>
      <c r="Z70" s="35" t="str">
        <f t="shared" ca="1" si="66"/>
        <v/>
      </c>
      <c r="AA70" s="13">
        <f t="shared" ca="1" si="67"/>
        <v>0</v>
      </c>
      <c r="AB70" s="13" t="str">
        <f ca="1">IF(AA70&gt;0,X70&amp;Language!$E$84&amp;Y70,"")</f>
        <v/>
      </c>
      <c r="AD70" s="145"/>
      <c r="AE70" s="150" t="str">
        <f ca="1">IF($AA70=0,"",IF($X70&gt;$Y70,Settings!$C$4,IF($X70=$Y70,1,0)))</f>
        <v/>
      </c>
      <c r="AF70" s="145" t="str">
        <f ca="1">IF($AA70=0,"",IF($X70&lt;$Y70,Settings!$C$4,IF($X70=$Y70,1,0)))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'Finals 1'!$I19</f>
        <v>Kickers Rodendorf</v>
      </c>
      <c r="W71" s="13" t="str">
        <f ca="1">'Finals 1'!$K19</f>
        <v>VFB Essenheim</v>
      </c>
      <c r="X71" s="13">
        <f ca="1">IF(AND('Finals 1'!$L19&lt;&gt;"",'Finals 1'!$N19&lt;&gt;"",$V71&lt;&gt;$W71,$V71&lt;&gt;"",$W71&lt;&gt;""),'Finals 1'!$L19,"")</f>
        <v>1</v>
      </c>
      <c r="Y71" s="36">
        <f ca="1">IF(AND('Finals 1'!$L19&lt;&gt;"",'Finals 1'!$N19&lt;&gt;"",$V71&lt;&gt;$W71,$V71&lt;&gt;"",$W71&lt;&gt;""),'Finals 1'!$N19,"")</f>
        <v>3</v>
      </c>
      <c r="Z71" s="35" t="str">
        <f t="shared" ca="1" si="66"/>
        <v>Kickers RodendorfVFB Essenheim</v>
      </c>
      <c r="AA71" s="13">
        <f t="shared" ca="1" si="67"/>
        <v>1</v>
      </c>
      <c r="AB71" s="13" t="str">
        <f ca="1">IF(AA71&gt;0,X71&amp;Language!$E$84&amp;Y71,"")</f>
        <v>1-3</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'Finals 1'!$I20</f>
        <v>FSV Rauen</v>
      </c>
      <c r="W72" s="13" t="str">
        <f ca="1">'Finals 1'!$K20</f>
        <v>Maibach 1822 eV</v>
      </c>
      <c r="X72" s="13">
        <f ca="1">IF(AND('Finals 1'!$L20&lt;&gt;"",'Finals 1'!$N20&lt;&gt;"",$V72&lt;&gt;$W72,$V72&lt;&gt;"",$W72&lt;&gt;""),'Finals 1'!$L20,"")</f>
        <v>2</v>
      </c>
      <c r="Y72" s="36">
        <f ca="1">IF(AND('Finals 1'!$L20&lt;&gt;"",'Finals 1'!$N20&lt;&gt;"",$V72&lt;&gt;$W72,$V72&lt;&gt;"",$W72&lt;&gt;""),'Finals 1'!$N20,"")</f>
        <v>1</v>
      </c>
      <c r="Z72" s="35" t="str">
        <f t="shared" ca="1" si="66"/>
        <v>FSV RauenMaibach 1822 eV</v>
      </c>
      <c r="AA72" s="13">
        <f t="shared" ca="1" si="67"/>
        <v>1</v>
      </c>
      <c r="AB72" s="13" t="str">
        <f ca="1">IF(AA72&gt;0,X72&amp;Language!$E$84&amp;Y72,"")</f>
        <v>2-1</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'Finals 1'!$I21</f>
        <v>1. FC Nürnberg</v>
      </c>
      <c r="W73" s="13" t="str">
        <f ca="1">'Finals 1'!$K21</f>
        <v>1. FC Riedwald</v>
      </c>
      <c r="X73" s="13">
        <f ca="1">IF(AND('Finals 1'!$L21&lt;&gt;"",'Finals 1'!$N21&lt;&gt;"",$V73&lt;&gt;$W73,$V73&lt;&gt;"",$W73&lt;&gt;""),'Finals 1'!$L21,"")</f>
        <v>4</v>
      </c>
      <c r="Y73" s="36">
        <f ca="1">IF(AND('Finals 1'!$L21&lt;&gt;"",'Finals 1'!$N21&lt;&gt;"",$V73&lt;&gt;$W73,$V73&lt;&gt;"",$W73&lt;&gt;""),'Finals 1'!$N21,"")</f>
        <v>1</v>
      </c>
      <c r="Z73" s="35" t="str">
        <f t="shared" ca="1" si="66"/>
        <v>1. FC Nürnberg1. FC Riedwald</v>
      </c>
      <c r="AA73" s="13">
        <f t="shared" ca="1" si="67"/>
        <v>1</v>
      </c>
      <c r="AB73" s="13" t="str">
        <f ca="1">IF(AA73&gt;0,X73&amp;Language!$E$84&amp;Y73,"")</f>
        <v>4-1</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'Finals 1'!$I22</f>
        <v>Borussia Dortmund</v>
      </c>
      <c r="W74" s="13" t="str">
        <f ca="1">'Finals 1'!$K22</f>
        <v>Eintracht Frankfurt</v>
      </c>
      <c r="X74" s="13">
        <f ca="1">IF(AND('Finals 1'!$L22&lt;&gt;"",'Finals 1'!$N22&lt;&gt;"",$V74&lt;&gt;$W74,$V74&lt;&gt;"",$W74&lt;&gt;""),'Finals 1'!$L22,"")</f>
        <v>1</v>
      </c>
      <c r="Y74" s="36">
        <f ca="1">IF(AND('Finals 1'!$L22&lt;&gt;"",'Finals 1'!$N22&lt;&gt;"",$V74&lt;&gt;$W74,$V74&lt;&gt;"",$W74&lt;&gt;""),'Finals 1'!$N22,"")</f>
        <v>1</v>
      </c>
      <c r="Z74" s="35" t="str">
        <f ca="1">V74&amp;W74</f>
        <v>Borussia DortmundEintracht Frankfurt</v>
      </c>
      <c r="AA74" s="13">
        <f t="shared" ca="1" si="67"/>
        <v>1</v>
      </c>
      <c r="AB74" s="13" t="str">
        <f ca="1">IF(AA74&gt;0,X74&amp;Language!$E$84&amp;Y74,"")</f>
        <v>1-1</v>
      </c>
      <c r="AD74" s="145"/>
      <c r="AE74" s="150">
        <f ca="1">IF($AA74=0,"",IF($X74&gt;$Y74,Settings!$C$4,IF($X74=$Y74,1,0)))</f>
        <v>1</v>
      </c>
      <c r="AF74" s="145">
        <f ca="1">IF($AA74=0,"",IF($X74&lt;$Y74,Settings!$C$4,IF($X74=$Y74,1,0)))</f>
        <v>1</v>
      </c>
    </row>
    <row r="75" spans="2:43" s="2" customFormat="1" x14ac:dyDescent="0.2">
      <c r="B75" s="4"/>
      <c r="C75" s="4"/>
      <c r="D75" s="4"/>
      <c r="E75" s="4"/>
      <c r="F75" s="13"/>
      <c r="G75" s="13"/>
      <c r="H75" s="13"/>
      <c r="I75" s="13"/>
      <c r="J75" s="13"/>
      <c r="K75" s="13"/>
      <c r="L75" s="13"/>
      <c r="M75" s="13"/>
      <c r="U75" s="68" t="s">
        <v>27</v>
      </c>
      <c r="V75" s="41" t="str">
        <f ca="1">'Finals 1'!$I23</f>
        <v>Real Madrid</v>
      </c>
      <c r="W75" s="13" t="str">
        <f ca="1">'Finals 1'!$K23</f>
        <v>FC Barcelona</v>
      </c>
      <c r="X75" s="13">
        <f ca="1">IF(AND('Finals 1'!$L23&lt;&gt;"",'Finals 1'!$N23&lt;&gt;"",$V75&lt;&gt;$W75,$V75&lt;&gt;"",$W75&lt;&gt;""),'Finals 1'!$L23,"")</f>
        <v>3</v>
      </c>
      <c r="Y75" s="36">
        <f ca="1">IF(AND('Finals 1'!$L23&lt;&gt;"",'Finals 1'!$N23&lt;&gt;"",$V75&lt;&gt;$W75,$V75&lt;&gt;"",$W75&lt;&gt;""),'Finals 1'!$N23,"")</f>
        <v>2</v>
      </c>
      <c r="Z75" s="35" t="str">
        <f t="shared" ref="Z75:Z108" ca="1" si="68">V75&amp;W75</f>
        <v>Real MadridFC Barcelona</v>
      </c>
      <c r="AA75" s="13">
        <f t="shared" ca="1" si="67"/>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'Finals 1'!$I24</f>
        <v/>
      </c>
      <c r="W76" s="13" t="str">
        <f ca="1">'Finals 1'!$K24</f>
        <v/>
      </c>
      <c r="X76" s="13" t="str">
        <f ca="1">IF(AND('Finals 1'!$L24&lt;&gt;"",'Finals 1'!$N24&lt;&gt;"",$V76&lt;&gt;$W76,$V76&lt;&gt;"",$W76&lt;&gt;""),'Finals 1'!$L24,"")</f>
        <v/>
      </c>
      <c r="Y76" s="36" t="str">
        <f ca="1">IF(AND('Finals 1'!$L24&lt;&gt;"",'Finals 1'!$N24&lt;&gt;"",$V76&lt;&gt;$W76,$V76&lt;&gt;"",$W76&lt;&gt;""),'Finals 1'!$N24,"")</f>
        <v/>
      </c>
      <c r="Z76" s="35" t="str">
        <f t="shared" ca="1" si="68"/>
        <v/>
      </c>
      <c r="AA76" s="13">
        <f t="shared" ca="1" si="67"/>
        <v>0</v>
      </c>
      <c r="AB76" s="13" t="str">
        <f ca="1">IF(AA76&gt;0,X76&amp;Language!$E$84&amp;Y76,"")</f>
        <v/>
      </c>
      <c r="AD76" s="145"/>
      <c r="AE76" s="150" t="str">
        <f ca="1">IF($AA76=0,"",IF($X76&gt;$Y76,Settings!$C$4,IF($X76=$Y76,1,0)))</f>
        <v/>
      </c>
      <c r="AF76" s="145" t="str">
        <f ca="1">IF($AA76=0,"",IF($X76&lt;$Y76,Settings!$C$4,IF($X76=$Y76,1,0)))</f>
        <v/>
      </c>
    </row>
    <row r="77" spans="2:43" s="2" customFormat="1" x14ac:dyDescent="0.2">
      <c r="B77" s="4"/>
      <c r="C77" s="4"/>
      <c r="D77" s="4"/>
      <c r="E77" s="4"/>
      <c r="F77" s="13"/>
      <c r="G77" s="13"/>
      <c r="H77" s="13"/>
      <c r="I77" s="13"/>
      <c r="J77" s="13"/>
      <c r="K77" s="13"/>
      <c r="L77" s="13"/>
      <c r="M77" s="13"/>
      <c r="U77" s="68" t="s">
        <v>29</v>
      </c>
      <c r="V77" s="41" t="str">
        <f ca="1">'Finals 1'!$I25</f>
        <v>SSV Wildbach</v>
      </c>
      <c r="W77" s="13" t="str">
        <f ca="1">'Finals 1'!$K25</f>
        <v>Kickers Rodendorf</v>
      </c>
      <c r="X77" s="13">
        <f ca="1">IF(AND('Finals 1'!$L25&lt;&gt;"",'Finals 1'!$N25&lt;&gt;"",$V77&lt;&gt;$W77,$V77&lt;&gt;"",$W77&lt;&gt;""),'Finals 1'!$L25,"")</f>
        <v>4</v>
      </c>
      <c r="Y77" s="36">
        <f ca="1">IF(AND('Finals 1'!$L25&lt;&gt;"",'Finals 1'!$N25&lt;&gt;"",$V77&lt;&gt;$W77,$V77&lt;&gt;"",$W77&lt;&gt;""),'Finals 1'!$N25,"")</f>
        <v>2</v>
      </c>
      <c r="Z77" s="35" t="str">
        <f t="shared" ca="1" si="68"/>
        <v>SSV WildbachKickers Rodendorf</v>
      </c>
      <c r="AA77" s="13">
        <f t="shared" ca="1" si="67"/>
        <v>1</v>
      </c>
      <c r="AB77" s="13" t="str">
        <f ca="1">IF(AA77&gt;0,X77&amp;Language!$E$84&amp;Y77,"")</f>
        <v>4-2</v>
      </c>
      <c r="AD77" s="145"/>
      <c r="AE77" s="150">
        <f ca="1">IF($AA77=0,"",IF($X77&gt;$Y77,Settings!$C$4,IF($X77=$Y77,1,0)))</f>
        <v>3</v>
      </c>
      <c r="AF77" s="145">
        <f ca="1">IF($AA77=0,"",IF($X77&lt;$Y77,Settings!$C$4,IF($X77=$Y77,1,0)))</f>
        <v>0</v>
      </c>
    </row>
    <row r="78" spans="2:43" s="2" customFormat="1" x14ac:dyDescent="0.2">
      <c r="B78" s="4"/>
      <c r="C78" s="4"/>
      <c r="D78" s="4"/>
      <c r="E78" s="4"/>
      <c r="F78" s="13"/>
      <c r="G78" s="13"/>
      <c r="H78" s="13"/>
      <c r="I78" s="13"/>
      <c r="J78" s="13"/>
      <c r="K78" s="13"/>
      <c r="L78" s="13"/>
      <c r="M78" s="13"/>
      <c r="U78" s="68" t="s">
        <v>30</v>
      </c>
      <c r="V78" s="41" t="str">
        <f ca="1">'Finals 1'!$I26</f>
        <v>FC Grönlingen</v>
      </c>
      <c r="W78" s="13" t="str">
        <f ca="1">'Finals 1'!$K26</f>
        <v>FSV Rauen</v>
      </c>
      <c r="X78" s="13">
        <f ca="1">IF(AND('Finals 1'!$L26&lt;&gt;"",'Finals 1'!$N26&lt;&gt;"",$V78&lt;&gt;$W78,$V78&lt;&gt;"",$W78&lt;&gt;""),'Finals 1'!$L26,"")</f>
        <v>3</v>
      </c>
      <c r="Y78" s="36">
        <f ca="1">IF(AND('Finals 1'!$L26&lt;&gt;"",'Finals 1'!$N26&lt;&gt;"",$V78&lt;&gt;$W78,$V78&lt;&gt;"",$W78&lt;&gt;""),'Finals 1'!$N26,"")</f>
        <v>1</v>
      </c>
      <c r="Z78" s="35" t="str">
        <f t="shared" ca="1" si="68"/>
        <v>FC GrönlingenFSV Rauen</v>
      </c>
      <c r="AA78" s="13">
        <f t="shared" ca="1" si="67"/>
        <v>1</v>
      </c>
      <c r="AB78" s="13" t="str">
        <f ca="1">IF(AA78&gt;0,X78&amp;Language!$E$84&amp;Y78,"")</f>
        <v>3-1</v>
      </c>
      <c r="AD78" s="145"/>
      <c r="AE78" s="150">
        <f ca="1">IF($AA78=0,"",IF($X78&gt;$Y78,Settings!$C$4,IF($X78=$Y78,1,0)))</f>
        <v>3</v>
      </c>
      <c r="AF78" s="145">
        <f ca="1">IF($AA78=0,"",IF($X78&lt;$Y78,Settings!$C$4,IF($X78=$Y78,1,0)))</f>
        <v>0</v>
      </c>
    </row>
    <row r="79" spans="2:43" s="2" customFormat="1" x14ac:dyDescent="0.2">
      <c r="B79" s="4"/>
      <c r="C79" s="4"/>
      <c r="D79" s="4"/>
      <c r="E79" s="4"/>
      <c r="F79" s="13"/>
      <c r="G79" s="13"/>
      <c r="H79" s="13"/>
      <c r="I79" s="13"/>
      <c r="J79" s="13"/>
      <c r="K79" s="13"/>
      <c r="L79" s="13"/>
      <c r="M79" s="13"/>
      <c r="U79" s="68" t="s">
        <v>31</v>
      </c>
      <c r="V79" s="41" t="str">
        <f ca="1">'Finals 1'!$I27</f>
        <v>Mainz 05</v>
      </c>
      <c r="W79" s="13" t="str">
        <f ca="1">'Finals 1'!$K27</f>
        <v>1. FC Nürnberg</v>
      </c>
      <c r="X79" s="13">
        <f ca="1">IF(AND('Finals 1'!$L27&lt;&gt;"",'Finals 1'!$N27&lt;&gt;"",$V79&lt;&gt;$W79,$V79&lt;&gt;"",$W79&lt;&gt;""),'Finals 1'!$L27,"")</f>
        <v>3</v>
      </c>
      <c r="Y79" s="36">
        <f ca="1">IF(AND('Finals 1'!$L27&lt;&gt;"",'Finals 1'!$N27&lt;&gt;"",$V79&lt;&gt;$W79,$V79&lt;&gt;"",$W79&lt;&gt;""),'Finals 1'!$N27,"")</f>
        <v>3</v>
      </c>
      <c r="Z79" s="35" t="str">
        <f t="shared" ca="1" si="68"/>
        <v>Mainz 051. FC Nürnberg</v>
      </c>
      <c r="AA79" s="13">
        <f t="shared" ca="1" si="67"/>
        <v>1</v>
      </c>
      <c r="AB79" s="13" t="str">
        <f ca="1">IF(AA79&gt;0,X79&amp;Language!$E$84&amp;Y79,"")</f>
        <v>3-3</v>
      </c>
      <c r="AD79" s="145"/>
      <c r="AE79" s="150">
        <f ca="1">IF($AA79=0,"",IF($X79&gt;$Y79,Settings!$C$4,IF($X79=$Y79,1,0)))</f>
        <v>1</v>
      </c>
      <c r="AF79" s="145">
        <f ca="1">IF($AA79=0,"",IF($X79&lt;$Y79,Settings!$C$4,IF($X79=$Y79,1,0)))</f>
        <v>1</v>
      </c>
    </row>
    <row r="80" spans="2:43" s="2" customFormat="1" x14ac:dyDescent="0.2">
      <c r="B80" s="4"/>
      <c r="C80" s="4"/>
      <c r="D80" s="4"/>
      <c r="E80" s="4"/>
      <c r="F80" s="13"/>
      <c r="G80" s="13"/>
      <c r="H80" s="13"/>
      <c r="I80" s="13"/>
      <c r="J80" s="13"/>
      <c r="K80" s="13"/>
      <c r="L80" s="13"/>
      <c r="M80" s="13"/>
      <c r="U80" s="68" t="s">
        <v>32</v>
      </c>
      <c r="V80" s="41" t="str">
        <f ca="1">'Finals 1'!$I28</f>
        <v>Inter Mailand</v>
      </c>
      <c r="W80" s="13" t="str">
        <f ca="1">'Finals 1'!$K28</f>
        <v>Borussia Dortmund</v>
      </c>
      <c r="X80" s="13">
        <f ca="1">IF(AND('Finals 1'!$L28&lt;&gt;"",'Finals 1'!$N28&lt;&gt;"",$V80&lt;&gt;$W80,$V80&lt;&gt;"",$W80&lt;&gt;""),'Finals 1'!$L28,"")</f>
        <v>0</v>
      </c>
      <c r="Y80" s="36">
        <f ca="1">IF(AND('Finals 1'!$L28&lt;&gt;"",'Finals 1'!$N28&lt;&gt;"",$V80&lt;&gt;$W80,$V80&lt;&gt;"",$W80&lt;&gt;""),'Finals 1'!$N28,"")</f>
        <v>1</v>
      </c>
      <c r="Z80" s="35" t="str">
        <f t="shared" ca="1" si="68"/>
        <v>Inter MailandBorussia Dortmund</v>
      </c>
      <c r="AA80" s="13">
        <f t="shared" ca="1" si="67"/>
        <v>1</v>
      </c>
      <c r="AB80" s="13" t="str">
        <f ca="1">IF(AA80&gt;0,X80&amp;Language!$E$84&amp;Y80,"")</f>
        <v>0-1</v>
      </c>
      <c r="AD80" s="145"/>
      <c r="AE80" s="150">
        <f ca="1">IF($AA80=0,"",IF($X80&gt;$Y80,Settings!$C$4,IF($X80=$Y80,1,0)))</f>
        <v>0</v>
      </c>
      <c r="AF80" s="145">
        <f ca="1">IF($AA80=0,"",IF($X80&lt;$Y80,Settings!$C$4,IF($X80=$Y80,1,0)))</f>
        <v>3</v>
      </c>
    </row>
    <row r="81" spans="2:32" s="2" customFormat="1" ht="12.75" thickBot="1" x14ac:dyDescent="0.25">
      <c r="B81" s="4"/>
      <c r="C81" s="4"/>
      <c r="D81" s="4"/>
      <c r="E81" s="4"/>
      <c r="F81" s="13"/>
      <c r="G81" s="13"/>
      <c r="H81" s="13"/>
      <c r="I81" s="13"/>
      <c r="J81" s="13"/>
      <c r="K81" s="13"/>
      <c r="L81" s="13"/>
      <c r="M81" s="13"/>
      <c r="U81" s="68" t="s">
        <v>33</v>
      </c>
      <c r="V81" s="41" t="str">
        <f ca="1">'Finals 1'!$I29</f>
        <v>Manchester City</v>
      </c>
      <c r="W81" s="13" t="str">
        <f ca="1">'Finals 1'!$K29</f>
        <v>Real Madrid</v>
      </c>
      <c r="X81" s="13">
        <f ca="1">IF(AND('Finals 1'!$L29&lt;&gt;"",'Finals 1'!$N29&lt;&gt;"",$V81&lt;&gt;$W81,$V81&lt;&gt;"",$W81&lt;&gt;""),'Finals 1'!$L29,"")</f>
        <v>2</v>
      </c>
      <c r="Y81" s="36">
        <f ca="1">IF(AND('Finals 1'!$L29&lt;&gt;"",'Finals 1'!$N29&lt;&gt;"",$V81&lt;&gt;$W81,$V81&lt;&gt;"",$W81&lt;&gt;""),'Finals 1'!$N29,"")</f>
        <v>2</v>
      </c>
      <c r="Z81" s="35" t="str">
        <f t="shared" ca="1" si="68"/>
        <v>Manchester CityReal Madrid</v>
      </c>
      <c r="AA81" s="13">
        <f t="shared" ca="1" si="67"/>
        <v>1</v>
      </c>
      <c r="AB81" s="13" t="str">
        <f ca="1">IF(AA81&gt;0,X81&amp;Language!$E$84&amp;Y81,"")</f>
        <v>2-2</v>
      </c>
      <c r="AD81" s="145"/>
      <c r="AE81" s="150">
        <f ca="1">IF($AA81=0,"",IF($X81&gt;$Y81,Settings!$C$4,IF($X81=$Y81,1,0)))</f>
        <v>1</v>
      </c>
      <c r="AF81" s="145">
        <f ca="1">IF($AA81=0,"",IF($X81&lt;$Y81,Settings!$C$4,IF($X81=$Y81,1,0)))</f>
        <v>1</v>
      </c>
    </row>
    <row r="82" spans="2:32" s="2" customFormat="1" ht="12.75" thickTop="1" x14ac:dyDescent="0.2">
      <c r="B82" s="4"/>
      <c r="C82" s="4"/>
      <c r="D82" s="4"/>
      <c r="E82" s="4"/>
      <c r="F82" s="13"/>
      <c r="G82" s="13"/>
      <c r="H82" s="13"/>
      <c r="I82" s="13"/>
      <c r="J82" s="13"/>
      <c r="K82" s="13"/>
      <c r="L82" s="13"/>
      <c r="M82" s="13"/>
      <c r="U82" s="309" t="s">
        <v>34</v>
      </c>
      <c r="V82" s="310" t="str">
        <f>""</f>
        <v/>
      </c>
      <c r="W82" s="311" t="str">
        <f>""</f>
        <v/>
      </c>
      <c r="X82" s="311" t="str">
        <f>""</f>
        <v/>
      </c>
      <c r="Y82" s="312" t="str">
        <f>""</f>
        <v/>
      </c>
      <c r="Z82" s="313" t="str">
        <f t="shared" si="68"/>
        <v/>
      </c>
      <c r="AA82" s="311">
        <f t="shared" si="67"/>
        <v>0</v>
      </c>
      <c r="AB82" s="311" t="str">
        <f>IF(AA82&gt;0,X82&amp;Language!$E$84&amp;Y82,"")</f>
        <v/>
      </c>
      <c r="AC82" s="314"/>
      <c r="AD82" s="315"/>
      <c r="AE82" s="316" t="str">
        <f>IF($AA82=0,"",IF($X82&gt;$Y82,Settings!$C$4,IF($X82=$Y82,1,0)))</f>
        <v/>
      </c>
      <c r="AF82" s="315" t="str">
        <f>IF($AA82=0,"",IF($X82&lt;$Y82,Settings!$C$4,IF($X82=$Y82,1,0)))</f>
        <v/>
      </c>
    </row>
    <row r="83" spans="2:32" s="2" customFormat="1" x14ac:dyDescent="0.2">
      <c r="B83" s="4"/>
      <c r="C83" s="4"/>
      <c r="D83" s="4"/>
      <c r="E83" s="4"/>
      <c r="F83" s="13"/>
      <c r="G83" s="13"/>
      <c r="H83" s="13"/>
      <c r="I83" s="13"/>
      <c r="J83" s="13"/>
      <c r="K83" s="13"/>
      <c r="L83" s="13"/>
      <c r="M83" s="13"/>
      <c r="U83" s="68" t="s">
        <v>35</v>
      </c>
      <c r="V83" s="41" t="str">
        <f>""</f>
        <v/>
      </c>
      <c r="W83" s="13" t="str">
        <f>""</f>
        <v/>
      </c>
      <c r="X83" s="13" t="str">
        <f>""</f>
        <v/>
      </c>
      <c r="Y83" s="36" t="str">
        <f>""</f>
        <v/>
      </c>
      <c r="Z83" s="35" t="str">
        <f t="shared" si="68"/>
        <v/>
      </c>
      <c r="AA83" s="13">
        <f t="shared" si="67"/>
        <v>0</v>
      </c>
      <c r="AB83" s="13" t="str">
        <f>IF(AA83&gt;0,X83&amp;Language!$E$84&amp;Y83,"")</f>
        <v/>
      </c>
      <c r="AD83" s="145"/>
      <c r="AE83" s="150" t="str">
        <f>IF($AA83=0,"",IF($X83&gt;$Y83,Settings!$C$4,IF($X83=$Y83,1,0)))</f>
        <v/>
      </c>
      <c r="AF83" s="145" t="str">
        <f>IF($AA83=0,"",IF($X83&lt;$Y83,Settings!$C$4,IF($X83=$Y83,1,0)))</f>
        <v/>
      </c>
    </row>
    <row r="84" spans="2:32" s="2" customFormat="1" x14ac:dyDescent="0.2">
      <c r="B84" s="4"/>
      <c r="C84" s="4"/>
      <c r="D84" s="4"/>
      <c r="E84" s="4"/>
      <c r="F84" s="13"/>
      <c r="G84" s="13"/>
      <c r="H84" s="13"/>
      <c r="I84" s="13"/>
      <c r="J84" s="13"/>
      <c r="K84" s="13"/>
      <c r="L84" s="13"/>
      <c r="M84" s="13"/>
      <c r="U84" s="68" t="s">
        <v>36</v>
      </c>
      <c r="V84" s="41" t="str">
        <f>""</f>
        <v/>
      </c>
      <c r="W84" s="13" t="str">
        <f>""</f>
        <v/>
      </c>
      <c r="X84" s="13" t="str">
        <f>""</f>
        <v/>
      </c>
      <c r="Y84" s="36" t="str">
        <f>""</f>
        <v/>
      </c>
      <c r="Z84" s="35" t="str">
        <f t="shared" si="68"/>
        <v/>
      </c>
      <c r="AA84" s="13">
        <f t="shared" si="67"/>
        <v>0</v>
      </c>
      <c r="AB84" s="13" t="str">
        <f>IF(AA84&gt;0,X84&amp;Language!$E$84&amp;Y84,"")</f>
        <v/>
      </c>
      <c r="AD84" s="145"/>
      <c r="AE84" s="150" t="str">
        <f>IF($AA84=0,"",IF($X84&gt;$Y84,Settings!$C$4,IF($X84=$Y84,1,0)))</f>
        <v/>
      </c>
      <c r="AF84" s="145" t="str">
        <f>IF($AA84=0,"",IF($X84&lt;$Y84,Settings!$C$4,IF($X84=$Y84,1,0)))</f>
        <v/>
      </c>
    </row>
    <row r="85" spans="2:32" s="2" customFormat="1" x14ac:dyDescent="0.2">
      <c r="B85" s="4"/>
      <c r="C85" s="4"/>
      <c r="D85" s="4"/>
      <c r="E85" s="4"/>
      <c r="F85" s="13"/>
      <c r="G85" s="13"/>
      <c r="H85" s="13"/>
      <c r="I85" s="13"/>
      <c r="J85" s="13"/>
      <c r="K85" s="13"/>
      <c r="L85" s="13"/>
      <c r="M85" s="13"/>
      <c r="U85" s="68" t="s">
        <v>37</v>
      </c>
      <c r="V85" s="41" t="str">
        <f>""</f>
        <v/>
      </c>
      <c r="W85" s="13" t="str">
        <f>""</f>
        <v/>
      </c>
      <c r="X85" s="13" t="str">
        <f>""</f>
        <v/>
      </c>
      <c r="Y85" s="36" t="str">
        <f>""</f>
        <v/>
      </c>
      <c r="Z85" s="35" t="str">
        <f t="shared" si="68"/>
        <v/>
      </c>
      <c r="AA85" s="13">
        <f t="shared" si="67"/>
        <v>0</v>
      </c>
      <c r="AB85" s="13" t="str">
        <f>IF(AA85&gt;0,X85&amp;Language!$E$84&amp;Y85,"")</f>
        <v/>
      </c>
      <c r="AD85" s="145"/>
      <c r="AE85" s="150" t="str">
        <f>IF($AA85=0,"",IF($X85&gt;$Y85,Settings!$C$4,IF($X85=$Y85,1,0)))</f>
        <v/>
      </c>
      <c r="AF85" s="145" t="str">
        <f>IF($AA85=0,"",IF($X85&lt;$Y85,Settings!$C$4,IF($X85=$Y85,1,0)))</f>
        <v/>
      </c>
    </row>
    <row r="86" spans="2:32" s="2" customFormat="1" x14ac:dyDescent="0.2">
      <c r="B86" s="4"/>
      <c r="C86" s="4"/>
      <c r="D86" s="4"/>
      <c r="E86" s="4"/>
      <c r="F86" s="13"/>
      <c r="G86" s="13"/>
      <c r="H86" s="13"/>
      <c r="I86" s="13"/>
      <c r="J86" s="13"/>
      <c r="K86" s="13"/>
      <c r="L86" s="13"/>
      <c r="M86" s="13"/>
      <c r="U86" s="68" t="s">
        <v>38</v>
      </c>
      <c r="V86" s="41" t="str">
        <f>""</f>
        <v/>
      </c>
      <c r="W86" s="13" t="str">
        <f>""</f>
        <v/>
      </c>
      <c r="X86" s="13" t="str">
        <f>""</f>
        <v/>
      </c>
      <c r="Y86" s="36" t="str">
        <f>""</f>
        <v/>
      </c>
      <c r="Z86" s="35" t="str">
        <f t="shared" si="68"/>
        <v/>
      </c>
      <c r="AA86" s="13">
        <f t="shared" si="67"/>
        <v>0</v>
      </c>
      <c r="AB86" s="13" t="str">
        <f>IF(AA86&gt;0,X86&amp;Language!$E$84&amp;Y86,"")</f>
        <v/>
      </c>
      <c r="AD86" s="145"/>
      <c r="AE86" s="150" t="str">
        <f>IF($AA86=0,"",IF($X86&gt;$Y86,Settings!$C$4,IF($X86=$Y86,1,0)))</f>
        <v/>
      </c>
      <c r="AF86" s="145" t="str">
        <f>IF($AA86=0,"",IF($X86&lt;$Y86,Settings!$C$4,IF($X86=$Y86,1,0)))</f>
        <v/>
      </c>
    </row>
    <row r="87" spans="2:32" s="2" customFormat="1" x14ac:dyDescent="0.2">
      <c r="B87" s="4"/>
      <c r="C87" s="4"/>
      <c r="D87" s="4"/>
      <c r="E87" s="4"/>
      <c r="F87" s="13"/>
      <c r="G87" s="13"/>
      <c r="H87" s="13"/>
      <c r="I87" s="13"/>
      <c r="J87" s="13"/>
      <c r="K87" s="13"/>
      <c r="L87" s="13"/>
      <c r="M87" s="13"/>
      <c r="U87" s="68" t="s">
        <v>39</v>
      </c>
      <c r="V87" s="41" t="str">
        <f>""</f>
        <v/>
      </c>
      <c r="W87" s="13" t="str">
        <f>""</f>
        <v/>
      </c>
      <c r="X87" s="13" t="str">
        <f>""</f>
        <v/>
      </c>
      <c r="Y87" s="36" t="str">
        <f>""</f>
        <v/>
      </c>
      <c r="Z87" s="35" t="str">
        <f t="shared" si="68"/>
        <v/>
      </c>
      <c r="AA87" s="13">
        <f t="shared" si="67"/>
        <v>0</v>
      </c>
      <c r="AB87" s="13" t="str">
        <f>IF(AA87&gt;0,X87&amp;Language!$E$84&amp;Y87,"")</f>
        <v/>
      </c>
      <c r="AD87" s="145"/>
      <c r="AE87" s="150" t="str">
        <f>IF($AA87=0,"",IF($X87&gt;$Y87,Settings!$C$4,IF($X87=$Y87,1,0)))</f>
        <v/>
      </c>
      <c r="AF87" s="145" t="str">
        <f>IF($AA87=0,"",IF($X87&lt;$Y87,Settings!$C$4,IF($X87=$Y87,1,0)))</f>
        <v/>
      </c>
    </row>
    <row r="88" spans="2:32" s="2" customFormat="1" x14ac:dyDescent="0.2">
      <c r="B88" s="4"/>
      <c r="C88" s="4"/>
      <c r="D88" s="4"/>
      <c r="E88" s="4"/>
      <c r="F88" s="13"/>
      <c r="G88" s="13"/>
      <c r="H88" s="13"/>
      <c r="I88" s="13"/>
      <c r="J88" s="13"/>
      <c r="K88" s="13"/>
      <c r="L88" s="13"/>
      <c r="M88" s="13"/>
      <c r="U88" s="68" t="s">
        <v>40</v>
      </c>
      <c r="V88" s="41" t="str">
        <f>""</f>
        <v/>
      </c>
      <c r="W88" s="13" t="str">
        <f>""</f>
        <v/>
      </c>
      <c r="X88" s="13" t="str">
        <f>""</f>
        <v/>
      </c>
      <c r="Y88" s="36" t="str">
        <f>""</f>
        <v/>
      </c>
      <c r="Z88" s="35" t="str">
        <f t="shared" si="68"/>
        <v/>
      </c>
      <c r="AA88" s="13">
        <f t="shared" si="67"/>
        <v>0</v>
      </c>
      <c r="AB88" s="13" t="str">
        <f>IF(AA88&gt;0,X88&amp;Language!$E$84&amp;Y88,"")</f>
        <v/>
      </c>
      <c r="AD88" s="145"/>
      <c r="AE88" s="150" t="str">
        <f>IF($AA88=0,"",IF($X88&gt;$Y88,Settings!$C$4,IF($X88=$Y88,1,0)))</f>
        <v/>
      </c>
      <c r="AF88" s="145" t="str">
        <f>IF($AA88=0,"",IF($X88&lt;$Y88,Settings!$C$4,IF($X88=$Y88,1,0)))</f>
        <v/>
      </c>
    </row>
    <row r="89" spans="2:32" s="2" customFormat="1" x14ac:dyDescent="0.2">
      <c r="B89" s="4"/>
      <c r="C89" s="4"/>
      <c r="D89" s="4"/>
      <c r="E89" s="4"/>
      <c r="F89" s="13"/>
      <c r="G89" s="13"/>
      <c r="H89" s="13"/>
      <c r="I89" s="13"/>
      <c r="J89" s="13"/>
      <c r="K89" s="13"/>
      <c r="L89" s="13"/>
      <c r="M89" s="13"/>
      <c r="U89" s="68" t="s">
        <v>41</v>
      </c>
      <c r="V89" s="41" t="str">
        <f>""</f>
        <v/>
      </c>
      <c r="W89" s="13" t="str">
        <f>""</f>
        <v/>
      </c>
      <c r="X89" s="13" t="str">
        <f>""</f>
        <v/>
      </c>
      <c r="Y89" s="36" t="str">
        <f>""</f>
        <v/>
      </c>
      <c r="Z89" s="35" t="str">
        <f t="shared" si="68"/>
        <v/>
      </c>
      <c r="AA89" s="13">
        <f t="shared" si="67"/>
        <v>0</v>
      </c>
      <c r="AB89" s="13" t="str">
        <f>IF(AA89&gt;0,X89&amp;Language!$E$84&amp;Y89,"")</f>
        <v/>
      </c>
      <c r="AD89" s="145"/>
      <c r="AE89" s="150" t="str">
        <f>IF($AA89=0,"",IF($X89&gt;$Y89,Settings!$C$4,IF($X89=$Y89,1,0)))</f>
        <v/>
      </c>
      <c r="AF89" s="145" t="str">
        <f>IF($AA89=0,"",IF($X89&lt;$Y89,Settings!$C$4,IF($X89=$Y89,1,0)))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IF(AA90&gt;0,X90&amp;Language!$E$84&amp;Y90,"")</f>
        <v/>
      </c>
      <c r="AD90" s="145"/>
      <c r="AE90" s="150" t="str">
        <f>IF($AA90=0,"",IF($X90&gt;$Y90,Settings!$C$4,IF($X90=$Y90,1,0)))</f>
        <v/>
      </c>
      <c r="AF90" s="145" t="str">
        <f>IF($AA90=0,"",IF($X90&lt;$Y90,Settings!$C$4,IF($X90=$Y90,1,0)))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IF(AA91&gt;0,X91&amp;Language!$E$84&amp;Y91,"")</f>
        <v/>
      </c>
      <c r="AD91" s="145"/>
      <c r="AE91" s="150" t="str">
        <f>IF($AA91=0,"",IF($X91&gt;$Y91,Settings!$C$4,IF($X91=$Y91,1,0)))</f>
        <v/>
      </c>
      <c r="AF91" s="145" t="str">
        <f>IF($AA91=0,"",IF($X91&lt;$Y91,Settings!$C$4,IF($X91=$Y91,1,0)))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IF(AA92&gt;0,X92&amp;Language!$E$84&amp;Y92,"")</f>
        <v/>
      </c>
      <c r="AD92" s="145"/>
      <c r="AE92" s="150" t="str">
        <f>IF($AA92=0,"",IF($X92&gt;$Y92,Settings!$C$4,IF($X92=$Y92,1,0)))</f>
        <v/>
      </c>
      <c r="AF92" s="145" t="str">
        <f>IF($AA92=0,"",IF($X92&lt;$Y92,Settings!$C$4,IF($X92=$Y92,1,0)))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IF(AA93&gt;0,X93&amp;Language!$E$84&amp;Y93,"")</f>
        <v/>
      </c>
      <c r="AD93" s="145"/>
      <c r="AE93" s="150" t="str">
        <f>IF($AA93=0,"",IF($X93&gt;$Y93,Settings!$C$4,IF($X93=$Y93,1,0)))</f>
        <v/>
      </c>
      <c r="AF93" s="145" t="str">
        <f>IF($AA93=0,"",IF($X93&lt;$Y93,Settings!$C$4,IF($X93=$Y93,1,0)))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IF(AA94&gt;0,X94&amp;Language!$E$84&amp;Y94,"")</f>
        <v/>
      </c>
      <c r="AD94" s="145"/>
      <c r="AE94" s="150" t="str">
        <f>IF($AA94=0,"",IF($X94&gt;$Y94,Settings!$C$4,IF($X94=$Y94,1,0)))</f>
        <v/>
      </c>
      <c r="AF94" s="145" t="str">
        <f>IF($AA94=0,"",IF($X94&lt;$Y94,Settings!$C$4,IF($X94=$Y94,1,0)))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IF(AA95&gt;0,X95&amp;Language!$E$84&amp;Y95,"")</f>
        <v/>
      </c>
      <c r="AD95" s="145"/>
      <c r="AE95" s="150" t="str">
        <f>IF($AA95=0,"",IF($X95&gt;$Y95,Settings!$C$4,IF($X95=$Y95,1,0)))</f>
        <v/>
      </c>
      <c r="AF95" s="145" t="str">
        <f>IF($AA95=0,"",IF($X95&lt;$Y95,Settings!$C$4,IF($X95=$Y95,1,0)))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IF(AA96&gt;0,X96&amp;Language!$E$84&amp;Y96,"")</f>
        <v/>
      </c>
      <c r="AD96" s="145"/>
      <c r="AE96" s="150" t="str">
        <f>IF($AA96=0,"",IF($X96&gt;$Y96,Settings!$C$4,IF($X96=$Y96,1,0)))</f>
        <v/>
      </c>
      <c r="AF96" s="145" t="str">
        <f>IF($AA96=0,"",IF($X96&lt;$Y96,Settings!$C$4,IF($X96=$Y96,1,0)))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IF(AA97&gt;0,X97&amp;Language!$E$84&amp;Y97,"")</f>
        <v/>
      </c>
      <c r="AD97" s="145"/>
      <c r="AE97" s="150" t="str">
        <f>IF($AA97=0,"",IF($X97&gt;$Y97,Settings!$C$4,IF($X97=$Y97,1,0)))</f>
        <v/>
      </c>
      <c r="AF97" s="145" t="str">
        <f>IF($AA97=0,"",IF($X97&lt;$Y97,Settings!$C$4,IF($X97=$Y97,1,0)))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IF(AA98&gt;0,X98&amp;Language!$E$84&amp;Y98,"")</f>
        <v/>
      </c>
      <c r="AD98" s="145"/>
      <c r="AE98" s="150" t="str">
        <f>IF($AA98=0,"",IF($X98&gt;$Y98,Settings!$C$4,IF($X98=$Y98,1,0)))</f>
        <v/>
      </c>
      <c r="AF98" s="145" t="str">
        <f>IF($AA98=0,"",IF($X98&lt;$Y98,Settings!$C$4,IF($X98=$Y98,1,0)))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IF(AA99&gt;0,X99&amp;Language!$E$84&amp;Y99,"")</f>
        <v/>
      </c>
      <c r="AD99" s="145"/>
      <c r="AE99" s="150" t="str">
        <f>IF($AA99=0,"",IF($X99&gt;$Y99,Settings!$C$4,IF($X99=$Y99,1,0)))</f>
        <v/>
      </c>
      <c r="AF99" s="145" t="str">
        <f>IF($AA99=0,"",IF($X99&lt;$Y99,Settings!$C$4,IF($X99=$Y99,1,0)))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IF(AA100&gt;0,X100&amp;Language!$E$84&amp;Y100,"")</f>
        <v/>
      </c>
      <c r="AD100" s="145"/>
      <c r="AE100" s="150" t="str">
        <f>IF($AA100=0,"",IF($X100&gt;$Y100,Settings!$C$4,IF($X100=$Y100,1,0)))</f>
        <v/>
      </c>
      <c r="AF100" s="145" t="str">
        <f>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IF(AA101&gt;0,X101&amp;Language!$E$84&amp;Y101,"")</f>
        <v/>
      </c>
      <c r="AD101" s="145"/>
      <c r="AE101" s="150" t="str">
        <f>IF($AA101=0,"",IF($X101&gt;$Y101,Settings!$C$4,IF($X101=$Y101,1,0)))</f>
        <v/>
      </c>
      <c r="AF101" s="145" t="str">
        <f>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IF(AA102&gt;0,X102&amp;Language!$E$84&amp;Y102,"")</f>
        <v/>
      </c>
      <c r="AD102" s="145"/>
      <c r="AE102" s="150" t="str">
        <f>IF($AA102=0,"",IF($X102&gt;$Y102,Settings!$C$4,IF($X102=$Y102,1,0)))</f>
        <v/>
      </c>
      <c r="AF102" s="145" t="str">
        <f>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IF(AA103&gt;0,X103&amp;Language!$E$84&amp;Y103,"")</f>
        <v/>
      </c>
      <c r="AD103" s="145"/>
      <c r="AE103" s="150" t="str">
        <f>IF($AA103=0,"",IF($X103&gt;$Y103,Settings!$C$4,IF($X103=$Y103,1,0)))</f>
        <v/>
      </c>
      <c r="AF103" s="145" t="str">
        <f>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IF(AA104&gt;0,X104&amp;Language!$E$84&amp;Y104,"")</f>
        <v/>
      </c>
      <c r="AD104" s="145"/>
      <c r="AE104" s="150" t="str">
        <f>IF($AA104=0,"",IF($X104&gt;$Y104,Settings!$C$4,IF($X104=$Y104,1,0)))</f>
        <v/>
      </c>
      <c r="AF104" s="145" t="str">
        <f>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IF(AA105&gt;0,X105&amp;Language!$E$84&amp;Y105,"")</f>
        <v/>
      </c>
      <c r="AD105" s="145"/>
      <c r="AE105" s="150" t="str">
        <f>IF($AA105=0,"",IF($X105&gt;$Y105,Settings!$C$4,IF($X105=$Y105,1,0)))</f>
        <v/>
      </c>
      <c r="AF105" s="145" t="str">
        <f>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IF(AA106&gt;0,X106&amp;Language!$E$84&amp;Y106,"")</f>
        <v/>
      </c>
      <c r="AD106" s="145"/>
      <c r="AE106" s="150" t="str">
        <f>IF($AA106=0,"",IF($X106&gt;$Y106,Settings!$C$4,IF($X106=$Y106,1,0)))</f>
        <v/>
      </c>
      <c r="AF106" s="145" t="str">
        <f>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IF(AA107&gt;0,X107&amp;Language!$E$84&amp;Y107,"")</f>
        <v/>
      </c>
      <c r="AD107" s="145"/>
      <c r="AE107" s="150" t="str">
        <f>IF($AA107=0,"",IF($X107&gt;$Y107,Settings!$C$4,IF($X107=$Y107,1,0)))</f>
        <v/>
      </c>
      <c r="AF107" s="145" t="str">
        <f>IF($AA107=0,"",IF($X107&lt;$Y107,Settings!$C$4,IF($X107=$Y107,1,0)))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IF(AA108&gt;0,X108&amp;Language!$E$84&amp;Y108,"")</f>
        <v/>
      </c>
      <c r="AD108" s="145"/>
      <c r="AE108" s="150" t="str">
        <f>IF($AA108=0,"",IF($X108&gt;$Y108,Settings!$C$4,IF($X108=$Y108,1,0)))</f>
        <v/>
      </c>
      <c r="AF108" s="145" t="str">
        <f>IF($AA108=0,"",IF($X108&lt;$Y108,Settings!$C$4,IF($X108=$Y108,1,0)))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IF($AA109=0,"",IF($X109&gt;$Y109,Settings!$C$4,IF($X109=$Y109,1,0)))</f>
        <v/>
      </c>
      <c r="AF109" s="14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IF(AA136&gt;0,Y64&amp;Language!$E$84&amp;X64,"")</f>
        <v/>
      </c>
      <c r="AD136" s="145"/>
    </row>
    <row r="137" spans="2:32" x14ac:dyDescent="0.2">
      <c r="Y137" s="68" t="s">
        <v>8</v>
      </c>
      <c r="Z137" s="35" t="str">
        <f ca="1">W65&amp;V65</f>
        <v>SSV WildbachVFB Essenheim</v>
      </c>
      <c r="AA137" s="13">
        <f t="shared" ref="AA137:AA200" ca="1" si="70">AA65</f>
        <v>1</v>
      </c>
      <c r="AB137" s="13" t="str">
        <f ca="1">IF(AA137&gt;0,Y65&amp;Language!$E$84&amp;X65,"")</f>
        <v>1-2</v>
      </c>
      <c r="AC137" s="2"/>
      <c r="AD137" s="145"/>
    </row>
    <row r="138" spans="2:32" x14ac:dyDescent="0.2">
      <c r="Y138" s="68" t="s">
        <v>9</v>
      </c>
      <c r="Z138" s="35" t="str">
        <f t="shared" ref="Z138:Z201" ca="1" si="71">W66&amp;V66</f>
        <v>FC GrönlingenMaibach 1822 eV</v>
      </c>
      <c r="AA138" s="13">
        <f t="shared" ca="1" si="70"/>
        <v>1</v>
      </c>
      <c r="AB138" s="13" t="str">
        <f ca="1">IF(AA138&gt;0,Y66&amp;Language!$E$84&amp;X66,"")</f>
        <v>0-1</v>
      </c>
      <c r="AC138" s="2"/>
      <c r="AD138" s="145"/>
    </row>
    <row r="139" spans="2:32" x14ac:dyDescent="0.2">
      <c r="Y139" s="68" t="s">
        <v>10</v>
      </c>
      <c r="Z139" s="35" t="str">
        <f t="shared" ca="1" si="71"/>
        <v>Mainz 051. FC Riedwald</v>
      </c>
      <c r="AA139" s="13">
        <f t="shared" ca="1" si="70"/>
        <v>1</v>
      </c>
      <c r="AB139" s="13" t="str">
        <f ca="1">IF(AA139&gt;0,Y67&amp;Language!$E$84&amp;X67,"")</f>
        <v>3-1</v>
      </c>
      <c r="AC139" s="2"/>
      <c r="AD139" s="145"/>
    </row>
    <row r="140" spans="2:32" x14ac:dyDescent="0.2">
      <c r="Y140" s="68" t="s">
        <v>11</v>
      </c>
      <c r="Z140" s="35" t="str">
        <f t="shared" ca="1" si="71"/>
        <v>Inter MailandEintracht Frankfurt</v>
      </c>
      <c r="AA140" s="13">
        <f t="shared" ca="1" si="70"/>
        <v>1</v>
      </c>
      <c r="AB140" s="13" t="str">
        <f ca="1">IF(AA140&gt;0,Y68&amp;Language!$E$84&amp;X68,"")</f>
        <v>3-2</v>
      </c>
      <c r="AC140" s="2"/>
      <c r="AD140" s="145"/>
    </row>
    <row r="141" spans="2:32" x14ac:dyDescent="0.2">
      <c r="Y141" s="68" t="s">
        <v>12</v>
      </c>
      <c r="Z141" s="35" t="str">
        <f t="shared" ca="1" si="71"/>
        <v>Manchester CityFC Barcelona</v>
      </c>
      <c r="AA141" s="13">
        <f t="shared" ca="1" si="70"/>
        <v>1</v>
      </c>
      <c r="AB141" s="13" t="str">
        <f ca="1">IF(AA141&gt;0,Y69&amp;Language!$E$84&amp;X69,"")</f>
        <v>4-4</v>
      </c>
      <c r="AC141" s="2"/>
      <c r="AD141" s="145"/>
    </row>
    <row r="142" spans="2:32" x14ac:dyDescent="0.2">
      <c r="Y142" s="68" t="s">
        <v>17</v>
      </c>
      <c r="Z142" s="35" t="str">
        <f t="shared" ca="1" si="71"/>
        <v/>
      </c>
      <c r="AA142" s="13">
        <f t="shared" ca="1" si="70"/>
        <v>0</v>
      </c>
      <c r="AB142" s="13" t="str">
        <f ca="1">IF(AA142&gt;0,Y70&amp;Language!$E$84&amp;X70,"")</f>
        <v/>
      </c>
      <c r="AC142" s="2"/>
      <c r="AD142" s="145"/>
    </row>
    <row r="143" spans="2:32" x14ac:dyDescent="0.2">
      <c r="Y143" s="68" t="s">
        <v>18</v>
      </c>
      <c r="Z143" s="35" t="str">
        <f t="shared" ca="1" si="71"/>
        <v>VFB EssenheimKickers Rodendorf</v>
      </c>
      <c r="AA143" s="13">
        <f t="shared" ca="1" si="70"/>
        <v>1</v>
      </c>
      <c r="AB143" s="13" t="str">
        <f ca="1">IF(AA143&gt;0,Y71&amp;Language!$E$84&amp;X71,"")</f>
        <v>3-1</v>
      </c>
      <c r="AC143" s="2"/>
      <c r="AD143" s="145"/>
    </row>
    <row r="144" spans="2:32" x14ac:dyDescent="0.2">
      <c r="Y144" s="68" t="s">
        <v>19</v>
      </c>
      <c r="Z144" s="35" t="str">
        <f t="shared" ca="1" si="71"/>
        <v>Maibach 1822 eVFSV Rauen</v>
      </c>
      <c r="AA144" s="13">
        <f t="shared" ca="1" si="70"/>
        <v>1</v>
      </c>
      <c r="AB144" s="13" t="str">
        <f ca="1">IF(AA144&gt;0,Y72&amp;Language!$E$84&amp;X72,"")</f>
        <v>1-2</v>
      </c>
      <c r="AC144" s="2"/>
      <c r="AD144" s="145"/>
    </row>
    <row r="145" spans="25:30" x14ac:dyDescent="0.2">
      <c r="Y145" s="68" t="s">
        <v>25</v>
      </c>
      <c r="Z145" s="35" t="str">
        <f t="shared" ca="1" si="71"/>
        <v>1. FC Riedwald1. FC Nürnberg</v>
      </c>
      <c r="AA145" s="13">
        <f t="shared" ca="1" si="70"/>
        <v>1</v>
      </c>
      <c r="AB145" s="13" t="str">
        <f ca="1">IF(AA145&gt;0,Y73&amp;Language!$E$84&amp;X73,"")</f>
        <v>1-4</v>
      </c>
      <c r="AC145" s="2"/>
      <c r="AD145" s="145"/>
    </row>
    <row r="146" spans="25:30" x14ac:dyDescent="0.2">
      <c r="Y146" s="68" t="s">
        <v>26</v>
      </c>
      <c r="Z146" s="35" t="str">
        <f t="shared" ca="1" si="71"/>
        <v>Eintracht FrankfurtBorussia Dortmund</v>
      </c>
      <c r="AA146" s="13">
        <f t="shared" ca="1" si="70"/>
        <v>1</v>
      </c>
      <c r="AB146" s="13" t="str">
        <f ca="1">IF(AA146&gt;0,Y74&amp;Language!$E$84&amp;X74,"")</f>
        <v>1-1</v>
      </c>
      <c r="AC146" s="2"/>
      <c r="AD146" s="145"/>
    </row>
    <row r="147" spans="25:30" x14ac:dyDescent="0.2">
      <c r="Y147" s="68" t="s">
        <v>27</v>
      </c>
      <c r="Z147" s="35" t="str">
        <f t="shared" ca="1" si="71"/>
        <v>FC BarcelonaReal Madrid</v>
      </c>
      <c r="AA147" s="13">
        <f t="shared" ca="1" si="70"/>
        <v>1</v>
      </c>
      <c r="AB147" s="13" t="str">
        <f ca="1">IF(AA147&gt;0,Y75&amp;Language!$E$84&amp;X75,"")</f>
        <v>2-3</v>
      </c>
      <c r="AC147" s="2"/>
      <c r="AD147" s="145"/>
    </row>
    <row r="148" spans="25:30" x14ac:dyDescent="0.2">
      <c r="Y148" s="68" t="s">
        <v>28</v>
      </c>
      <c r="Z148" s="35" t="str">
        <f t="shared" ca="1" si="71"/>
        <v/>
      </c>
      <c r="AA148" s="13">
        <f t="shared" ca="1" si="70"/>
        <v>0</v>
      </c>
      <c r="AB148" s="13" t="str">
        <f ca="1">IF(AA148&gt;0,Y76&amp;Language!$E$84&amp;X76,"")</f>
        <v/>
      </c>
      <c r="AC148" s="2"/>
      <c r="AD148" s="145"/>
    </row>
    <row r="149" spans="25:30" x14ac:dyDescent="0.2">
      <c r="Y149" s="68" t="s">
        <v>29</v>
      </c>
      <c r="Z149" s="35" t="str">
        <f t="shared" ca="1" si="71"/>
        <v>Kickers RodendorfSSV Wildbach</v>
      </c>
      <c r="AA149" s="13">
        <f t="shared" ca="1" si="70"/>
        <v>1</v>
      </c>
      <c r="AB149" s="13" t="str">
        <f ca="1">IF(AA149&gt;0,Y77&amp;Language!$E$84&amp;X77,"")</f>
        <v>2-4</v>
      </c>
      <c r="AC149" s="2"/>
      <c r="AD149" s="145"/>
    </row>
    <row r="150" spans="25:30" x14ac:dyDescent="0.2">
      <c r="Y150" s="68" t="s">
        <v>30</v>
      </c>
      <c r="Z150" s="35" t="str">
        <f t="shared" ca="1" si="71"/>
        <v>FSV RauenFC Grönlingen</v>
      </c>
      <c r="AA150" s="13">
        <f t="shared" ca="1" si="70"/>
        <v>1</v>
      </c>
      <c r="AB150" s="13" t="str">
        <f ca="1">IF(AA150&gt;0,Y78&amp;Language!$E$84&amp;X78,"")</f>
        <v>1-3</v>
      </c>
      <c r="AC150" s="2"/>
      <c r="AD150" s="145"/>
    </row>
    <row r="151" spans="25:30" x14ac:dyDescent="0.2">
      <c r="Y151" s="68" t="s">
        <v>31</v>
      </c>
      <c r="Z151" s="35" t="str">
        <f t="shared" ca="1" si="71"/>
        <v>1. FC NürnbergMainz 05</v>
      </c>
      <c r="AA151" s="13">
        <f t="shared" ca="1" si="70"/>
        <v>1</v>
      </c>
      <c r="AB151" s="13" t="str">
        <f ca="1">IF(AA151&gt;0,Y79&amp;Language!$E$84&amp;X79,"")</f>
        <v>3-3</v>
      </c>
      <c r="AC151" s="2"/>
      <c r="AD151" s="145"/>
    </row>
    <row r="152" spans="25:30" x14ac:dyDescent="0.2">
      <c r="Y152" s="68" t="s">
        <v>32</v>
      </c>
      <c r="Z152" s="35" t="str">
        <f t="shared" ca="1" si="71"/>
        <v>Borussia DortmundInter Mailand</v>
      </c>
      <c r="AA152" s="13">
        <f t="shared" ca="1" si="70"/>
        <v>1</v>
      </c>
      <c r="AB152" s="13" t="str">
        <f ca="1">IF(AA152&gt;0,Y80&amp;Language!$E$84&amp;X80,"")</f>
        <v>1-0</v>
      </c>
      <c r="AC152" s="2"/>
      <c r="AD152" s="145"/>
    </row>
    <row r="153" spans="25:30" x14ac:dyDescent="0.2">
      <c r="Y153" s="68" t="s">
        <v>33</v>
      </c>
      <c r="Z153" s="35" t="str">
        <f t="shared" ca="1" si="71"/>
        <v>Real MadridManchester City</v>
      </c>
      <c r="AA153" s="13">
        <f t="shared" ca="1" si="70"/>
        <v>1</v>
      </c>
      <c r="AB153" s="13" t="str">
        <f ca="1">IF(AA153&gt;0,Y81&amp;Language!$E$84&amp;X81,"")</f>
        <v>2-2</v>
      </c>
      <c r="AC153" s="2"/>
      <c r="AD153" s="145"/>
    </row>
    <row r="154" spans="25:30" x14ac:dyDescent="0.2">
      <c r="Y154" s="68" t="s">
        <v>34</v>
      </c>
      <c r="Z154" s="35" t="str">
        <f t="shared" si="71"/>
        <v/>
      </c>
      <c r="AA154" s="13">
        <f t="shared" si="70"/>
        <v>0</v>
      </c>
      <c r="AB154" s="13" t="str">
        <f>IF(AA154&gt;0,Y82&amp;Language!$E$84&amp;X82,"")</f>
        <v/>
      </c>
      <c r="AC154" s="2"/>
      <c r="AD154" s="145"/>
    </row>
    <row r="155" spans="25:30" x14ac:dyDescent="0.2">
      <c r="Y155" s="68" t="s">
        <v>35</v>
      </c>
      <c r="Z155" s="35" t="str">
        <f t="shared" si="71"/>
        <v/>
      </c>
      <c r="AA155" s="13">
        <f t="shared" si="70"/>
        <v>0</v>
      </c>
      <c r="AB155" s="13" t="str">
        <f>IF(AA155&gt;0,Y83&amp;Language!$E$84&amp;X83,"")</f>
        <v/>
      </c>
      <c r="AC155" s="2"/>
      <c r="AD155" s="145"/>
    </row>
    <row r="156" spans="25:30" x14ac:dyDescent="0.2">
      <c r="Y156" s="68" t="s">
        <v>36</v>
      </c>
      <c r="Z156" s="35" t="str">
        <f t="shared" si="71"/>
        <v/>
      </c>
      <c r="AA156" s="13">
        <f t="shared" si="70"/>
        <v>0</v>
      </c>
      <c r="AB156" s="13" t="str">
        <f>IF(AA156&gt;0,Y84&amp;Language!$E$84&amp;X84,"")</f>
        <v/>
      </c>
      <c r="AC156" s="2"/>
      <c r="AD156" s="145"/>
    </row>
    <row r="157" spans="25:30" x14ac:dyDescent="0.2">
      <c r="Y157" s="68" t="s">
        <v>37</v>
      </c>
      <c r="Z157" s="35" t="str">
        <f t="shared" si="71"/>
        <v/>
      </c>
      <c r="AA157" s="13">
        <f t="shared" si="70"/>
        <v>0</v>
      </c>
      <c r="AB157" s="13" t="str">
        <f>IF(AA157&gt;0,Y85&amp;Language!$E$84&amp;X85,"")</f>
        <v/>
      </c>
      <c r="AC157" s="2"/>
      <c r="AD157" s="145"/>
    </row>
    <row r="158" spans="25:30" x14ac:dyDescent="0.2">
      <c r="Y158" s="68" t="s">
        <v>38</v>
      </c>
      <c r="Z158" s="35" t="str">
        <f t="shared" si="71"/>
        <v/>
      </c>
      <c r="AA158" s="13">
        <f t="shared" si="70"/>
        <v>0</v>
      </c>
      <c r="AB158" s="13" t="str">
        <f>IF(AA158&gt;0,Y86&amp;Language!$E$84&amp;X86,"")</f>
        <v/>
      </c>
      <c r="AC158" s="2"/>
      <c r="AD158" s="145"/>
    </row>
    <row r="159" spans="25:30" x14ac:dyDescent="0.2">
      <c r="Y159" s="68" t="s">
        <v>39</v>
      </c>
      <c r="Z159" s="35" t="str">
        <f t="shared" si="71"/>
        <v/>
      </c>
      <c r="AA159" s="13">
        <f t="shared" si="70"/>
        <v>0</v>
      </c>
      <c r="AB159" s="13" t="str">
        <f>IF(AA159&gt;0,Y87&amp;Language!$E$84&amp;X87,"")</f>
        <v/>
      </c>
      <c r="AC159" s="2"/>
      <c r="AD159" s="145"/>
    </row>
    <row r="160" spans="25:30" x14ac:dyDescent="0.2">
      <c r="Y160" s="68" t="s">
        <v>40</v>
      </c>
      <c r="Z160" s="35" t="str">
        <f t="shared" si="71"/>
        <v/>
      </c>
      <c r="AA160" s="13">
        <f t="shared" si="70"/>
        <v>0</v>
      </c>
      <c r="AB160" s="13" t="str">
        <f>IF(AA160&gt;0,Y88&amp;Language!$E$84&amp;X88,"")</f>
        <v/>
      </c>
      <c r="AC160" s="2"/>
      <c r="AD160" s="145"/>
    </row>
    <row r="161" spans="25:30" x14ac:dyDescent="0.2">
      <c r="Y161" s="68" t="s">
        <v>41</v>
      </c>
      <c r="Z161" s="35" t="str">
        <f t="shared" si="71"/>
        <v/>
      </c>
      <c r="AA161" s="13">
        <f t="shared" si="70"/>
        <v>0</v>
      </c>
      <c r="AB161" s="13" t="str">
        <f>IF(AA161&gt;0,Y89&amp;Language!$E$84&amp;X89,"")</f>
        <v/>
      </c>
      <c r="AC161" s="2"/>
      <c r="AD161" s="145"/>
    </row>
    <row r="162" spans="25:30" x14ac:dyDescent="0.2">
      <c r="Y162" s="68" t="s">
        <v>42</v>
      </c>
      <c r="Z162" s="35" t="str">
        <f t="shared" si="71"/>
        <v/>
      </c>
      <c r="AA162" s="13">
        <f t="shared" si="70"/>
        <v>0</v>
      </c>
      <c r="AB162" s="13" t="str">
        <f>IF(AA162&gt;0,Y90&amp;Language!$E$84&amp;X90,"")</f>
        <v/>
      </c>
      <c r="AC162" s="2"/>
      <c r="AD162" s="145"/>
    </row>
    <row r="163" spans="25:30" x14ac:dyDescent="0.2">
      <c r="Y163" s="68" t="s">
        <v>43</v>
      </c>
      <c r="Z163" s="35" t="str">
        <f t="shared" si="71"/>
        <v/>
      </c>
      <c r="AA163" s="13">
        <f t="shared" si="70"/>
        <v>0</v>
      </c>
      <c r="AB163" s="13" t="str">
        <f>IF(AA163&gt;0,Y91&amp;Language!$E$84&amp;X91,"")</f>
        <v/>
      </c>
      <c r="AC163" s="2"/>
      <c r="AD163" s="145"/>
    </row>
    <row r="164" spans="25:30" x14ac:dyDescent="0.2">
      <c r="Y164" s="68" t="s">
        <v>44</v>
      </c>
      <c r="Z164" s="35" t="str">
        <f t="shared" si="71"/>
        <v/>
      </c>
      <c r="AA164" s="13">
        <f t="shared" si="70"/>
        <v>0</v>
      </c>
      <c r="AB164" s="13" t="str">
        <f>IF(AA164&gt;0,Y92&amp;Language!$E$84&amp;X92,"")</f>
        <v/>
      </c>
      <c r="AC164" s="2"/>
      <c r="AD164" s="145"/>
    </row>
    <row r="165" spans="25:30" x14ac:dyDescent="0.2">
      <c r="Y165" s="68" t="s">
        <v>45</v>
      </c>
      <c r="Z165" s="35" t="str">
        <f t="shared" si="71"/>
        <v/>
      </c>
      <c r="AA165" s="13">
        <f t="shared" si="70"/>
        <v>0</v>
      </c>
      <c r="AB165" s="13" t="str">
        <f>IF(AA165&gt;0,Y93&amp;Language!$E$84&amp;X93,"")</f>
        <v/>
      </c>
      <c r="AC165" s="2"/>
      <c r="AD165" s="145"/>
    </row>
    <row r="166" spans="25:30" x14ac:dyDescent="0.2">
      <c r="Y166" s="68" t="s">
        <v>46</v>
      </c>
      <c r="Z166" s="35" t="str">
        <f t="shared" si="71"/>
        <v/>
      </c>
      <c r="AA166" s="13">
        <f t="shared" si="70"/>
        <v>0</v>
      </c>
      <c r="AB166" s="13" t="str">
        <f>IF(AA166&gt;0,Y94&amp;Language!$E$84&amp;X94,"")</f>
        <v/>
      </c>
      <c r="AC166" s="2"/>
      <c r="AD166" s="145"/>
    </row>
    <row r="167" spans="25:30" x14ac:dyDescent="0.2">
      <c r="Y167" s="68" t="s">
        <v>47</v>
      </c>
      <c r="Z167" s="35" t="str">
        <f t="shared" si="71"/>
        <v/>
      </c>
      <c r="AA167" s="13">
        <f t="shared" si="70"/>
        <v>0</v>
      </c>
      <c r="AB167" s="13" t="str">
        <f>IF(AA167&gt;0,Y95&amp;Language!$E$84&amp;X95,"")</f>
        <v/>
      </c>
      <c r="AC167" s="2"/>
      <c r="AD167" s="145"/>
    </row>
    <row r="168" spans="25:30" x14ac:dyDescent="0.2">
      <c r="Y168" s="68" t="s">
        <v>48</v>
      </c>
      <c r="Z168" s="35" t="str">
        <f t="shared" si="71"/>
        <v/>
      </c>
      <c r="AA168" s="13">
        <f t="shared" si="70"/>
        <v>0</v>
      </c>
      <c r="AB168" s="13" t="str">
        <f>IF(AA168&gt;0,Y96&amp;Language!$E$84&amp;X96,"")</f>
        <v/>
      </c>
      <c r="AC168" s="2"/>
      <c r="AD168" s="145"/>
    </row>
    <row r="169" spans="25:30" x14ac:dyDescent="0.2">
      <c r="Y169" s="68" t="s">
        <v>49</v>
      </c>
      <c r="Z169" s="35" t="str">
        <f t="shared" si="71"/>
        <v/>
      </c>
      <c r="AA169" s="13">
        <f t="shared" si="70"/>
        <v>0</v>
      </c>
      <c r="AB169" s="13" t="str">
        <f>IF(AA169&gt;0,Y97&amp;Language!$E$84&amp;X97,"")</f>
        <v/>
      </c>
      <c r="AC169" s="2"/>
      <c r="AD169" s="145"/>
    </row>
    <row r="170" spans="25:30" x14ac:dyDescent="0.2">
      <c r="Y170" s="68" t="s">
        <v>50</v>
      </c>
      <c r="Z170" s="35" t="str">
        <f t="shared" si="71"/>
        <v/>
      </c>
      <c r="AA170" s="13">
        <f t="shared" si="70"/>
        <v>0</v>
      </c>
      <c r="AB170" s="13" t="str">
        <f>IF(AA170&gt;0,Y98&amp;Language!$E$84&amp;X98,"")</f>
        <v/>
      </c>
      <c r="AC170" s="2"/>
      <c r="AD170" s="145"/>
    </row>
    <row r="171" spans="25:30" x14ac:dyDescent="0.2">
      <c r="Y171" s="68" t="s">
        <v>51</v>
      </c>
      <c r="Z171" s="35" t="str">
        <f t="shared" si="71"/>
        <v/>
      </c>
      <c r="AA171" s="13">
        <f t="shared" si="70"/>
        <v>0</v>
      </c>
      <c r="AB171" s="13" t="str">
        <f>IF(AA171&gt;0,Y99&amp;Language!$E$84&amp;X99,"")</f>
        <v/>
      </c>
      <c r="AC171" s="2"/>
      <c r="AD171" s="145"/>
    </row>
    <row r="172" spans="25:30" x14ac:dyDescent="0.2">
      <c r="Y172" s="68" t="s">
        <v>60</v>
      </c>
      <c r="Z172" s="35" t="str">
        <f t="shared" si="71"/>
        <v/>
      </c>
      <c r="AA172" s="13">
        <f t="shared" si="70"/>
        <v>0</v>
      </c>
      <c r="AB172" s="13" t="str">
        <f>IF(AA172&gt;0,Y100&amp;Language!$E$84&amp;X100,"")</f>
        <v/>
      </c>
      <c r="AC172" s="2"/>
      <c r="AD172" s="145"/>
    </row>
    <row r="173" spans="25:30" x14ac:dyDescent="0.2">
      <c r="Y173" s="68" t="s">
        <v>61</v>
      </c>
      <c r="Z173" s="35" t="str">
        <f t="shared" si="71"/>
        <v/>
      </c>
      <c r="AA173" s="13">
        <f t="shared" si="70"/>
        <v>0</v>
      </c>
      <c r="AB173" s="13" t="str">
        <f>IF(AA173&gt;0,Y101&amp;Language!$E$84&amp;X101,"")</f>
        <v/>
      </c>
      <c r="AC173" s="2"/>
      <c r="AD173" s="145"/>
    </row>
    <row r="174" spans="25:30" x14ac:dyDescent="0.2">
      <c r="Y174" s="68" t="s">
        <v>62</v>
      </c>
      <c r="Z174" s="35" t="str">
        <f t="shared" si="71"/>
        <v/>
      </c>
      <c r="AA174" s="13">
        <f t="shared" si="70"/>
        <v>0</v>
      </c>
      <c r="AB174" s="13" t="str">
        <f>IF(AA174&gt;0,Y102&amp;Language!$E$84&amp;X102,"")</f>
        <v/>
      </c>
      <c r="AC174" s="2"/>
      <c r="AD174" s="145"/>
    </row>
    <row r="175" spans="25:30" x14ac:dyDescent="0.2">
      <c r="Y175" s="68" t="s">
        <v>63</v>
      </c>
      <c r="Z175" s="35" t="str">
        <f t="shared" si="71"/>
        <v/>
      </c>
      <c r="AA175" s="13">
        <f t="shared" si="70"/>
        <v>0</v>
      </c>
      <c r="AB175" s="13" t="str">
        <f>IF(AA175&gt;0,Y103&amp;Language!$E$84&amp;X103,"")</f>
        <v/>
      </c>
      <c r="AC175" s="2"/>
      <c r="AD175" s="145"/>
    </row>
    <row r="176" spans="25:30" x14ac:dyDescent="0.2">
      <c r="Y176" s="68" t="s">
        <v>64</v>
      </c>
      <c r="Z176" s="35" t="str">
        <f t="shared" si="71"/>
        <v/>
      </c>
      <c r="AA176" s="13">
        <f t="shared" si="70"/>
        <v>0</v>
      </c>
      <c r="AB176" s="13" t="str">
        <f>IF(AA176&gt;0,Y104&amp;Language!$E$84&amp;X104,"")</f>
        <v/>
      </c>
      <c r="AC176" s="2"/>
      <c r="AD176" s="145"/>
    </row>
    <row r="177" spans="25:30" x14ac:dyDescent="0.2">
      <c r="Y177" s="68" t="s">
        <v>65</v>
      </c>
      <c r="Z177" s="35" t="str">
        <f t="shared" si="71"/>
        <v/>
      </c>
      <c r="AA177" s="13">
        <f t="shared" si="70"/>
        <v>0</v>
      </c>
      <c r="AB177" s="13" t="str">
        <f>IF(AA177&gt;0,Y105&amp;Language!$E$84&amp;X105,"")</f>
        <v/>
      </c>
      <c r="AC177" s="2"/>
      <c r="AD177" s="145"/>
    </row>
    <row r="178" spans="25:30" x14ac:dyDescent="0.2">
      <c r="Y178" s="68" t="s">
        <v>66</v>
      </c>
      <c r="Z178" s="35" t="str">
        <f t="shared" si="71"/>
        <v/>
      </c>
      <c r="AA178" s="13">
        <f t="shared" si="70"/>
        <v>0</v>
      </c>
      <c r="AB178" s="13" t="str">
        <f>IF(AA178&gt;0,Y106&amp;Language!$E$84&amp;X106,"")</f>
        <v/>
      </c>
      <c r="AC178" s="2"/>
      <c r="AD178" s="145"/>
    </row>
    <row r="179" spans="25:30" x14ac:dyDescent="0.2">
      <c r="Y179" s="68" t="s">
        <v>67</v>
      </c>
      <c r="Z179" s="35" t="str">
        <f t="shared" si="71"/>
        <v/>
      </c>
      <c r="AA179" s="13">
        <f t="shared" si="70"/>
        <v>0</v>
      </c>
      <c r="AB179" s="13" t="str">
        <f>IF(AA179&gt;0,Y107&amp;Language!$E$84&amp;X107,"")</f>
        <v/>
      </c>
      <c r="AC179" s="2"/>
      <c r="AD179" s="145"/>
    </row>
    <row r="180" spans="25:30" x14ac:dyDescent="0.2">
      <c r="Y180" s="68" t="s">
        <v>68</v>
      </c>
      <c r="Z180" s="35" t="str">
        <f t="shared" si="71"/>
        <v/>
      </c>
      <c r="AA180" s="13">
        <f t="shared" si="70"/>
        <v>0</v>
      </c>
      <c r="AB180" s="13" t="str">
        <f>IF(AA180&gt;0,Y108&amp;Language!$E$84&amp;X108,"")</f>
        <v/>
      </c>
      <c r="AC180" s="2"/>
      <c r="AD180" s="145"/>
    </row>
    <row r="181" spans="25:30" x14ac:dyDescent="0.2">
      <c r="Y181" s="68" t="s">
        <v>69</v>
      </c>
      <c r="Z181" s="35" t="str">
        <f t="shared" si="71"/>
        <v/>
      </c>
      <c r="AA181" s="13">
        <f t="shared" si="70"/>
        <v>0</v>
      </c>
      <c r="AB181" s="13" t="str">
        <f>IF(AA181&gt;0,Y109&amp;Language!$E$84&amp;X109,"")</f>
        <v/>
      </c>
      <c r="AC181" s="2"/>
      <c r="AD181" s="145"/>
    </row>
    <row r="182" spans="25:30" x14ac:dyDescent="0.2">
      <c r="Y182" s="68" t="s">
        <v>70</v>
      </c>
      <c r="Z182" s="35" t="str">
        <f t="shared" si="71"/>
        <v/>
      </c>
      <c r="AA182" s="13">
        <f t="shared" si="70"/>
        <v>0</v>
      </c>
      <c r="AB182" s="13" t="str">
        <f>IF(AA182&gt;0,Y110&amp;Language!$E$84&amp;X110,"")</f>
        <v/>
      </c>
      <c r="AC182" s="2"/>
      <c r="AD182" s="145"/>
    </row>
    <row r="183" spans="25:30" x14ac:dyDescent="0.2">
      <c r="Y183" s="68" t="s">
        <v>71</v>
      </c>
      <c r="Z183" s="35" t="str">
        <f t="shared" si="71"/>
        <v/>
      </c>
      <c r="AA183" s="13">
        <f t="shared" si="70"/>
        <v>0</v>
      </c>
      <c r="AB183" s="13" t="str">
        <f>IF(AA183&gt;0,Y111&amp;Language!$E$84&amp;X111,"")</f>
        <v/>
      </c>
      <c r="AC183" s="2"/>
      <c r="AD183" s="145"/>
    </row>
    <row r="184" spans="25:30" x14ac:dyDescent="0.2">
      <c r="Y184" s="68" t="s">
        <v>72</v>
      </c>
      <c r="Z184" s="35" t="str">
        <f t="shared" si="71"/>
        <v/>
      </c>
      <c r="AA184" s="13">
        <f t="shared" si="70"/>
        <v>0</v>
      </c>
      <c r="AB184" s="13" t="str">
        <f>IF(AA184&gt;0,Y112&amp;Language!$E$84&amp;X112,"")</f>
        <v/>
      </c>
      <c r="AC184" s="2"/>
      <c r="AD184" s="145"/>
    </row>
    <row r="185" spans="25:30" x14ac:dyDescent="0.2">
      <c r="Y185" s="68" t="s">
        <v>73</v>
      </c>
      <c r="Z185" s="35" t="str">
        <f t="shared" si="71"/>
        <v/>
      </c>
      <c r="AA185" s="13">
        <f t="shared" si="70"/>
        <v>0</v>
      </c>
      <c r="AB185" s="13" t="str">
        <f>IF(AA185&gt;0,Y113&amp;Language!$E$84&amp;X113,"")</f>
        <v/>
      </c>
      <c r="AC185" s="2"/>
      <c r="AD185" s="145"/>
    </row>
    <row r="186" spans="25:30" x14ac:dyDescent="0.2">
      <c r="Y186" s="68" t="s">
        <v>74</v>
      </c>
      <c r="Z186" s="35" t="str">
        <f t="shared" si="71"/>
        <v/>
      </c>
      <c r="AA186" s="13">
        <f t="shared" si="70"/>
        <v>0</v>
      </c>
      <c r="AB186" s="13" t="str">
        <f>IF(AA186&gt;0,Y114&amp;Language!$E$84&amp;X114,"")</f>
        <v/>
      </c>
      <c r="AC186" s="2"/>
      <c r="AD186" s="145"/>
    </row>
    <row r="187" spans="25:30" x14ac:dyDescent="0.2">
      <c r="Y187" s="68" t="s">
        <v>75</v>
      </c>
      <c r="Z187" s="35" t="str">
        <f t="shared" si="71"/>
        <v/>
      </c>
      <c r="AA187" s="13">
        <f t="shared" si="70"/>
        <v>0</v>
      </c>
      <c r="AB187" s="13" t="str">
        <f>IF(AA187&gt;0,Y115&amp;Language!$E$84&amp;X115,"")</f>
        <v/>
      </c>
      <c r="AC187" s="2"/>
      <c r="AD187" s="145"/>
    </row>
    <row r="188" spans="25:30" x14ac:dyDescent="0.2">
      <c r="Y188" s="68" t="s">
        <v>76</v>
      </c>
      <c r="Z188" s="35" t="str">
        <f t="shared" si="71"/>
        <v/>
      </c>
      <c r="AA188" s="13">
        <f t="shared" si="70"/>
        <v>0</v>
      </c>
      <c r="AB188" s="13" t="str">
        <f>IF(AA188&gt;0,Y116&amp;Language!$E$84&amp;X116,"")</f>
        <v/>
      </c>
      <c r="AC188" s="2"/>
      <c r="AD188" s="145"/>
    </row>
    <row r="189" spans="25:30" x14ac:dyDescent="0.2">
      <c r="Y189" s="68" t="s">
        <v>77</v>
      </c>
      <c r="Z189" s="35" t="str">
        <f t="shared" si="71"/>
        <v/>
      </c>
      <c r="AA189" s="13">
        <f t="shared" si="70"/>
        <v>0</v>
      </c>
      <c r="AB189" s="13" t="str">
        <f>IF(AA189&gt;0,Y117&amp;Language!$E$84&amp;X117,"")</f>
        <v/>
      </c>
      <c r="AC189" s="2"/>
      <c r="AD189" s="145"/>
    </row>
    <row r="190" spans="25:30" x14ac:dyDescent="0.2">
      <c r="Y190" s="68" t="s">
        <v>78</v>
      </c>
      <c r="Z190" s="35" t="str">
        <f t="shared" si="71"/>
        <v/>
      </c>
      <c r="AA190" s="13">
        <f t="shared" si="70"/>
        <v>0</v>
      </c>
      <c r="AB190" s="13" t="str">
        <f>IF(AA190&gt;0,Y118&amp;Language!$E$84&amp;X118,"")</f>
        <v/>
      </c>
      <c r="AC190" s="2"/>
      <c r="AD190" s="145"/>
    </row>
    <row r="191" spans="25:30" x14ac:dyDescent="0.2">
      <c r="Y191" s="68" t="s">
        <v>79</v>
      </c>
      <c r="Z191" s="35" t="str">
        <f t="shared" si="71"/>
        <v/>
      </c>
      <c r="AA191" s="13">
        <f t="shared" si="70"/>
        <v>0</v>
      </c>
      <c r="AB191" s="13" t="str">
        <f>IF(AA191&gt;0,Y119&amp;Language!$E$84&amp;X119,"")</f>
        <v/>
      </c>
      <c r="AC191" s="2"/>
      <c r="AD191" s="145"/>
    </row>
    <row r="192" spans="25:30" x14ac:dyDescent="0.2">
      <c r="Y192" s="68" t="s">
        <v>80</v>
      </c>
      <c r="Z192" s="35" t="str">
        <f t="shared" si="71"/>
        <v/>
      </c>
      <c r="AA192" s="13">
        <f t="shared" si="70"/>
        <v>0</v>
      </c>
      <c r="AB192" s="13" t="str">
        <f>IF(AA192&gt;0,Y120&amp;Language!$E$84&amp;X120,"")</f>
        <v/>
      </c>
      <c r="AC192" s="2"/>
      <c r="AD192" s="145"/>
    </row>
    <row r="193" spans="25:30" x14ac:dyDescent="0.2">
      <c r="Y193" s="68" t="s">
        <v>81</v>
      </c>
      <c r="Z193" s="35" t="str">
        <f t="shared" si="71"/>
        <v/>
      </c>
      <c r="AA193" s="13">
        <f t="shared" si="70"/>
        <v>0</v>
      </c>
      <c r="AB193" s="13" t="str">
        <f>IF(AA193&gt;0,Y121&amp;Language!$E$84&amp;X121,"")</f>
        <v/>
      </c>
      <c r="AC193" s="2"/>
      <c r="AD193" s="145"/>
    </row>
    <row r="194" spans="25:30" x14ac:dyDescent="0.2">
      <c r="Y194" s="68" t="s">
        <v>82</v>
      </c>
      <c r="Z194" s="35" t="str">
        <f t="shared" si="71"/>
        <v/>
      </c>
      <c r="AA194" s="13">
        <f t="shared" si="70"/>
        <v>0</v>
      </c>
      <c r="AB194" s="13" t="str">
        <f>IF(AA194&gt;0,Y122&amp;Language!$E$84&amp;X122,"")</f>
        <v/>
      </c>
      <c r="AC194" s="2"/>
      <c r="AD194" s="145"/>
    </row>
    <row r="195" spans="25:30" x14ac:dyDescent="0.2">
      <c r="Y195" s="68" t="s">
        <v>83</v>
      </c>
      <c r="Z195" s="35" t="str">
        <f t="shared" si="71"/>
        <v/>
      </c>
      <c r="AA195" s="13">
        <f t="shared" si="70"/>
        <v>0</v>
      </c>
      <c r="AB195" s="13" t="str">
        <f>IF(AA195&gt;0,Y123&amp;Language!$E$84&amp;X123,"")</f>
        <v/>
      </c>
      <c r="AC195" s="2"/>
      <c r="AD195" s="145"/>
    </row>
    <row r="196" spans="25:30" x14ac:dyDescent="0.2">
      <c r="Y196" s="68" t="s">
        <v>84</v>
      </c>
      <c r="Z196" s="35" t="str">
        <f t="shared" si="71"/>
        <v/>
      </c>
      <c r="AA196" s="13">
        <f t="shared" si="70"/>
        <v>0</v>
      </c>
      <c r="AB196" s="13" t="str">
        <f>IF(AA196&gt;0,Y124&amp;Language!$E$84&amp;X124,"")</f>
        <v/>
      </c>
      <c r="AC196" s="2"/>
      <c r="AD196" s="145"/>
    </row>
    <row r="197" spans="25:30" x14ac:dyDescent="0.2">
      <c r="Y197" s="68" t="s">
        <v>85</v>
      </c>
      <c r="Z197" s="35" t="str">
        <f t="shared" si="71"/>
        <v/>
      </c>
      <c r="AA197" s="13">
        <f t="shared" si="70"/>
        <v>0</v>
      </c>
      <c r="AB197" s="13" t="str">
        <f>IF(AA197&gt;0,Y125&amp;Language!$E$84&amp;X125,"")</f>
        <v/>
      </c>
      <c r="AC197" s="2"/>
      <c r="AD197" s="145"/>
    </row>
    <row r="198" spans="25:30" x14ac:dyDescent="0.2">
      <c r="Y198" s="68" t="s">
        <v>86</v>
      </c>
      <c r="Z198" s="35" t="str">
        <f t="shared" si="71"/>
        <v/>
      </c>
      <c r="AA198" s="13">
        <f t="shared" si="70"/>
        <v>0</v>
      </c>
      <c r="AB198" s="13" t="str">
        <f>IF(AA198&gt;0,Y126&amp;Language!$E$84&amp;X126,"")</f>
        <v/>
      </c>
      <c r="AC198" s="2"/>
      <c r="AD198" s="145"/>
    </row>
    <row r="199" spans="25:30" x14ac:dyDescent="0.2">
      <c r="Y199" s="68" t="s">
        <v>87</v>
      </c>
      <c r="Z199" s="35" t="str">
        <f t="shared" si="71"/>
        <v/>
      </c>
      <c r="AA199" s="13">
        <f t="shared" si="70"/>
        <v>0</v>
      </c>
      <c r="AB199" s="13" t="str">
        <f>IF(AA199&gt;0,Y127&amp;Language!$E$84&amp;X127,"")</f>
        <v/>
      </c>
      <c r="AC199" s="2"/>
      <c r="AD199" s="145"/>
    </row>
    <row r="200" spans="25:30" x14ac:dyDescent="0.2">
      <c r="Y200" s="68" t="s">
        <v>88</v>
      </c>
      <c r="Z200" s="35" t="str">
        <f t="shared" si="71"/>
        <v/>
      </c>
      <c r="AA200" s="13">
        <f t="shared" si="70"/>
        <v>0</v>
      </c>
      <c r="AB200" s="13" t="str">
        <f>IF(AA200&gt;0,Y128&amp;Language!$E$84&amp;X128,"")</f>
        <v/>
      </c>
      <c r="AC200" s="2"/>
      <c r="AD200" s="145"/>
    </row>
    <row r="201" spans="25:30" x14ac:dyDescent="0.2">
      <c r="Y201" s="68" t="s">
        <v>89</v>
      </c>
      <c r="Z201" s="35" t="str">
        <f t="shared" si="71"/>
        <v/>
      </c>
      <c r="AA201" s="13">
        <f t="shared" ref="AA201:AA207" si="72">AA129</f>
        <v>0</v>
      </c>
      <c r="AB201" s="13" t="str">
        <f>IF(AA201&gt;0,Y129&amp;Language!$E$84&amp;X129,"")</f>
        <v/>
      </c>
      <c r="AC201" s="2"/>
      <c r="AD201" s="145"/>
    </row>
    <row r="202" spans="25:30" x14ac:dyDescent="0.2">
      <c r="Y202" s="68" t="s">
        <v>90</v>
      </c>
      <c r="Z202" s="35" t="str">
        <f t="shared" ref="Z202:Z206" si="73">W130&amp;V130</f>
        <v/>
      </c>
      <c r="AA202" s="13">
        <f t="shared" si="72"/>
        <v>0</v>
      </c>
      <c r="AB202" s="13" t="str">
        <f>IF(AA202&gt;0,Y130&amp;Language!$E$84&amp;X130,"")</f>
        <v/>
      </c>
      <c r="AC202" s="2"/>
      <c r="AD202" s="145"/>
    </row>
    <row r="203" spans="25:30" x14ac:dyDescent="0.2">
      <c r="Y203" s="68" t="s">
        <v>91</v>
      </c>
      <c r="Z203" s="35" t="str">
        <f t="shared" si="73"/>
        <v/>
      </c>
      <c r="AA203" s="13">
        <f t="shared" si="72"/>
        <v>0</v>
      </c>
      <c r="AB203" s="13" t="str">
        <f>IF(AA203&gt;0,Y131&amp;Language!$E$84&amp;X131,"")</f>
        <v/>
      </c>
      <c r="AC203" s="2"/>
      <c r="AD203" s="145"/>
    </row>
    <row r="204" spans="25:30" x14ac:dyDescent="0.2">
      <c r="Y204" s="68" t="s">
        <v>92</v>
      </c>
      <c r="Z204" s="35" t="str">
        <f t="shared" si="73"/>
        <v/>
      </c>
      <c r="AA204" s="13">
        <f t="shared" si="72"/>
        <v>0</v>
      </c>
      <c r="AB204" s="13" t="str">
        <f>IF(AA204&gt;0,Y132&amp;Language!$E$84&amp;X132,"")</f>
        <v/>
      </c>
      <c r="AC204" s="2"/>
      <c r="AD204" s="145"/>
    </row>
    <row r="205" spans="25:30" x14ac:dyDescent="0.2">
      <c r="Y205" s="68" t="s">
        <v>93</v>
      </c>
      <c r="Z205" s="35" t="str">
        <f t="shared" si="73"/>
        <v/>
      </c>
      <c r="AA205" s="13">
        <f t="shared" si="72"/>
        <v>0</v>
      </c>
      <c r="AB205" s="13" t="str">
        <f>IF(AA205&gt;0,Y133&amp;Language!$E$84&amp;X133,"")</f>
        <v/>
      </c>
      <c r="AC205" s="2"/>
      <c r="AD205" s="145"/>
    </row>
    <row r="206" spans="25:30" x14ac:dyDescent="0.2">
      <c r="Y206" s="68" t="s">
        <v>94</v>
      </c>
      <c r="Z206" s="35" t="str">
        <f t="shared" si="73"/>
        <v/>
      </c>
      <c r="AA206" s="13">
        <f t="shared" si="72"/>
        <v>0</v>
      </c>
      <c r="AB206" s="13" t="str">
        <f>IF(AA206&gt;0,Y134&amp;Language!$E$84&amp;X134,"")</f>
        <v/>
      </c>
      <c r="AC206" s="2"/>
      <c r="AD206" s="145"/>
    </row>
    <row r="207" spans="25:30" ht="12.75" thickBot="1" x14ac:dyDescent="0.25">
      <c r="Y207" s="69" t="s">
        <v>95</v>
      </c>
      <c r="Z207" s="37" t="str">
        <f>W135&amp;V135</f>
        <v/>
      </c>
      <c r="AA207" s="38">
        <f t="shared" si="72"/>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4A3AA-548A-49B4-B48D-1209EC0BE5C4}">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2</v>
      </c>
      <c r="D4" s="13">
        <f ca="1">E4+ROW()/1000+(F4="")*10</f>
        <v>2.004</v>
      </c>
      <c r="E4" s="269">
        <f ca="1">IF($AI$15,RANK(AH17,AH$17:AH$25,1),RANK(X17,X$17:X$25,1))</f>
        <v>2</v>
      </c>
      <c r="F4" s="1" t="str">
        <f ca="1">$Q64</f>
        <v>Maibach 1822 eV</v>
      </c>
      <c r="G4" s="1">
        <f t="shared" ref="G4:G12" ca="1" si="1">SUMIFS($X$64:$X$135,$V$64:$V$135,$F4)+SUMIFS($Y$64:$Y$135,$W$64:$W$135,$F4)</f>
        <v>2</v>
      </c>
      <c r="H4" s="1">
        <f t="shared" ref="H4:H12" ca="1" si="2">SUMIFS($Y$64:$Y$135,$V$64:$V$135,$F4)+SUMIFS($X$64:$X$135,$W$64:$W$135,$F4)</f>
        <v>2</v>
      </c>
      <c r="I4" s="13">
        <f t="shared" ref="I4:I12" ca="1" si="3">G4-H4</f>
        <v>0</v>
      </c>
      <c r="J4" s="1">
        <f ca="1">SUMIF($V$64:$V$135,F4,$AE$64:$AE$135)+SUMIF($W$64:$W$135,F4,$AF$64:$AF$135)</f>
        <v>3</v>
      </c>
      <c r="K4" s="1">
        <f t="shared" ref="K4:K12" ca="1" si="4">SUMPRODUCT(($V$64:$V$135=F4)*($X$64:$X$135&lt;&gt;""))+SUMPRODUCT(($W$64:$W$135=F4)*($Y$64:$Y$135&lt;&gt;""))</f>
        <v>2</v>
      </c>
      <c r="L4" s="1">
        <f t="shared" ref="L4:L12" ca="1" si="5">SUMPRODUCT(($V$64:$V$135=F4)*($X$64:$X$135&gt;$Y$64:$Y$135))+SUMPRODUCT(($W$64:$W$135=F4)*($X$64:$X$135&lt;$Y$64:$Y$135))</f>
        <v>1</v>
      </c>
      <c r="M4" s="1">
        <f t="shared" ref="M4:M12" ca="1" si="6">SUMPRODUCT(($V$64:$W$135=F4)*($X$64:$X$135=$Y$64:$Y$135)*($X$64:$X$135&lt;&gt;"")*($Y$64:$Y$135&lt;&gt;""))</f>
        <v>0</v>
      </c>
      <c r="N4" s="1">
        <f t="shared" ref="N4:N12" ca="1" si="7">SUMPRODUCT(($V$64:$V$135=F4)*($X$64:$X$135&lt;$Y$64:$Y$135))+SUMPRODUCT(($W$64:$W$135=F4)*($X$64:$X$135&gt;$Y$64:$Y$135))</f>
        <v>1</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1</v>
      </c>
      <c r="D5" s="13">
        <f t="shared" ref="D5:D12" ca="1" si="12">E5+ROW()/1000+(F5="")*10</f>
        <v>1.0049999999999999</v>
      </c>
      <c r="E5" s="269">
        <f t="shared" ref="E5:E12" ca="1" si="13">IF($AI$15,RANK(AH18,AH$17:AH$25,1),RANK(X18,X$17:X$25,1))</f>
        <v>1</v>
      </c>
      <c r="F5" s="1" t="str">
        <f t="shared" ref="F5:F12" ca="1" si="14">$Q65</f>
        <v>FC Grönlingen</v>
      </c>
      <c r="G5" s="1">
        <f t="shared" ca="1" si="1"/>
        <v>3</v>
      </c>
      <c r="H5" s="1">
        <f t="shared" ca="1" si="2"/>
        <v>2</v>
      </c>
      <c r="I5" s="13">
        <f t="shared" ca="1" si="3"/>
        <v>1</v>
      </c>
      <c r="J5" s="1">
        <f t="shared" ref="J5:J12" ca="1" si="15">SUMIF($V$64:$V$135,F5,$AE$64:$AE$135)+SUMIF($W$64:$W$135,F5,$AF$64:$AF$135)</f>
        <v>3</v>
      </c>
      <c r="K5" s="1">
        <f t="shared" ca="1" si="4"/>
        <v>2</v>
      </c>
      <c r="L5" s="1">
        <f t="shared" ca="1" si="5"/>
        <v>1</v>
      </c>
      <c r="M5" s="1">
        <f t="shared" ca="1" si="6"/>
        <v>0</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3</v>
      </c>
      <c r="D6" s="13">
        <f t="shared" ca="1" si="12"/>
        <v>3.0059999999999998</v>
      </c>
      <c r="E6" s="269">
        <f t="shared" ca="1" si="13"/>
        <v>3</v>
      </c>
      <c r="F6" s="1" t="str">
        <f t="shared" ca="1" si="14"/>
        <v>FSV Rauen</v>
      </c>
      <c r="G6" s="1">
        <f t="shared" ca="1" si="1"/>
        <v>3</v>
      </c>
      <c r="H6" s="1">
        <f t="shared" ca="1" si="2"/>
        <v>4</v>
      </c>
      <c r="I6" s="13">
        <f t="shared" ca="1" si="3"/>
        <v>-1</v>
      </c>
      <c r="J6" s="1">
        <f t="shared" ca="1" si="15"/>
        <v>3</v>
      </c>
      <c r="K6" s="1">
        <f t="shared" ca="1" si="4"/>
        <v>2</v>
      </c>
      <c r="L6" s="1">
        <f t="shared" ca="1" si="5"/>
        <v>1</v>
      </c>
      <c r="M6" s="1">
        <f t="shared" ca="1" si="6"/>
        <v>0</v>
      </c>
      <c r="N6" s="1">
        <f t="shared" ca="1" si="7"/>
        <v>1</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Maibach 1822 eV</v>
      </c>
      <c r="D17" s="1">
        <f t="shared" ref="D17:G25" ca="1" si="33">K4</f>
        <v>2</v>
      </c>
      <c r="E17" s="1">
        <f t="shared" ca="1" si="33"/>
        <v>1</v>
      </c>
      <c r="F17" s="1">
        <f t="shared" ca="1" si="33"/>
        <v>0</v>
      </c>
      <c r="G17" s="1">
        <f t="shared" ca="1" si="33"/>
        <v>1</v>
      </c>
      <c r="H17" s="1">
        <f t="shared" ref="H17:K25" ca="1" si="34">G4</f>
        <v>2</v>
      </c>
      <c r="I17" s="1">
        <f t="shared" ca="1" si="34"/>
        <v>2</v>
      </c>
      <c r="J17" s="13">
        <f t="shared" ca="1" si="34"/>
        <v>0</v>
      </c>
      <c r="K17" s="1">
        <f t="shared" ca="1" si="34"/>
        <v>3</v>
      </c>
      <c r="L17" s="30">
        <f t="shared" ref="L17:L25" ca="1" si="35">K17*$F$64+(J17+$H$65)*$F$65+H17*$F$66</f>
        <v>3500002</v>
      </c>
      <c r="M17" s="14">
        <f ca="1">IF($AI$15,COUNTIF($K$17:$K$25,K17),COUNTIF($L$17:$L$25,L17))</f>
        <v>1</v>
      </c>
      <c r="N17" s="14">
        <f t="array" aca="1" ref="N17" ca="1">IF($AI$15,SUM(($K$17:$K$25&gt;=K17)/COUNTIF($K$17:$K$25,$K$17:$K$25)),SUM(($L$17:$L$25&gt;=L17)/COUNTIF($L$17:$L$25,$L$17:$L$25)))</f>
        <v>2</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2.0108999999999999</v>
      </c>
      <c r="Y17" s="13">
        <f>'Finals 1'!$AF33</f>
        <v>0</v>
      </c>
      <c r="Z17" s="1">
        <f ca="1">RANK($W17,$W$17:$W$25)+(9-$Y17)/10</f>
        <v>1.9</v>
      </c>
      <c r="AA17" s="1">
        <f ca="1">SUM(E30:BP30)</f>
        <v>0</v>
      </c>
      <c r="AB17" s="1">
        <f ca="1">SUM(E41:BP41)</f>
        <v>0</v>
      </c>
      <c r="AC17" s="1">
        <f ca="1">SUM(E52:BP52)</f>
        <v>0</v>
      </c>
      <c r="AD17" s="263">
        <f ca="1">RANK($K17,$K$17:$K$25)</f>
        <v>1</v>
      </c>
      <c r="AE17" s="30">
        <f t="shared" ref="AE17:AE22" ca="1" si="45">(J17+$H$65)*$F$65+H17*$F$66</f>
        <v>500002</v>
      </c>
      <c r="AF17" s="1">
        <f ca="1">RANK($AE17,$AE$17:$AE$25)</f>
        <v>2</v>
      </c>
      <c r="AG17" s="1">
        <f ca="1">RANK($W17,$W$17:$W$25)</f>
        <v>1</v>
      </c>
      <c r="AH17" s="265">
        <f ca="1">AD17+AG17/100+AF17/10000+(10-Y17)/1000000</f>
        <v>1.0102100000000001</v>
      </c>
      <c r="AI17" s="1"/>
    </row>
    <row r="18" spans="2:80" s="2" customFormat="1" x14ac:dyDescent="0.2">
      <c r="C18" s="2" t="str">
        <f t="shared" ref="C18:C25" ca="1" si="46">$Q65</f>
        <v>FC Grönlingen</v>
      </c>
      <c r="D18" s="1">
        <f t="shared" ca="1" si="33"/>
        <v>2</v>
      </c>
      <c r="E18" s="1">
        <f t="shared" ca="1" si="33"/>
        <v>1</v>
      </c>
      <c r="F18" s="1">
        <f t="shared" ca="1" si="33"/>
        <v>0</v>
      </c>
      <c r="G18" s="1">
        <f t="shared" ca="1" si="33"/>
        <v>1</v>
      </c>
      <c r="H18" s="1">
        <f t="shared" ca="1" si="34"/>
        <v>3</v>
      </c>
      <c r="I18" s="1">
        <f t="shared" ca="1" si="34"/>
        <v>2</v>
      </c>
      <c r="J18" s="13">
        <f t="shared" ca="1" si="34"/>
        <v>1</v>
      </c>
      <c r="K18" s="1">
        <f t="shared" ca="1" si="34"/>
        <v>3</v>
      </c>
      <c r="L18" s="30">
        <f t="shared" ca="1" si="35"/>
        <v>3501003</v>
      </c>
      <c r="M18" s="14">
        <f t="shared" ref="M18:M25" ca="1" si="47">IF($AI$15,COUNTIF($K$17:$K$25,K18),COUNTIF($L$17:$L$25,L18))</f>
        <v>1</v>
      </c>
      <c r="N18" s="14">
        <f t="array" aca="1" ref="N18" ca="1">IF($AI$15,SUM(($K$17:$K$25&gt;=K18)/COUNTIF($K$17:$K$25,$K$17:$K$25)),SUM(($L$17:$L$25&gt;=L18)/COUNTIF($L$17:$L$25,$L$17:$L$25)))</f>
        <v>1</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1.0108999999999999</v>
      </c>
      <c r="Y18" s="13">
        <f>'Finals 1'!$AF34</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1</v>
      </c>
      <c r="AE18" s="30">
        <f t="shared" ca="1" si="45"/>
        <v>501003</v>
      </c>
      <c r="AF18" s="1">
        <f t="shared" ref="AF18:AF25" ca="1" si="54">RANK($AE18,$AE$17:$AE$25)</f>
        <v>1</v>
      </c>
      <c r="AG18" s="1">
        <f t="shared" ref="AG18:AG25" ca="1" si="55">RANK($W18,$W$17:$W$25)</f>
        <v>1</v>
      </c>
      <c r="AH18" s="266">
        <f t="shared" ref="AH18:AH25" ca="1" si="56">AD18+AG18/100+AF18/10000+(10-Y18)/1000000</f>
        <v>1.0101100000000001</v>
      </c>
      <c r="AI18" s="1"/>
    </row>
    <row r="19" spans="2:80" s="2" customFormat="1" x14ac:dyDescent="0.2">
      <c r="C19" s="2" t="str">
        <f t="shared" ca="1" si="46"/>
        <v>FSV Rauen</v>
      </c>
      <c r="D19" s="1">
        <f t="shared" ca="1" si="33"/>
        <v>2</v>
      </c>
      <c r="E19" s="1">
        <f t="shared" ca="1" si="33"/>
        <v>1</v>
      </c>
      <c r="F19" s="1">
        <f t="shared" ca="1" si="33"/>
        <v>0</v>
      </c>
      <c r="G19" s="1">
        <f t="shared" ca="1" si="33"/>
        <v>1</v>
      </c>
      <c r="H19" s="1">
        <f t="shared" ca="1" si="34"/>
        <v>3</v>
      </c>
      <c r="I19" s="1">
        <f t="shared" ca="1" si="34"/>
        <v>4</v>
      </c>
      <c r="J19" s="13">
        <f t="shared" ca="1" si="34"/>
        <v>-1</v>
      </c>
      <c r="K19" s="1">
        <f t="shared" ca="1" si="34"/>
        <v>3</v>
      </c>
      <c r="L19" s="30">
        <f t="shared" ca="1" si="35"/>
        <v>3499003</v>
      </c>
      <c r="M19" s="14">
        <f t="shared" ca="1" si="47"/>
        <v>1</v>
      </c>
      <c r="N19" s="14">
        <f t="array" aca="1" ref="N19" ca="1">IF($AI$15,SUM(($K$17:$K$25&gt;=K19)/COUNTIF($K$17:$K$25,$K$17:$K$25)),SUM(($L$17:$L$25&gt;=L19)/COUNTIF($L$17:$L$25,$L$17:$L$25)))</f>
        <v>3</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3.0108999999999999</v>
      </c>
      <c r="Y19" s="13">
        <f>'Finals 1'!$AF35</f>
        <v>0</v>
      </c>
      <c r="Z19" s="1">
        <f t="shared" ca="1" si="49"/>
        <v>1.9</v>
      </c>
      <c r="AA19" s="1">
        <f t="shared" ca="1" si="50"/>
        <v>0</v>
      </c>
      <c r="AB19" s="1">
        <f t="shared" ca="1" si="51"/>
        <v>0</v>
      </c>
      <c r="AC19" s="1">
        <f t="shared" ca="1" si="52"/>
        <v>0</v>
      </c>
      <c r="AD19" s="263">
        <f t="shared" ca="1" si="53"/>
        <v>1</v>
      </c>
      <c r="AE19" s="30">
        <f t="shared" ca="1" si="45"/>
        <v>499003</v>
      </c>
      <c r="AF19" s="1">
        <f t="shared" ca="1" si="54"/>
        <v>6</v>
      </c>
      <c r="AG19" s="1">
        <f t="shared" ca="1" si="55"/>
        <v>1</v>
      </c>
      <c r="AH19" s="266">
        <f t="shared" ca="1" si="56"/>
        <v>1.01061</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v>0</v>
      </c>
      <c r="Z20" s="1">
        <f t="shared" ca="1" si="49"/>
        <v>1.9</v>
      </c>
      <c r="AA20" s="1">
        <f t="shared" ca="1" si="50"/>
        <v>0</v>
      </c>
      <c r="AB20" s="1">
        <f t="shared" ca="1" si="51"/>
        <v>0</v>
      </c>
      <c r="AC20" s="1">
        <f t="shared" ca="1" si="52"/>
        <v>0</v>
      </c>
      <c r="AD20" s="263">
        <f t="shared" ca="1" si="53"/>
        <v>4</v>
      </c>
      <c r="AE20" s="30">
        <f t="shared" ca="1" si="45"/>
        <v>500000</v>
      </c>
      <c r="AF20" s="1">
        <f t="shared" ca="1" si="54"/>
        <v>3</v>
      </c>
      <c r="AG20" s="1">
        <f t="shared" ca="1" si="55"/>
        <v>1</v>
      </c>
      <c r="AH20" s="266">
        <f t="shared" ca="1" si="56"/>
        <v>4.0103099999999996</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v>0</v>
      </c>
      <c r="Z21" s="1">
        <f t="shared" ca="1" si="49"/>
        <v>1.9</v>
      </c>
      <c r="AA21" s="1">
        <f t="shared" ca="1" si="50"/>
        <v>0</v>
      </c>
      <c r="AB21" s="1">
        <f t="shared" ca="1" si="51"/>
        <v>0</v>
      </c>
      <c r="AC21" s="1">
        <f t="shared" ca="1" si="52"/>
        <v>0</v>
      </c>
      <c r="AD21" s="263">
        <f t="shared" ca="1" si="53"/>
        <v>4</v>
      </c>
      <c r="AE21" s="30">
        <f t="shared" ca="1" si="45"/>
        <v>500000</v>
      </c>
      <c r="AF21" s="1">
        <f t="shared" ca="1" si="54"/>
        <v>3</v>
      </c>
      <c r="AG21" s="1">
        <f t="shared" ca="1" si="55"/>
        <v>1</v>
      </c>
      <c r="AH21" s="266">
        <f t="shared" ca="1" si="56"/>
        <v>4.0103099999999996</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4.0108999999999995</v>
      </c>
      <c r="Y22" s="13">
        <v>0</v>
      </c>
      <c r="Z22" s="1">
        <f t="shared" ca="1" si="49"/>
        <v>1.9</v>
      </c>
      <c r="AA22" s="1">
        <f t="shared" ca="1" si="50"/>
        <v>0</v>
      </c>
      <c r="AB22" s="1">
        <f t="shared" ca="1" si="51"/>
        <v>0</v>
      </c>
      <c r="AC22" s="1">
        <f t="shared" ca="1" si="52"/>
        <v>0</v>
      </c>
      <c r="AD22" s="263">
        <f t="shared" ca="1" si="53"/>
        <v>4</v>
      </c>
      <c r="AE22" s="30">
        <f t="shared" ca="1" si="45"/>
        <v>500000</v>
      </c>
      <c r="AF22" s="1">
        <f t="shared" ca="1" si="54"/>
        <v>3</v>
      </c>
      <c r="AG22" s="1">
        <f t="shared" ca="1" si="55"/>
        <v>1</v>
      </c>
      <c r="AH22" s="266">
        <f t="shared" ca="1" si="56"/>
        <v>4.0103099999999996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4.0709</v>
      </c>
      <c r="Y23" s="13">
        <v>0</v>
      </c>
      <c r="Z23" s="1">
        <f t="shared" ca="1" si="49"/>
        <v>7.9</v>
      </c>
      <c r="AA23" s="1">
        <f t="shared" ca="1" si="50"/>
        <v>0</v>
      </c>
      <c r="AB23" s="1">
        <f t="shared" ca="1" si="51"/>
        <v>0</v>
      </c>
      <c r="AC23" s="1">
        <f t="shared" ca="1" si="52"/>
        <v>0</v>
      </c>
      <c r="AD23" s="263">
        <f t="shared" ca="1" si="53"/>
        <v>4</v>
      </c>
      <c r="AE23" s="30">
        <v>0</v>
      </c>
      <c r="AF23" s="1">
        <f t="shared" ca="1" si="54"/>
        <v>7</v>
      </c>
      <c r="AG23" s="1">
        <f t="shared" ca="1" si="55"/>
        <v>7</v>
      </c>
      <c r="AH23" s="266">
        <f t="shared" ca="1" si="56"/>
        <v>4.0707100000000001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4.0709</v>
      </c>
      <c r="Y24" s="13">
        <v>0</v>
      </c>
      <c r="Z24" s="1">
        <f t="shared" ca="1" si="49"/>
        <v>7.9</v>
      </c>
      <c r="AA24" s="1">
        <f t="shared" ca="1" si="50"/>
        <v>0</v>
      </c>
      <c r="AB24" s="1">
        <f t="shared" ca="1" si="51"/>
        <v>0</v>
      </c>
      <c r="AC24" s="1">
        <f t="shared" ca="1" si="52"/>
        <v>0</v>
      </c>
      <c r="AD24" s="263">
        <f t="shared" ca="1" si="53"/>
        <v>4</v>
      </c>
      <c r="AE24" s="30">
        <v>0</v>
      </c>
      <c r="AF24" s="1">
        <f t="shared" ca="1" si="54"/>
        <v>7</v>
      </c>
      <c r="AG24" s="1">
        <f t="shared" ca="1" si="55"/>
        <v>7</v>
      </c>
      <c r="AH24" s="266">
        <f t="shared" ca="1" si="56"/>
        <v>4.0707100000000001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4.0709</v>
      </c>
      <c r="Y25" s="13">
        <v>0</v>
      </c>
      <c r="Z25" s="1">
        <f t="shared" ca="1" si="49"/>
        <v>7.9</v>
      </c>
      <c r="AA25" s="1">
        <f t="shared" ca="1" si="50"/>
        <v>0</v>
      </c>
      <c r="AB25" s="1">
        <f t="shared" ca="1" si="51"/>
        <v>0</v>
      </c>
      <c r="AC25" s="1">
        <f t="shared" ca="1" si="52"/>
        <v>0</v>
      </c>
      <c r="AD25" s="263">
        <f t="shared" ca="1" si="53"/>
        <v>4</v>
      </c>
      <c r="AE25" s="30">
        <v>0</v>
      </c>
      <c r="AF25" s="1">
        <f t="shared" ca="1" si="54"/>
        <v>7</v>
      </c>
      <c r="AG25" s="1">
        <f t="shared" ca="1" si="55"/>
        <v>7</v>
      </c>
      <c r="AH25" s="267">
        <f t="shared" ca="1" si="56"/>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Maibach 1822 eV</v>
      </c>
      <c r="BT29" s="2" t="str">
        <f ca="1">$F$5</f>
        <v>FC Grönlingen</v>
      </c>
      <c r="BU29" s="2" t="str">
        <f ca="1">$F$6</f>
        <v>FSV Rauen</v>
      </c>
      <c r="BV29" s="2" t="str">
        <f>$F$7</f>
        <v/>
      </c>
      <c r="BW29" s="2" t="str">
        <f>$F$8</f>
        <v/>
      </c>
      <c r="BX29" s="2" t="str">
        <f>$F$9</f>
        <v/>
      </c>
      <c r="BY29" s="2" t="str">
        <f>$F$10</f>
        <v/>
      </c>
      <c r="BZ29" s="2" t="str">
        <f>$F$11</f>
        <v/>
      </c>
      <c r="CA29" s="2" t="str">
        <f>$F$12</f>
        <v/>
      </c>
      <c r="CB29" s="53"/>
    </row>
    <row r="30" spans="2:80" s="2" customFormat="1" x14ac:dyDescent="0.2">
      <c r="C30" s="2" t="str">
        <f ca="1">$Q64</f>
        <v>Maibach 1822 eV</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Maibach 1822 eV</v>
      </c>
      <c r="BS30" s="7"/>
      <c r="BT30" s="8">
        <f t="shared" ref="BT30:CA32" ca="1" si="58">SUMIFS($X$64:$X$135,$V$64:$V$135,$BR30,$W$64:$W$135,BT$29)+SUMIFS($Y$64:$Y$135,$W$64:$W$135,$BR30,$V$64:$V$135,BT$29)</f>
        <v>1</v>
      </c>
      <c r="BU30" s="8">
        <f t="shared" ca="1" si="58"/>
        <v>1</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FC Grönlingen</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FC Grönlingen</v>
      </c>
      <c r="BS31" s="9">
        <f t="shared" ref="BS31:BU38" ca="1" si="60">SUMIFS($X$64:$X$135,$V$64:$V$135,$BR31,$W$64:$W$135,BS$29)+SUMIFS($Y$64:$Y$135,$W$64:$W$135,$BR31,$V$64:$V$135,BS$29)</f>
        <v>0</v>
      </c>
      <c r="BT31" s="7"/>
      <c r="BU31" s="8">
        <f t="shared" ca="1" si="58"/>
        <v>3</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FSV Rauen</v>
      </c>
      <c r="BS32" s="9">
        <f t="shared" ca="1" si="60"/>
        <v>2</v>
      </c>
      <c r="BT32" s="9">
        <f t="shared" ca="1" si="60"/>
        <v>1</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Maibach 1822 eV</v>
      </c>
      <c r="BT40" s="2" t="str">
        <f ca="1">$F$5</f>
        <v>FC Grönlingen</v>
      </c>
      <c r="BU40" s="2" t="str">
        <f ca="1">$F$6</f>
        <v>FSV Rauen</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Maibach 1822 eV</v>
      </c>
      <c r="BS41" s="7"/>
      <c r="BT41" s="8">
        <f ca="1">BT30-BS31</f>
        <v>1</v>
      </c>
      <c r="BU41" s="8">
        <f ca="1">BU30-BS32</f>
        <v>-1</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FC Grönlingen</v>
      </c>
      <c r="BS42" s="9">
        <f ca="1">IF(BT41="","",-1*BT41)</f>
        <v>-1</v>
      </c>
      <c r="BT42" s="7"/>
      <c r="BU42" s="8">
        <f ca="1">BU31-BT32</f>
        <v>2</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FSV Rauen</v>
      </c>
      <c r="BS43" s="9">
        <f ca="1">IF(BU41="","",-1*BU41)</f>
        <v>1</v>
      </c>
      <c r="BT43" s="9">
        <f ca="1">IF(BU42="","",-1*BU42)</f>
        <v>-2</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Maibach 1822 eV</v>
      </c>
      <c r="BT51" s="2" t="str">
        <f ca="1">$F$5</f>
        <v>FC Grönlingen</v>
      </c>
      <c r="BU51" s="2" t="str">
        <f ca="1">$F$6</f>
        <v>FSV Rauen</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Maibach 1822 eV</v>
      </c>
      <c r="BS52" s="7"/>
      <c r="BT52" s="8">
        <f t="shared" ref="BT52:CA58" ca="1" si="64">SUMIFS($AE$64:$AE$135,$V$64:$V$135,$BR52,$W$64:$W$135,BT$51)+SUMIFS($AF$64:$AF$135,$W$64:$W$135,$BR52,$V$64:$V$135,BT$51)</f>
        <v>3</v>
      </c>
      <c r="BU52" s="8">
        <f t="shared" ca="1" si="64"/>
        <v>0</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FC Grönlingen</v>
      </c>
      <c r="BS53" s="9">
        <f t="shared" ref="BS53:BU60" ca="1" si="65">SUMIFS($AE$64:$AE$135,$V$64:$V$135,$BR53,$W$64:$W$135,BS$51)+SUMIFS($AF$64:$AF$135,$W$64:$W$135,$BR53,$V$64:$V$135,BS$51)</f>
        <v>0</v>
      </c>
      <c r="BT53" s="7"/>
      <c r="BU53" s="8">
        <f ca="1">SUMIFS($AE$64:$AE$135,$V$64:$V$135,$BR53,$W$64:$W$135,BU$51)+SUMIFS($AF$64:$AF$135,$W$64:$W$135,$BR53,$V$64:$V$135,BU$51)</f>
        <v>3</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FSV Rauen</v>
      </c>
      <c r="BS54" s="9">
        <f t="shared" ca="1" si="65"/>
        <v>3</v>
      </c>
      <c r="BT54" s="9">
        <f t="shared" ca="1" si="65"/>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38"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IF('Finals 1'!$AE33="","",'Finals 1'!$AE33)</f>
        <v>Maibach 1822 eV</v>
      </c>
      <c r="U64" s="67" t="s">
        <v>7</v>
      </c>
      <c r="V64" s="40" t="str">
        <f ca="1">'Finals 1'!$I12</f>
        <v/>
      </c>
      <c r="W64" s="33" t="str">
        <f ca="1">'Finals 1'!$K12</f>
        <v/>
      </c>
      <c r="X64" s="33" t="str">
        <f ca="1">IF(AND('Finals 1'!$L12&lt;&gt;"",'Finals 1'!$N12&lt;&gt;"",$V64&lt;&gt;$W64,$V64&lt;&gt;"",$W64&lt;&gt;""),'Finals 1'!$L12,"")</f>
        <v/>
      </c>
      <c r="Y64" s="34" t="str">
        <f ca="1">IF(AND('Finals 1'!$L12&lt;&gt;"",'Finals 1'!$N12&lt;&gt;"",$V64&lt;&gt;$W64,$V64&lt;&gt;"",$W64&lt;&gt;""),'Finals 1'!$N12,"")</f>
        <v/>
      </c>
      <c r="Z64" s="32" t="str">
        <f ca="1">V64&amp;W64</f>
        <v/>
      </c>
      <c r="AA64" s="33">
        <f ca="1">IF(AND(V64&lt;&gt;"",W64&lt;&gt;"",V64&lt;&gt;W64,X64&lt;&gt;"",Y64&lt;&gt;""),1,0)</f>
        <v>0</v>
      </c>
      <c r="AB64" s="143" t="str">
        <f ca="1">IF(AA64&gt;0,X64&amp;Language!$E$84&amp;Y64,"")</f>
        <v/>
      </c>
      <c r="AD64" s="144"/>
      <c r="AE64" s="149" t="str">
        <f ca="1">IF($AA64=0,"",IF($X64&gt;$Y64,Settings!$C$4,IF($X64=$Y64,1,0)))</f>
        <v/>
      </c>
      <c r="AF64" s="144" t="str">
        <f ca="1">IF($AA64=0,"",IF($X64&lt;$Y64,Settings!$C$4,IF($X64=$Y64,1,0)))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IF('Finals 1'!$AE34="","",'Finals 1'!$AE34)</f>
        <v>FC Grönlingen</v>
      </c>
      <c r="U65" s="68" t="s">
        <v>8</v>
      </c>
      <c r="V65" s="41" t="str">
        <f ca="1">'Finals 1'!$I13</f>
        <v>VFB Essenheim</v>
      </c>
      <c r="W65" s="13" t="str">
        <f ca="1">'Finals 1'!$K13</f>
        <v>SSV Wildbach</v>
      </c>
      <c r="X65" s="13">
        <f ca="1">IF(AND('Finals 1'!$L13&lt;&gt;"",'Finals 1'!$N13&lt;&gt;"",$V65&lt;&gt;$W65,$V65&lt;&gt;"",$W65&lt;&gt;""),'Finals 1'!$L13,"")</f>
        <v>2</v>
      </c>
      <c r="Y65" s="36">
        <f ca="1">IF(AND('Finals 1'!$L13&lt;&gt;"",'Finals 1'!$N13&lt;&gt;"",$V65&lt;&gt;$W65,$V65&lt;&gt;"",$W65&lt;&gt;""),'Finals 1'!$N13,"")</f>
        <v>1</v>
      </c>
      <c r="Z65" s="35" t="str">
        <f t="shared" ref="Z65:Z73" ca="1" si="66">V65&amp;W65</f>
        <v>VFB EssenheimSSV Wildbach</v>
      </c>
      <c r="AA65" s="13">
        <f t="shared" ref="AA65:AA128" ca="1" si="67">IF(AND(V65&lt;&gt;"",W65&lt;&gt;"",V65&lt;&gt;W65,X65&lt;&gt;"",Y65&lt;&gt;""),1,0)</f>
        <v>1</v>
      </c>
      <c r="AB65" s="13" t="str">
        <f ca="1">IF(AA65&gt;0,X65&amp;Language!$E$84&amp;Y65,"")</f>
        <v>2-1</v>
      </c>
      <c r="AD65" s="145"/>
      <c r="AE65" s="150">
        <f ca="1">IF($AA65=0,"",IF($X65&gt;$Y65,Settings!$C$4,IF($X65=$Y65,1,0)))</f>
        <v>3</v>
      </c>
      <c r="AF65" s="145">
        <f ca="1">IF($AA65=0,"",IF($X65&lt;$Y65,Settings!$C$4,IF($X65=$Y65,1,0)))</f>
        <v>0</v>
      </c>
      <c r="AH65" s="4"/>
      <c r="AI65" s="13"/>
      <c r="AJ65" s="13"/>
      <c r="AK65" s="13"/>
      <c r="AL65" s="13"/>
      <c r="AM65" s="13"/>
      <c r="AN65" s="13"/>
      <c r="AO65" s="13"/>
      <c r="AP65" s="13"/>
      <c r="AQ65" s="13"/>
    </row>
    <row r="66" spans="2:43" s="2" customFormat="1" ht="13.5" thickBot="1" x14ac:dyDescent="0.25">
      <c r="F66" s="198">
        <v>1</v>
      </c>
      <c r="G66" s="199" t="s">
        <v>109</v>
      </c>
      <c r="P66" s="47" t="s">
        <v>9</v>
      </c>
      <c r="Q66" s="62" t="str">
        <f ca="1">IF('Finals 1'!$AE35="","",'Finals 1'!$AE35)</f>
        <v>FSV Rauen</v>
      </c>
      <c r="U66" s="68" t="s">
        <v>9</v>
      </c>
      <c r="V66" s="41" t="str">
        <f ca="1">'Finals 1'!$I14</f>
        <v>Maibach 1822 eV</v>
      </c>
      <c r="W66" s="13" t="str">
        <f ca="1">'Finals 1'!$K14</f>
        <v>FC Grönlingen</v>
      </c>
      <c r="X66" s="13">
        <f ca="1">IF(AND('Finals 1'!$L14&lt;&gt;"",'Finals 1'!$N14&lt;&gt;"",$V66&lt;&gt;$W66,$V66&lt;&gt;"",$W66&lt;&gt;""),'Finals 1'!$L14,"")</f>
        <v>1</v>
      </c>
      <c r="Y66" s="36">
        <f ca="1">IF(AND('Finals 1'!$L14&lt;&gt;"",'Finals 1'!$N14&lt;&gt;"",$V66&lt;&gt;$W66,$V66&lt;&gt;"",$W66&lt;&gt;""),'Finals 1'!$N14,"")</f>
        <v>0</v>
      </c>
      <c r="Z66" s="35" t="str">
        <f t="shared" ca="1" si="66"/>
        <v>Maibach 1822 eVFC Grönlingen</v>
      </c>
      <c r="AA66" s="13">
        <f t="shared" ca="1" si="67"/>
        <v>1</v>
      </c>
      <c r="AB66" s="13" t="str">
        <f ca="1">IF(AA66&gt;0,X66&amp;Language!$E$84&amp;Y66,"")</f>
        <v>1-0</v>
      </c>
      <c r="AD66" s="145"/>
      <c r="AE66" s="150">
        <f ca="1">IF($AA66=0,"",IF($X66&gt;$Y66,Settings!$C$4,IF($X66=$Y66,1,0)))</f>
        <v>3</v>
      </c>
      <c r="AF66" s="145">
        <f ca="1">IF($AA66=0,"",IF($X66&lt;$Y66,Settings!$C$4,IF($X66=$Y66,1,0)))</f>
        <v>0</v>
      </c>
      <c r="AH66" s="4"/>
      <c r="AI66" s="13"/>
      <c r="AJ66" s="4"/>
      <c r="AK66" s="13"/>
      <c r="AL66" s="13"/>
      <c r="AM66" s="13"/>
      <c r="AN66" s="13"/>
      <c r="AO66" s="13"/>
      <c r="AP66" s="13"/>
      <c r="AQ66" s="13"/>
    </row>
    <row r="67" spans="2:43" s="2" customFormat="1" x14ac:dyDescent="0.2">
      <c r="P67" s="47"/>
      <c r="Q67" s="62" t="str">
        <f>""</f>
        <v/>
      </c>
      <c r="U67" s="68" t="s">
        <v>10</v>
      </c>
      <c r="V67" s="41" t="str">
        <f ca="1">'Finals 1'!$I15</f>
        <v>1. FC Riedwald</v>
      </c>
      <c r="W67" s="13" t="str">
        <f ca="1">'Finals 1'!$K15</f>
        <v>Mainz 05</v>
      </c>
      <c r="X67" s="13">
        <f ca="1">IF(AND('Finals 1'!$L15&lt;&gt;"",'Finals 1'!$N15&lt;&gt;"",$V67&lt;&gt;$W67,$V67&lt;&gt;"",$W67&lt;&gt;""),'Finals 1'!$L15,"")</f>
        <v>1</v>
      </c>
      <c r="Y67" s="36">
        <f ca="1">IF(AND('Finals 1'!$L15&lt;&gt;"",'Finals 1'!$N15&lt;&gt;"",$V67&lt;&gt;$W67,$V67&lt;&gt;"",$W67&lt;&gt;""),'Finals 1'!$N15,"")</f>
        <v>3</v>
      </c>
      <c r="Z67" s="35" t="str">
        <f t="shared" ca="1" si="66"/>
        <v>1. FC RiedwaldMainz 05</v>
      </c>
      <c r="AA67" s="13">
        <f t="shared" ca="1" si="67"/>
        <v>1</v>
      </c>
      <c r="AB67" s="13" t="str">
        <f ca="1">IF(AA67&gt;0,X67&amp;Language!$E$84&amp;Y67,"")</f>
        <v>1-3</v>
      </c>
      <c r="AD67" s="145"/>
      <c r="AE67" s="150">
        <f ca="1">IF($AA67=0,"",IF($X67&gt;$Y67,Settings!$C$4,IF($X67=$Y67,1,0)))</f>
        <v>0</v>
      </c>
      <c r="AF67" s="145">
        <f ca="1">IF($AA67=0,"",IF($X67&lt;$Y67,Settings!$C$4,IF($X67=$Y67,1,0)))</f>
        <v>3</v>
      </c>
      <c r="AH67" s="4"/>
      <c r="AI67" s="13"/>
      <c r="AJ67" s="13"/>
      <c r="AK67" s="4"/>
      <c r="AL67" s="13"/>
      <c r="AM67" s="13"/>
      <c r="AN67" s="13"/>
      <c r="AO67" s="13"/>
      <c r="AP67" s="13"/>
      <c r="AQ67" s="13"/>
    </row>
    <row r="68" spans="2:43" s="2" customFormat="1" x14ac:dyDescent="0.2">
      <c r="P68" s="47"/>
      <c r="Q68" s="62" t="str">
        <f>""</f>
        <v/>
      </c>
      <c r="U68" s="68" t="s">
        <v>11</v>
      </c>
      <c r="V68" s="41" t="str">
        <f ca="1">'Finals 1'!$I16</f>
        <v>Eintracht Frankfurt</v>
      </c>
      <c r="W68" s="13" t="str">
        <f ca="1">'Finals 1'!$K16</f>
        <v>Inter Mailand</v>
      </c>
      <c r="X68" s="13">
        <f ca="1">IF(AND('Finals 1'!$L16&lt;&gt;"",'Finals 1'!$N16&lt;&gt;"",$V68&lt;&gt;$W68,$V68&lt;&gt;"",$W68&lt;&gt;""),'Finals 1'!$L16,"")</f>
        <v>2</v>
      </c>
      <c r="Y68" s="36">
        <f ca="1">IF(AND('Finals 1'!$L16&lt;&gt;"",'Finals 1'!$N16&lt;&gt;"",$V68&lt;&gt;$W68,$V68&lt;&gt;"",$W68&lt;&gt;""),'Finals 1'!$N16,"")</f>
        <v>3</v>
      </c>
      <c r="Z68" s="35" t="str">
        <f t="shared" ca="1" si="66"/>
        <v>Eintracht FrankfurtInter Mailand</v>
      </c>
      <c r="AA68" s="13">
        <f t="shared" ca="1" si="67"/>
        <v>1</v>
      </c>
      <c r="AB68" s="13" t="str">
        <f ca="1">IF(AA68&gt;0,X68&amp;Language!$E$84&amp;Y68,"")</f>
        <v>2-3</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c r="Q69" s="62" t="str">
        <f>""</f>
        <v/>
      </c>
      <c r="U69" s="68" t="s">
        <v>12</v>
      </c>
      <c r="V69" s="41" t="str">
        <f ca="1">'Finals 1'!$I17</f>
        <v>FC Barcelona</v>
      </c>
      <c r="W69" s="13" t="str">
        <f ca="1">'Finals 1'!$K17</f>
        <v>Manchester City</v>
      </c>
      <c r="X69" s="13">
        <f ca="1">IF(AND('Finals 1'!$L17&lt;&gt;"",'Finals 1'!$N17&lt;&gt;"",$V69&lt;&gt;$W69,$V69&lt;&gt;"",$W69&lt;&gt;""),'Finals 1'!$L17,"")</f>
        <v>4</v>
      </c>
      <c r="Y69" s="36">
        <f ca="1">IF(AND('Finals 1'!$L17&lt;&gt;"",'Finals 1'!$N17&lt;&gt;"",$V69&lt;&gt;$W69,$V69&lt;&gt;"",$W69&lt;&gt;""),'Finals 1'!$N17,"")</f>
        <v>4</v>
      </c>
      <c r="Z69" s="35" t="str">
        <f t="shared" ca="1" si="66"/>
        <v>FC BarcelonaManchester City</v>
      </c>
      <c r="AA69" s="13">
        <f t="shared" ca="1" si="67"/>
        <v>1</v>
      </c>
      <c r="AB69" s="13" t="str">
        <f ca="1">IF(AA69&gt;0,X69&amp;Language!$E$84&amp;Y69,"")</f>
        <v>4-4</v>
      </c>
      <c r="AD69" s="145"/>
      <c r="AE69" s="150">
        <f ca="1">IF($AA69=0,"",IF($X69&gt;$Y69,Settings!$C$4,IF($X69=$Y69,1,0)))</f>
        <v>1</v>
      </c>
      <c r="AF69" s="145">
        <f ca="1">IF($AA69=0,"",IF($X69&lt;$Y69,Settings!$C$4,IF($X69=$Y69,1,0)))</f>
        <v>1</v>
      </c>
      <c r="AH69" s="4"/>
      <c r="AI69" s="13"/>
      <c r="AJ69" s="13"/>
      <c r="AK69" s="13"/>
      <c r="AL69" s="13"/>
      <c r="AM69" s="4"/>
      <c r="AN69" s="13"/>
      <c r="AO69" s="13"/>
      <c r="AP69" s="13"/>
      <c r="AQ69" s="13"/>
    </row>
    <row r="70" spans="2:43" s="2" customFormat="1" x14ac:dyDescent="0.2">
      <c r="P70" s="47"/>
      <c r="Q70" s="62" t="str">
        <f>""</f>
        <v/>
      </c>
      <c r="U70" s="68" t="s">
        <v>17</v>
      </c>
      <c r="V70" s="41" t="str">
        <f ca="1">'Finals 1'!$I18</f>
        <v/>
      </c>
      <c r="W70" s="13" t="str">
        <f ca="1">'Finals 1'!$K18</f>
        <v/>
      </c>
      <c r="X70" s="13" t="str">
        <f ca="1">IF(AND('Finals 1'!$L18&lt;&gt;"",'Finals 1'!$N18&lt;&gt;"",$V70&lt;&gt;$W70,$V70&lt;&gt;"",$W70&lt;&gt;""),'Finals 1'!$L18,"")</f>
        <v/>
      </c>
      <c r="Y70" s="36" t="str">
        <f ca="1">IF(AND('Finals 1'!$L18&lt;&gt;"",'Finals 1'!$N18&lt;&gt;"",$V70&lt;&gt;$W70,$V70&lt;&gt;"",$W70&lt;&gt;""),'Finals 1'!$N18,"")</f>
        <v/>
      </c>
      <c r="Z70" s="35" t="str">
        <f t="shared" ca="1" si="66"/>
        <v/>
      </c>
      <c r="AA70" s="13">
        <f t="shared" ca="1" si="67"/>
        <v>0</v>
      </c>
      <c r="AB70" s="13" t="str">
        <f ca="1">IF(AA70&gt;0,X70&amp;Language!$E$84&amp;Y70,"")</f>
        <v/>
      </c>
      <c r="AD70" s="145"/>
      <c r="AE70" s="150" t="str">
        <f ca="1">IF($AA70=0,"",IF($X70&gt;$Y70,Settings!$C$4,IF($X70=$Y70,1,0)))</f>
        <v/>
      </c>
      <c r="AF70" s="145" t="str">
        <f ca="1">IF($AA70=0,"",IF($X70&lt;$Y70,Settings!$C$4,IF($X70=$Y70,1,0)))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'Finals 1'!$I19</f>
        <v>Kickers Rodendorf</v>
      </c>
      <c r="W71" s="13" t="str">
        <f ca="1">'Finals 1'!$K19</f>
        <v>VFB Essenheim</v>
      </c>
      <c r="X71" s="13">
        <f ca="1">IF(AND('Finals 1'!$L19&lt;&gt;"",'Finals 1'!$N19&lt;&gt;"",$V71&lt;&gt;$W71,$V71&lt;&gt;"",$W71&lt;&gt;""),'Finals 1'!$L19,"")</f>
        <v>1</v>
      </c>
      <c r="Y71" s="36">
        <f ca="1">IF(AND('Finals 1'!$L19&lt;&gt;"",'Finals 1'!$N19&lt;&gt;"",$V71&lt;&gt;$W71,$V71&lt;&gt;"",$W71&lt;&gt;""),'Finals 1'!$N19,"")</f>
        <v>3</v>
      </c>
      <c r="Z71" s="35" t="str">
        <f t="shared" ca="1" si="66"/>
        <v>Kickers RodendorfVFB Essenheim</v>
      </c>
      <c r="AA71" s="13">
        <f t="shared" ca="1" si="67"/>
        <v>1</v>
      </c>
      <c r="AB71" s="13" t="str">
        <f ca="1">IF(AA71&gt;0,X71&amp;Language!$E$84&amp;Y71,"")</f>
        <v>1-3</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'Finals 1'!$I20</f>
        <v>FSV Rauen</v>
      </c>
      <c r="W72" s="13" t="str">
        <f ca="1">'Finals 1'!$K20</f>
        <v>Maibach 1822 eV</v>
      </c>
      <c r="X72" s="13">
        <f ca="1">IF(AND('Finals 1'!$L20&lt;&gt;"",'Finals 1'!$N20&lt;&gt;"",$V72&lt;&gt;$W72,$V72&lt;&gt;"",$W72&lt;&gt;""),'Finals 1'!$L20,"")</f>
        <v>2</v>
      </c>
      <c r="Y72" s="36">
        <f ca="1">IF(AND('Finals 1'!$L20&lt;&gt;"",'Finals 1'!$N20&lt;&gt;"",$V72&lt;&gt;$W72,$V72&lt;&gt;"",$W72&lt;&gt;""),'Finals 1'!$N20,"")</f>
        <v>1</v>
      </c>
      <c r="Z72" s="35" t="str">
        <f t="shared" ca="1" si="66"/>
        <v>FSV RauenMaibach 1822 eV</v>
      </c>
      <c r="AA72" s="13">
        <f t="shared" ca="1" si="67"/>
        <v>1</v>
      </c>
      <c r="AB72" s="13" t="str">
        <f ca="1">IF(AA72&gt;0,X72&amp;Language!$E$84&amp;Y72,"")</f>
        <v>2-1</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'Finals 1'!$I21</f>
        <v>1. FC Nürnberg</v>
      </c>
      <c r="W73" s="13" t="str">
        <f ca="1">'Finals 1'!$K21</f>
        <v>1. FC Riedwald</v>
      </c>
      <c r="X73" s="13">
        <f ca="1">IF(AND('Finals 1'!$L21&lt;&gt;"",'Finals 1'!$N21&lt;&gt;"",$V73&lt;&gt;$W73,$V73&lt;&gt;"",$W73&lt;&gt;""),'Finals 1'!$L21,"")</f>
        <v>4</v>
      </c>
      <c r="Y73" s="36">
        <f ca="1">IF(AND('Finals 1'!$L21&lt;&gt;"",'Finals 1'!$N21&lt;&gt;"",$V73&lt;&gt;$W73,$V73&lt;&gt;"",$W73&lt;&gt;""),'Finals 1'!$N21,"")</f>
        <v>1</v>
      </c>
      <c r="Z73" s="35" t="str">
        <f t="shared" ca="1" si="66"/>
        <v>1. FC Nürnberg1. FC Riedwald</v>
      </c>
      <c r="AA73" s="13">
        <f t="shared" ca="1" si="67"/>
        <v>1</v>
      </c>
      <c r="AB73" s="13" t="str">
        <f ca="1">IF(AA73&gt;0,X73&amp;Language!$E$84&amp;Y73,"")</f>
        <v>4-1</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'Finals 1'!$I22</f>
        <v>Borussia Dortmund</v>
      </c>
      <c r="W74" s="13" t="str">
        <f ca="1">'Finals 1'!$K22</f>
        <v>Eintracht Frankfurt</v>
      </c>
      <c r="X74" s="13">
        <f ca="1">IF(AND('Finals 1'!$L22&lt;&gt;"",'Finals 1'!$N22&lt;&gt;"",$V74&lt;&gt;$W74,$V74&lt;&gt;"",$W74&lt;&gt;""),'Finals 1'!$L22,"")</f>
        <v>1</v>
      </c>
      <c r="Y74" s="36">
        <f ca="1">IF(AND('Finals 1'!$L22&lt;&gt;"",'Finals 1'!$N22&lt;&gt;"",$V74&lt;&gt;$W74,$V74&lt;&gt;"",$W74&lt;&gt;""),'Finals 1'!$N22,"")</f>
        <v>1</v>
      </c>
      <c r="Z74" s="35" t="str">
        <f ca="1">V74&amp;W74</f>
        <v>Borussia DortmundEintracht Frankfurt</v>
      </c>
      <c r="AA74" s="13">
        <f t="shared" ca="1" si="67"/>
        <v>1</v>
      </c>
      <c r="AB74" s="13" t="str">
        <f ca="1">IF(AA74&gt;0,X74&amp;Language!$E$84&amp;Y74,"")</f>
        <v>1-1</v>
      </c>
      <c r="AD74" s="145"/>
      <c r="AE74" s="150">
        <f ca="1">IF($AA74=0,"",IF($X74&gt;$Y74,Settings!$C$4,IF($X74=$Y74,1,0)))</f>
        <v>1</v>
      </c>
      <c r="AF74" s="145">
        <f ca="1">IF($AA74=0,"",IF($X74&lt;$Y74,Settings!$C$4,IF($X74=$Y74,1,0)))</f>
        <v>1</v>
      </c>
    </row>
    <row r="75" spans="2:43" s="2" customFormat="1" x14ac:dyDescent="0.2">
      <c r="B75" s="4"/>
      <c r="C75" s="4"/>
      <c r="D75" s="4"/>
      <c r="E75" s="4"/>
      <c r="F75" s="13"/>
      <c r="G75" s="13"/>
      <c r="H75" s="13"/>
      <c r="I75" s="13"/>
      <c r="J75" s="13"/>
      <c r="K75" s="13"/>
      <c r="L75" s="13"/>
      <c r="M75" s="13"/>
      <c r="U75" s="68" t="s">
        <v>27</v>
      </c>
      <c r="V75" s="41" t="str">
        <f ca="1">'Finals 1'!$I23</f>
        <v>Real Madrid</v>
      </c>
      <c r="W75" s="13" t="str">
        <f ca="1">'Finals 1'!$K23</f>
        <v>FC Barcelona</v>
      </c>
      <c r="X75" s="13">
        <f ca="1">IF(AND('Finals 1'!$L23&lt;&gt;"",'Finals 1'!$N23&lt;&gt;"",$V75&lt;&gt;$W75,$V75&lt;&gt;"",$W75&lt;&gt;""),'Finals 1'!$L23,"")</f>
        <v>3</v>
      </c>
      <c r="Y75" s="36">
        <f ca="1">IF(AND('Finals 1'!$L23&lt;&gt;"",'Finals 1'!$N23&lt;&gt;"",$V75&lt;&gt;$W75,$V75&lt;&gt;"",$W75&lt;&gt;""),'Finals 1'!$N23,"")</f>
        <v>2</v>
      </c>
      <c r="Z75" s="35" t="str">
        <f t="shared" ref="Z75:Z108" ca="1" si="68">V75&amp;W75</f>
        <v>Real MadridFC Barcelona</v>
      </c>
      <c r="AA75" s="13">
        <f t="shared" ca="1" si="67"/>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'Finals 1'!$I24</f>
        <v/>
      </c>
      <c r="W76" s="13" t="str">
        <f ca="1">'Finals 1'!$K24</f>
        <v/>
      </c>
      <c r="X76" s="13" t="str">
        <f ca="1">IF(AND('Finals 1'!$L24&lt;&gt;"",'Finals 1'!$N24&lt;&gt;"",$V76&lt;&gt;$W76,$V76&lt;&gt;"",$W76&lt;&gt;""),'Finals 1'!$L24,"")</f>
        <v/>
      </c>
      <c r="Y76" s="36" t="str">
        <f ca="1">IF(AND('Finals 1'!$L24&lt;&gt;"",'Finals 1'!$N24&lt;&gt;"",$V76&lt;&gt;$W76,$V76&lt;&gt;"",$W76&lt;&gt;""),'Finals 1'!$N24,"")</f>
        <v/>
      </c>
      <c r="Z76" s="35" t="str">
        <f t="shared" ca="1" si="68"/>
        <v/>
      </c>
      <c r="AA76" s="13">
        <f t="shared" ca="1" si="67"/>
        <v>0</v>
      </c>
      <c r="AB76" s="13" t="str">
        <f ca="1">IF(AA76&gt;0,X76&amp;Language!$E$84&amp;Y76,"")</f>
        <v/>
      </c>
      <c r="AD76" s="145"/>
      <c r="AE76" s="150" t="str">
        <f ca="1">IF($AA76=0,"",IF($X76&gt;$Y76,Settings!$C$4,IF($X76=$Y76,1,0)))</f>
        <v/>
      </c>
      <c r="AF76" s="145" t="str">
        <f ca="1">IF($AA76=0,"",IF($X76&lt;$Y76,Settings!$C$4,IF($X76=$Y76,1,0)))</f>
        <v/>
      </c>
    </row>
    <row r="77" spans="2:43" s="2" customFormat="1" x14ac:dyDescent="0.2">
      <c r="B77" s="4"/>
      <c r="C77" s="4"/>
      <c r="D77" s="4"/>
      <c r="E77" s="4"/>
      <c r="F77" s="13"/>
      <c r="G77" s="13"/>
      <c r="H77" s="13"/>
      <c r="I77" s="13"/>
      <c r="J77" s="13"/>
      <c r="K77" s="13"/>
      <c r="L77" s="13"/>
      <c r="M77" s="13"/>
      <c r="U77" s="68" t="s">
        <v>29</v>
      </c>
      <c r="V77" s="41" t="str">
        <f ca="1">'Finals 1'!$I25</f>
        <v>SSV Wildbach</v>
      </c>
      <c r="W77" s="13" t="str">
        <f ca="1">'Finals 1'!$K25</f>
        <v>Kickers Rodendorf</v>
      </c>
      <c r="X77" s="13">
        <f ca="1">IF(AND('Finals 1'!$L25&lt;&gt;"",'Finals 1'!$N25&lt;&gt;"",$V77&lt;&gt;$W77,$V77&lt;&gt;"",$W77&lt;&gt;""),'Finals 1'!$L25,"")</f>
        <v>4</v>
      </c>
      <c r="Y77" s="36">
        <f ca="1">IF(AND('Finals 1'!$L25&lt;&gt;"",'Finals 1'!$N25&lt;&gt;"",$V77&lt;&gt;$W77,$V77&lt;&gt;"",$W77&lt;&gt;""),'Finals 1'!$N25,"")</f>
        <v>2</v>
      </c>
      <c r="Z77" s="35" t="str">
        <f t="shared" ca="1" si="68"/>
        <v>SSV WildbachKickers Rodendorf</v>
      </c>
      <c r="AA77" s="13">
        <f t="shared" ca="1" si="67"/>
        <v>1</v>
      </c>
      <c r="AB77" s="13" t="str">
        <f ca="1">IF(AA77&gt;0,X77&amp;Language!$E$84&amp;Y77,"")</f>
        <v>4-2</v>
      </c>
      <c r="AD77" s="145"/>
      <c r="AE77" s="150">
        <f ca="1">IF($AA77=0,"",IF($X77&gt;$Y77,Settings!$C$4,IF($X77=$Y77,1,0)))</f>
        <v>3</v>
      </c>
      <c r="AF77" s="145">
        <f ca="1">IF($AA77=0,"",IF($X77&lt;$Y77,Settings!$C$4,IF($X77=$Y77,1,0)))</f>
        <v>0</v>
      </c>
    </row>
    <row r="78" spans="2:43" s="2" customFormat="1" x14ac:dyDescent="0.2">
      <c r="B78" s="4"/>
      <c r="C78" s="4"/>
      <c r="D78" s="4"/>
      <c r="E78" s="4"/>
      <c r="F78" s="13"/>
      <c r="G78" s="13"/>
      <c r="H78" s="13"/>
      <c r="I78" s="13"/>
      <c r="J78" s="13"/>
      <c r="K78" s="13"/>
      <c r="L78" s="13"/>
      <c r="M78" s="13"/>
      <c r="U78" s="68" t="s">
        <v>30</v>
      </c>
      <c r="V78" s="41" t="str">
        <f ca="1">'Finals 1'!$I26</f>
        <v>FC Grönlingen</v>
      </c>
      <c r="W78" s="13" t="str">
        <f ca="1">'Finals 1'!$K26</f>
        <v>FSV Rauen</v>
      </c>
      <c r="X78" s="13">
        <f ca="1">IF(AND('Finals 1'!$L26&lt;&gt;"",'Finals 1'!$N26&lt;&gt;"",$V78&lt;&gt;$W78,$V78&lt;&gt;"",$W78&lt;&gt;""),'Finals 1'!$L26,"")</f>
        <v>3</v>
      </c>
      <c r="Y78" s="36">
        <f ca="1">IF(AND('Finals 1'!$L26&lt;&gt;"",'Finals 1'!$N26&lt;&gt;"",$V78&lt;&gt;$W78,$V78&lt;&gt;"",$W78&lt;&gt;""),'Finals 1'!$N26,"")</f>
        <v>1</v>
      </c>
      <c r="Z78" s="35" t="str">
        <f t="shared" ca="1" si="68"/>
        <v>FC GrönlingenFSV Rauen</v>
      </c>
      <c r="AA78" s="13">
        <f t="shared" ca="1" si="67"/>
        <v>1</v>
      </c>
      <c r="AB78" s="13" t="str">
        <f ca="1">IF(AA78&gt;0,X78&amp;Language!$E$84&amp;Y78,"")</f>
        <v>3-1</v>
      </c>
      <c r="AD78" s="145"/>
      <c r="AE78" s="150">
        <f ca="1">IF($AA78=0,"",IF($X78&gt;$Y78,Settings!$C$4,IF($X78=$Y78,1,0)))</f>
        <v>3</v>
      </c>
      <c r="AF78" s="145">
        <f ca="1">IF($AA78=0,"",IF($X78&lt;$Y78,Settings!$C$4,IF($X78=$Y78,1,0)))</f>
        <v>0</v>
      </c>
    </row>
    <row r="79" spans="2:43" s="2" customFormat="1" x14ac:dyDescent="0.2">
      <c r="B79" s="4"/>
      <c r="C79" s="4"/>
      <c r="D79" s="4"/>
      <c r="E79" s="4"/>
      <c r="F79" s="13"/>
      <c r="G79" s="13"/>
      <c r="H79" s="13"/>
      <c r="I79" s="13"/>
      <c r="J79" s="13"/>
      <c r="K79" s="13"/>
      <c r="L79" s="13"/>
      <c r="M79" s="13"/>
      <c r="U79" s="68" t="s">
        <v>31</v>
      </c>
      <c r="V79" s="41" t="str">
        <f ca="1">'Finals 1'!$I27</f>
        <v>Mainz 05</v>
      </c>
      <c r="W79" s="13" t="str">
        <f ca="1">'Finals 1'!$K27</f>
        <v>1. FC Nürnberg</v>
      </c>
      <c r="X79" s="13">
        <f ca="1">IF(AND('Finals 1'!$L27&lt;&gt;"",'Finals 1'!$N27&lt;&gt;"",$V79&lt;&gt;$W79,$V79&lt;&gt;"",$W79&lt;&gt;""),'Finals 1'!$L27,"")</f>
        <v>3</v>
      </c>
      <c r="Y79" s="36">
        <f ca="1">IF(AND('Finals 1'!$L27&lt;&gt;"",'Finals 1'!$N27&lt;&gt;"",$V79&lt;&gt;$W79,$V79&lt;&gt;"",$W79&lt;&gt;""),'Finals 1'!$N27,"")</f>
        <v>3</v>
      </c>
      <c r="Z79" s="35" t="str">
        <f t="shared" ca="1" si="68"/>
        <v>Mainz 051. FC Nürnberg</v>
      </c>
      <c r="AA79" s="13">
        <f t="shared" ca="1" si="67"/>
        <v>1</v>
      </c>
      <c r="AB79" s="13" t="str">
        <f ca="1">IF(AA79&gt;0,X79&amp;Language!$E$84&amp;Y79,"")</f>
        <v>3-3</v>
      </c>
      <c r="AD79" s="145"/>
      <c r="AE79" s="150">
        <f ca="1">IF($AA79=0,"",IF($X79&gt;$Y79,Settings!$C$4,IF($X79=$Y79,1,0)))</f>
        <v>1</v>
      </c>
      <c r="AF79" s="145">
        <f ca="1">IF($AA79=0,"",IF($X79&lt;$Y79,Settings!$C$4,IF($X79=$Y79,1,0)))</f>
        <v>1</v>
      </c>
    </row>
    <row r="80" spans="2:43" s="2" customFormat="1" x14ac:dyDescent="0.2">
      <c r="B80" s="4"/>
      <c r="C80" s="4"/>
      <c r="D80" s="4"/>
      <c r="E80" s="4"/>
      <c r="F80" s="13"/>
      <c r="G80" s="13"/>
      <c r="H80" s="13"/>
      <c r="I80" s="13"/>
      <c r="J80" s="13"/>
      <c r="K80" s="13"/>
      <c r="L80" s="13"/>
      <c r="M80" s="13"/>
      <c r="U80" s="68" t="s">
        <v>32</v>
      </c>
      <c r="V80" s="41" t="str">
        <f ca="1">'Finals 1'!$I28</f>
        <v>Inter Mailand</v>
      </c>
      <c r="W80" s="13" t="str">
        <f ca="1">'Finals 1'!$K28</f>
        <v>Borussia Dortmund</v>
      </c>
      <c r="X80" s="13">
        <f ca="1">IF(AND('Finals 1'!$L28&lt;&gt;"",'Finals 1'!$N28&lt;&gt;"",$V80&lt;&gt;$W80,$V80&lt;&gt;"",$W80&lt;&gt;""),'Finals 1'!$L28,"")</f>
        <v>0</v>
      </c>
      <c r="Y80" s="36">
        <f ca="1">IF(AND('Finals 1'!$L28&lt;&gt;"",'Finals 1'!$N28&lt;&gt;"",$V80&lt;&gt;$W80,$V80&lt;&gt;"",$W80&lt;&gt;""),'Finals 1'!$N28,"")</f>
        <v>1</v>
      </c>
      <c r="Z80" s="35" t="str">
        <f t="shared" ca="1" si="68"/>
        <v>Inter MailandBorussia Dortmund</v>
      </c>
      <c r="AA80" s="13">
        <f t="shared" ca="1" si="67"/>
        <v>1</v>
      </c>
      <c r="AB80" s="13" t="str">
        <f ca="1">IF(AA80&gt;0,X80&amp;Language!$E$84&amp;Y80,"")</f>
        <v>0-1</v>
      </c>
      <c r="AD80" s="145"/>
      <c r="AE80" s="150">
        <f ca="1">IF($AA80=0,"",IF($X80&gt;$Y80,Settings!$C$4,IF($X80=$Y80,1,0)))</f>
        <v>0</v>
      </c>
      <c r="AF80" s="145">
        <f ca="1">IF($AA80=0,"",IF($X80&lt;$Y80,Settings!$C$4,IF($X80=$Y80,1,0)))</f>
        <v>3</v>
      </c>
    </row>
    <row r="81" spans="2:32" s="2" customFormat="1" ht="12.75" thickBot="1" x14ac:dyDescent="0.25">
      <c r="B81" s="4"/>
      <c r="C81" s="4"/>
      <c r="D81" s="4"/>
      <c r="E81" s="4"/>
      <c r="F81" s="13"/>
      <c r="G81" s="13"/>
      <c r="H81" s="13"/>
      <c r="I81" s="13"/>
      <c r="J81" s="13"/>
      <c r="K81" s="13"/>
      <c r="L81" s="13"/>
      <c r="M81" s="13"/>
      <c r="U81" s="68" t="s">
        <v>33</v>
      </c>
      <c r="V81" s="41" t="str">
        <f ca="1">'Finals 1'!$I29</f>
        <v>Manchester City</v>
      </c>
      <c r="W81" s="13" t="str">
        <f ca="1">'Finals 1'!$K29</f>
        <v>Real Madrid</v>
      </c>
      <c r="X81" s="13">
        <f ca="1">IF(AND('Finals 1'!$L29&lt;&gt;"",'Finals 1'!$N29&lt;&gt;"",$V81&lt;&gt;$W81,$V81&lt;&gt;"",$W81&lt;&gt;""),'Finals 1'!$L29,"")</f>
        <v>2</v>
      </c>
      <c r="Y81" s="36">
        <f ca="1">IF(AND('Finals 1'!$L29&lt;&gt;"",'Finals 1'!$N29&lt;&gt;"",$V81&lt;&gt;$W81,$V81&lt;&gt;"",$W81&lt;&gt;""),'Finals 1'!$N29,"")</f>
        <v>2</v>
      </c>
      <c r="Z81" s="35" t="str">
        <f t="shared" ca="1" si="68"/>
        <v>Manchester CityReal Madrid</v>
      </c>
      <c r="AA81" s="13">
        <f t="shared" ca="1" si="67"/>
        <v>1</v>
      </c>
      <c r="AB81" s="13" t="str">
        <f ca="1">IF(AA81&gt;0,X81&amp;Language!$E$84&amp;Y81,"")</f>
        <v>2-2</v>
      </c>
      <c r="AD81" s="145"/>
      <c r="AE81" s="150">
        <f ca="1">IF($AA81=0,"",IF($X81&gt;$Y81,Settings!$C$4,IF($X81=$Y81,1,0)))</f>
        <v>1</v>
      </c>
      <c r="AF81" s="145">
        <f ca="1">IF($AA81=0,"",IF($X81&lt;$Y81,Settings!$C$4,IF($X81=$Y81,1,0)))</f>
        <v>1</v>
      </c>
    </row>
    <row r="82" spans="2:32" s="2" customFormat="1" ht="12.75" thickTop="1" x14ac:dyDescent="0.2">
      <c r="B82" s="4"/>
      <c r="C82" s="4"/>
      <c r="D82" s="4"/>
      <c r="E82" s="4"/>
      <c r="F82" s="13"/>
      <c r="G82" s="13"/>
      <c r="H82" s="13"/>
      <c r="I82" s="13"/>
      <c r="J82" s="13"/>
      <c r="K82" s="13"/>
      <c r="L82" s="13"/>
      <c r="M82" s="13"/>
      <c r="U82" s="309" t="s">
        <v>34</v>
      </c>
      <c r="V82" s="310" t="str">
        <f>""</f>
        <v/>
      </c>
      <c r="W82" s="311" t="str">
        <f>""</f>
        <v/>
      </c>
      <c r="X82" s="311" t="str">
        <f>""</f>
        <v/>
      </c>
      <c r="Y82" s="312" t="str">
        <f>""</f>
        <v/>
      </c>
      <c r="Z82" s="313" t="str">
        <f t="shared" si="68"/>
        <v/>
      </c>
      <c r="AA82" s="311">
        <f t="shared" si="67"/>
        <v>0</v>
      </c>
      <c r="AB82" s="311" t="str">
        <f>IF(AA82&gt;0,X82&amp;Language!$E$84&amp;Y82,"")</f>
        <v/>
      </c>
      <c r="AC82" s="314"/>
      <c r="AD82" s="315"/>
      <c r="AE82" s="316" t="str">
        <f>IF($AA82=0,"",IF($X82&gt;$Y82,Settings!$C$4,IF($X82=$Y82,1,0)))</f>
        <v/>
      </c>
      <c r="AF82" s="315" t="str">
        <f>IF($AA82=0,"",IF($X82&lt;$Y82,Settings!$C$4,IF($X82=$Y82,1,0)))</f>
        <v/>
      </c>
    </row>
    <row r="83" spans="2:32" s="2" customFormat="1" x14ac:dyDescent="0.2">
      <c r="B83" s="4"/>
      <c r="C83" s="4"/>
      <c r="D83" s="4"/>
      <c r="E83" s="4"/>
      <c r="F83" s="13"/>
      <c r="G83" s="13"/>
      <c r="H83" s="13"/>
      <c r="I83" s="13"/>
      <c r="J83" s="13"/>
      <c r="K83" s="13"/>
      <c r="L83" s="13"/>
      <c r="M83" s="13"/>
      <c r="U83" s="68" t="s">
        <v>35</v>
      </c>
      <c r="V83" s="41" t="str">
        <f>""</f>
        <v/>
      </c>
      <c r="W83" s="13" t="str">
        <f>""</f>
        <v/>
      </c>
      <c r="X83" s="13" t="str">
        <f>""</f>
        <v/>
      </c>
      <c r="Y83" s="36" t="str">
        <f>""</f>
        <v/>
      </c>
      <c r="Z83" s="35" t="str">
        <f t="shared" si="68"/>
        <v/>
      </c>
      <c r="AA83" s="13">
        <f t="shared" si="67"/>
        <v>0</v>
      </c>
      <c r="AB83" s="13" t="str">
        <f>IF(AA83&gt;0,X83&amp;Language!$E$84&amp;Y83,"")</f>
        <v/>
      </c>
      <c r="AD83" s="145"/>
      <c r="AE83" s="150" t="str">
        <f>IF($AA83=0,"",IF($X83&gt;$Y83,Settings!$C$4,IF($X83=$Y83,1,0)))</f>
        <v/>
      </c>
      <c r="AF83" s="145" t="str">
        <f>IF($AA83=0,"",IF($X83&lt;$Y83,Settings!$C$4,IF($X83=$Y83,1,0)))</f>
        <v/>
      </c>
    </row>
    <row r="84" spans="2:32" s="2" customFormat="1" x14ac:dyDescent="0.2">
      <c r="B84" s="4"/>
      <c r="C84" s="4"/>
      <c r="D84" s="4"/>
      <c r="E84" s="4"/>
      <c r="F84" s="13"/>
      <c r="G84" s="13"/>
      <c r="H84" s="13"/>
      <c r="I84" s="13"/>
      <c r="J84" s="13"/>
      <c r="K84" s="13"/>
      <c r="L84" s="13"/>
      <c r="M84" s="13"/>
      <c r="U84" s="68" t="s">
        <v>36</v>
      </c>
      <c r="V84" s="41" t="str">
        <f>""</f>
        <v/>
      </c>
      <c r="W84" s="13" t="str">
        <f>""</f>
        <v/>
      </c>
      <c r="X84" s="13" t="str">
        <f>""</f>
        <v/>
      </c>
      <c r="Y84" s="36" t="str">
        <f>""</f>
        <v/>
      </c>
      <c r="Z84" s="35" t="str">
        <f t="shared" si="68"/>
        <v/>
      </c>
      <c r="AA84" s="13">
        <f t="shared" si="67"/>
        <v>0</v>
      </c>
      <c r="AB84" s="13" t="str">
        <f>IF(AA84&gt;0,X84&amp;Language!$E$84&amp;Y84,"")</f>
        <v/>
      </c>
      <c r="AD84" s="145"/>
      <c r="AE84" s="150" t="str">
        <f>IF($AA84=0,"",IF($X84&gt;$Y84,Settings!$C$4,IF($X84=$Y84,1,0)))</f>
        <v/>
      </c>
      <c r="AF84" s="145" t="str">
        <f>IF($AA84=0,"",IF($X84&lt;$Y84,Settings!$C$4,IF($X84=$Y84,1,0)))</f>
        <v/>
      </c>
    </row>
    <row r="85" spans="2:32" s="2" customFormat="1" x14ac:dyDescent="0.2">
      <c r="B85" s="4"/>
      <c r="C85" s="4"/>
      <c r="D85" s="4"/>
      <c r="E85" s="4"/>
      <c r="F85" s="13"/>
      <c r="G85" s="13"/>
      <c r="H85" s="13"/>
      <c r="I85" s="13"/>
      <c r="J85" s="13"/>
      <c r="K85" s="13"/>
      <c r="L85" s="13"/>
      <c r="M85" s="13"/>
      <c r="U85" s="68" t="s">
        <v>37</v>
      </c>
      <c r="V85" s="41" t="str">
        <f>""</f>
        <v/>
      </c>
      <c r="W85" s="13" t="str">
        <f>""</f>
        <v/>
      </c>
      <c r="X85" s="13" t="str">
        <f>""</f>
        <v/>
      </c>
      <c r="Y85" s="36" t="str">
        <f>""</f>
        <v/>
      </c>
      <c r="Z85" s="35" t="str">
        <f t="shared" si="68"/>
        <v/>
      </c>
      <c r="AA85" s="13">
        <f t="shared" si="67"/>
        <v>0</v>
      </c>
      <c r="AB85" s="13" t="str">
        <f>IF(AA85&gt;0,X85&amp;Language!$E$84&amp;Y85,"")</f>
        <v/>
      </c>
      <c r="AD85" s="145"/>
      <c r="AE85" s="150" t="str">
        <f>IF($AA85=0,"",IF($X85&gt;$Y85,Settings!$C$4,IF($X85=$Y85,1,0)))</f>
        <v/>
      </c>
      <c r="AF85" s="145" t="str">
        <f>IF($AA85=0,"",IF($X85&lt;$Y85,Settings!$C$4,IF($X85=$Y85,1,0)))</f>
        <v/>
      </c>
    </row>
    <row r="86" spans="2:32" s="2" customFormat="1" x14ac:dyDescent="0.2">
      <c r="B86" s="4"/>
      <c r="C86" s="4"/>
      <c r="D86" s="4"/>
      <c r="E86" s="4"/>
      <c r="F86" s="13"/>
      <c r="G86" s="13"/>
      <c r="H86" s="13"/>
      <c r="I86" s="13"/>
      <c r="J86" s="13"/>
      <c r="K86" s="13"/>
      <c r="L86" s="13"/>
      <c r="M86" s="13"/>
      <c r="U86" s="68" t="s">
        <v>38</v>
      </c>
      <c r="V86" s="41" t="str">
        <f>""</f>
        <v/>
      </c>
      <c r="W86" s="13" t="str">
        <f>""</f>
        <v/>
      </c>
      <c r="X86" s="13" t="str">
        <f>""</f>
        <v/>
      </c>
      <c r="Y86" s="36" t="str">
        <f>""</f>
        <v/>
      </c>
      <c r="Z86" s="35" t="str">
        <f t="shared" si="68"/>
        <v/>
      </c>
      <c r="AA86" s="13">
        <f t="shared" si="67"/>
        <v>0</v>
      </c>
      <c r="AB86" s="13" t="str">
        <f>IF(AA86&gt;0,X86&amp;Language!$E$84&amp;Y86,"")</f>
        <v/>
      </c>
      <c r="AD86" s="145"/>
      <c r="AE86" s="150" t="str">
        <f>IF($AA86=0,"",IF($X86&gt;$Y86,Settings!$C$4,IF($X86=$Y86,1,0)))</f>
        <v/>
      </c>
      <c r="AF86" s="145" t="str">
        <f>IF($AA86=0,"",IF($X86&lt;$Y86,Settings!$C$4,IF($X86=$Y86,1,0)))</f>
        <v/>
      </c>
    </row>
    <row r="87" spans="2:32" s="2" customFormat="1" x14ac:dyDescent="0.2">
      <c r="B87" s="4"/>
      <c r="C87" s="4"/>
      <c r="D87" s="4"/>
      <c r="E87" s="4"/>
      <c r="F87" s="13"/>
      <c r="G87" s="13"/>
      <c r="H87" s="13"/>
      <c r="I87" s="13"/>
      <c r="J87" s="13"/>
      <c r="K87" s="13"/>
      <c r="L87" s="13"/>
      <c r="M87" s="13"/>
      <c r="U87" s="68" t="s">
        <v>39</v>
      </c>
      <c r="V87" s="41" t="str">
        <f>""</f>
        <v/>
      </c>
      <c r="W87" s="13" t="str">
        <f>""</f>
        <v/>
      </c>
      <c r="X87" s="13" t="str">
        <f>""</f>
        <v/>
      </c>
      <c r="Y87" s="36" t="str">
        <f>""</f>
        <v/>
      </c>
      <c r="Z87" s="35" t="str">
        <f t="shared" si="68"/>
        <v/>
      </c>
      <c r="AA87" s="13">
        <f t="shared" si="67"/>
        <v>0</v>
      </c>
      <c r="AB87" s="13" t="str">
        <f>IF(AA87&gt;0,X87&amp;Language!$E$84&amp;Y87,"")</f>
        <v/>
      </c>
      <c r="AD87" s="145"/>
      <c r="AE87" s="150" t="str">
        <f>IF($AA87=0,"",IF($X87&gt;$Y87,Settings!$C$4,IF($X87=$Y87,1,0)))</f>
        <v/>
      </c>
      <c r="AF87" s="145" t="str">
        <f>IF($AA87=0,"",IF($X87&lt;$Y87,Settings!$C$4,IF($X87=$Y87,1,0)))</f>
        <v/>
      </c>
    </row>
    <row r="88" spans="2:32" s="2" customFormat="1" x14ac:dyDescent="0.2">
      <c r="B88" s="4"/>
      <c r="C88" s="4"/>
      <c r="D88" s="4"/>
      <c r="E88" s="4"/>
      <c r="F88" s="13"/>
      <c r="G88" s="13"/>
      <c r="H88" s="13"/>
      <c r="I88" s="13"/>
      <c r="J88" s="13"/>
      <c r="K88" s="13"/>
      <c r="L88" s="13"/>
      <c r="M88" s="13"/>
      <c r="U88" s="68" t="s">
        <v>40</v>
      </c>
      <c r="V88" s="41" t="str">
        <f>""</f>
        <v/>
      </c>
      <c r="W88" s="13" t="str">
        <f>""</f>
        <v/>
      </c>
      <c r="X88" s="13" t="str">
        <f>""</f>
        <v/>
      </c>
      <c r="Y88" s="36" t="str">
        <f>""</f>
        <v/>
      </c>
      <c r="Z88" s="35" t="str">
        <f t="shared" si="68"/>
        <v/>
      </c>
      <c r="AA88" s="13">
        <f t="shared" si="67"/>
        <v>0</v>
      </c>
      <c r="AB88" s="13" t="str">
        <f>IF(AA88&gt;0,X88&amp;Language!$E$84&amp;Y88,"")</f>
        <v/>
      </c>
      <c r="AD88" s="145"/>
      <c r="AE88" s="150" t="str">
        <f>IF($AA88=0,"",IF($X88&gt;$Y88,Settings!$C$4,IF($X88=$Y88,1,0)))</f>
        <v/>
      </c>
      <c r="AF88" s="145" t="str">
        <f>IF($AA88=0,"",IF($X88&lt;$Y88,Settings!$C$4,IF($X88=$Y88,1,0)))</f>
        <v/>
      </c>
    </row>
    <row r="89" spans="2:32" s="2" customFormat="1" x14ac:dyDescent="0.2">
      <c r="B89" s="4"/>
      <c r="C89" s="4"/>
      <c r="D89" s="4"/>
      <c r="E89" s="4"/>
      <c r="F89" s="13"/>
      <c r="G89" s="13"/>
      <c r="H89" s="13"/>
      <c r="I89" s="13"/>
      <c r="J89" s="13"/>
      <c r="K89" s="13"/>
      <c r="L89" s="13"/>
      <c r="M89" s="13"/>
      <c r="U89" s="68" t="s">
        <v>41</v>
      </c>
      <c r="V89" s="41" t="str">
        <f>""</f>
        <v/>
      </c>
      <c r="W89" s="13" t="str">
        <f>""</f>
        <v/>
      </c>
      <c r="X89" s="13" t="str">
        <f>""</f>
        <v/>
      </c>
      <c r="Y89" s="36" t="str">
        <f>""</f>
        <v/>
      </c>
      <c r="Z89" s="35" t="str">
        <f t="shared" si="68"/>
        <v/>
      </c>
      <c r="AA89" s="13">
        <f t="shared" si="67"/>
        <v>0</v>
      </c>
      <c r="AB89" s="13" t="str">
        <f>IF(AA89&gt;0,X89&amp;Language!$E$84&amp;Y89,"")</f>
        <v/>
      </c>
      <c r="AD89" s="145"/>
      <c r="AE89" s="150" t="str">
        <f>IF($AA89=0,"",IF($X89&gt;$Y89,Settings!$C$4,IF($X89=$Y89,1,0)))</f>
        <v/>
      </c>
      <c r="AF89" s="145" t="str">
        <f>IF($AA89=0,"",IF($X89&lt;$Y89,Settings!$C$4,IF($X89=$Y89,1,0)))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IF(AA90&gt;0,X90&amp;Language!$E$84&amp;Y90,"")</f>
        <v/>
      </c>
      <c r="AD90" s="145"/>
      <c r="AE90" s="150" t="str">
        <f>IF($AA90=0,"",IF($X90&gt;$Y90,Settings!$C$4,IF($X90=$Y90,1,0)))</f>
        <v/>
      </c>
      <c r="AF90" s="145" t="str">
        <f>IF($AA90=0,"",IF($X90&lt;$Y90,Settings!$C$4,IF($X90=$Y90,1,0)))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IF(AA91&gt;0,X91&amp;Language!$E$84&amp;Y91,"")</f>
        <v/>
      </c>
      <c r="AD91" s="145"/>
      <c r="AE91" s="150" t="str">
        <f>IF($AA91=0,"",IF($X91&gt;$Y91,Settings!$C$4,IF($X91=$Y91,1,0)))</f>
        <v/>
      </c>
      <c r="AF91" s="145" t="str">
        <f>IF($AA91=0,"",IF($X91&lt;$Y91,Settings!$C$4,IF($X91=$Y91,1,0)))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IF(AA92&gt;0,X92&amp;Language!$E$84&amp;Y92,"")</f>
        <v/>
      </c>
      <c r="AD92" s="145"/>
      <c r="AE92" s="150" t="str">
        <f>IF($AA92=0,"",IF($X92&gt;$Y92,Settings!$C$4,IF($X92=$Y92,1,0)))</f>
        <v/>
      </c>
      <c r="AF92" s="145" t="str">
        <f>IF($AA92=0,"",IF($X92&lt;$Y92,Settings!$C$4,IF($X92=$Y92,1,0)))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IF(AA93&gt;0,X93&amp;Language!$E$84&amp;Y93,"")</f>
        <v/>
      </c>
      <c r="AD93" s="145"/>
      <c r="AE93" s="150" t="str">
        <f>IF($AA93=0,"",IF($X93&gt;$Y93,Settings!$C$4,IF($X93=$Y93,1,0)))</f>
        <v/>
      </c>
      <c r="AF93" s="145" t="str">
        <f>IF($AA93=0,"",IF($X93&lt;$Y93,Settings!$C$4,IF($X93=$Y93,1,0)))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IF(AA94&gt;0,X94&amp;Language!$E$84&amp;Y94,"")</f>
        <v/>
      </c>
      <c r="AD94" s="145"/>
      <c r="AE94" s="150" t="str">
        <f>IF($AA94=0,"",IF($X94&gt;$Y94,Settings!$C$4,IF($X94=$Y94,1,0)))</f>
        <v/>
      </c>
      <c r="AF94" s="145" t="str">
        <f>IF($AA94=0,"",IF($X94&lt;$Y94,Settings!$C$4,IF($X94=$Y94,1,0)))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IF(AA95&gt;0,X95&amp;Language!$E$84&amp;Y95,"")</f>
        <v/>
      </c>
      <c r="AD95" s="145"/>
      <c r="AE95" s="150" t="str">
        <f>IF($AA95=0,"",IF($X95&gt;$Y95,Settings!$C$4,IF($X95=$Y95,1,0)))</f>
        <v/>
      </c>
      <c r="AF95" s="145" t="str">
        <f>IF($AA95=0,"",IF($X95&lt;$Y95,Settings!$C$4,IF($X95=$Y95,1,0)))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IF(AA96&gt;0,X96&amp;Language!$E$84&amp;Y96,"")</f>
        <v/>
      </c>
      <c r="AD96" s="145"/>
      <c r="AE96" s="150" t="str">
        <f>IF($AA96=0,"",IF($X96&gt;$Y96,Settings!$C$4,IF($X96=$Y96,1,0)))</f>
        <v/>
      </c>
      <c r="AF96" s="145" t="str">
        <f>IF($AA96=0,"",IF($X96&lt;$Y96,Settings!$C$4,IF($X96=$Y96,1,0)))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IF(AA97&gt;0,X97&amp;Language!$E$84&amp;Y97,"")</f>
        <v/>
      </c>
      <c r="AD97" s="145"/>
      <c r="AE97" s="150" t="str">
        <f>IF($AA97=0,"",IF($X97&gt;$Y97,Settings!$C$4,IF($X97=$Y97,1,0)))</f>
        <v/>
      </c>
      <c r="AF97" s="145" t="str">
        <f>IF($AA97=0,"",IF($X97&lt;$Y97,Settings!$C$4,IF($X97=$Y97,1,0)))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IF(AA98&gt;0,X98&amp;Language!$E$84&amp;Y98,"")</f>
        <v/>
      </c>
      <c r="AD98" s="145"/>
      <c r="AE98" s="150" t="str">
        <f>IF($AA98=0,"",IF($X98&gt;$Y98,Settings!$C$4,IF($X98=$Y98,1,0)))</f>
        <v/>
      </c>
      <c r="AF98" s="145" t="str">
        <f>IF($AA98=0,"",IF($X98&lt;$Y98,Settings!$C$4,IF($X98=$Y98,1,0)))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IF(AA99&gt;0,X99&amp;Language!$E$84&amp;Y99,"")</f>
        <v/>
      </c>
      <c r="AD99" s="145"/>
      <c r="AE99" s="150" t="str">
        <f>IF($AA99=0,"",IF($X99&gt;$Y99,Settings!$C$4,IF($X99=$Y99,1,0)))</f>
        <v/>
      </c>
      <c r="AF99" s="145" t="str">
        <f>IF($AA99=0,"",IF($X99&lt;$Y99,Settings!$C$4,IF($X99=$Y99,1,0)))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IF(AA100&gt;0,X100&amp;Language!$E$84&amp;Y100,"")</f>
        <v/>
      </c>
      <c r="AD100" s="145"/>
      <c r="AE100" s="150" t="str">
        <f>IF($AA100=0,"",IF($X100&gt;$Y100,Settings!$C$4,IF($X100=$Y100,1,0)))</f>
        <v/>
      </c>
      <c r="AF100" s="145" t="str">
        <f>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IF(AA101&gt;0,X101&amp;Language!$E$84&amp;Y101,"")</f>
        <v/>
      </c>
      <c r="AD101" s="145"/>
      <c r="AE101" s="150" t="str">
        <f>IF($AA101=0,"",IF($X101&gt;$Y101,Settings!$C$4,IF($X101=$Y101,1,0)))</f>
        <v/>
      </c>
      <c r="AF101" s="145" t="str">
        <f>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IF(AA102&gt;0,X102&amp;Language!$E$84&amp;Y102,"")</f>
        <v/>
      </c>
      <c r="AD102" s="145"/>
      <c r="AE102" s="150" t="str">
        <f>IF($AA102=0,"",IF($X102&gt;$Y102,Settings!$C$4,IF($X102=$Y102,1,0)))</f>
        <v/>
      </c>
      <c r="AF102" s="145" t="str">
        <f>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IF(AA103&gt;0,X103&amp;Language!$E$84&amp;Y103,"")</f>
        <v/>
      </c>
      <c r="AD103" s="145"/>
      <c r="AE103" s="150" t="str">
        <f>IF($AA103=0,"",IF($X103&gt;$Y103,Settings!$C$4,IF($X103=$Y103,1,0)))</f>
        <v/>
      </c>
      <c r="AF103" s="145" t="str">
        <f>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IF(AA104&gt;0,X104&amp;Language!$E$84&amp;Y104,"")</f>
        <v/>
      </c>
      <c r="AD104" s="145"/>
      <c r="AE104" s="150" t="str">
        <f>IF($AA104=0,"",IF($X104&gt;$Y104,Settings!$C$4,IF($X104=$Y104,1,0)))</f>
        <v/>
      </c>
      <c r="AF104" s="145" t="str">
        <f>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IF(AA105&gt;0,X105&amp;Language!$E$84&amp;Y105,"")</f>
        <v/>
      </c>
      <c r="AD105" s="145"/>
      <c r="AE105" s="150" t="str">
        <f>IF($AA105=0,"",IF($X105&gt;$Y105,Settings!$C$4,IF($X105=$Y105,1,0)))</f>
        <v/>
      </c>
      <c r="AF105" s="145" t="str">
        <f>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IF(AA106&gt;0,X106&amp;Language!$E$84&amp;Y106,"")</f>
        <v/>
      </c>
      <c r="AD106" s="145"/>
      <c r="AE106" s="150" t="str">
        <f>IF($AA106=0,"",IF($X106&gt;$Y106,Settings!$C$4,IF($X106=$Y106,1,0)))</f>
        <v/>
      </c>
      <c r="AF106" s="145" t="str">
        <f>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IF(AA107&gt;0,X107&amp;Language!$E$84&amp;Y107,"")</f>
        <v/>
      </c>
      <c r="AD107" s="145"/>
      <c r="AE107" s="150" t="str">
        <f>IF($AA107=0,"",IF($X107&gt;$Y107,Settings!$C$4,IF($X107=$Y107,1,0)))</f>
        <v/>
      </c>
      <c r="AF107" s="145" t="str">
        <f>IF($AA107=0,"",IF($X107&lt;$Y107,Settings!$C$4,IF($X107=$Y107,1,0)))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IF(AA108&gt;0,X108&amp;Language!$E$84&amp;Y108,"")</f>
        <v/>
      </c>
      <c r="AD108" s="145"/>
      <c r="AE108" s="150" t="str">
        <f>IF($AA108=0,"",IF($X108&gt;$Y108,Settings!$C$4,IF($X108=$Y108,1,0)))</f>
        <v/>
      </c>
      <c r="AF108" s="145" t="str">
        <f>IF($AA108=0,"",IF($X108&lt;$Y108,Settings!$C$4,IF($X108=$Y108,1,0)))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IF($AA109=0,"",IF($X109&gt;$Y109,Settings!$C$4,IF($X109=$Y109,1,0)))</f>
        <v/>
      </c>
      <c r="AF109" s="14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IF(AA136&gt;0,Y64&amp;Language!$E$84&amp;X64,"")</f>
        <v/>
      </c>
      <c r="AD136" s="145"/>
    </row>
    <row r="137" spans="2:32" x14ac:dyDescent="0.2">
      <c r="Y137" s="68" t="s">
        <v>8</v>
      </c>
      <c r="Z137" s="35" t="str">
        <f ca="1">W65&amp;V65</f>
        <v>SSV WildbachVFB Essenheim</v>
      </c>
      <c r="AA137" s="13">
        <f t="shared" ref="AA137:AA200" ca="1" si="70">AA65</f>
        <v>1</v>
      </c>
      <c r="AB137" s="13" t="str">
        <f ca="1">IF(AA137&gt;0,Y65&amp;Language!$E$84&amp;X65,"")</f>
        <v>1-2</v>
      </c>
      <c r="AC137" s="2"/>
      <c r="AD137" s="145"/>
    </row>
    <row r="138" spans="2:32" x14ac:dyDescent="0.2">
      <c r="Y138" s="68" t="s">
        <v>9</v>
      </c>
      <c r="Z138" s="35" t="str">
        <f t="shared" ref="Z138:Z201" ca="1" si="71">W66&amp;V66</f>
        <v>FC GrönlingenMaibach 1822 eV</v>
      </c>
      <c r="AA138" s="13">
        <f t="shared" ca="1" si="70"/>
        <v>1</v>
      </c>
      <c r="AB138" s="13" t="str">
        <f ca="1">IF(AA138&gt;0,Y66&amp;Language!$E$84&amp;X66,"")</f>
        <v>0-1</v>
      </c>
      <c r="AC138" s="2"/>
      <c r="AD138" s="145"/>
    </row>
    <row r="139" spans="2:32" x14ac:dyDescent="0.2">
      <c r="Y139" s="68" t="s">
        <v>10</v>
      </c>
      <c r="Z139" s="35" t="str">
        <f t="shared" ca="1" si="71"/>
        <v>Mainz 051. FC Riedwald</v>
      </c>
      <c r="AA139" s="13">
        <f t="shared" ca="1" si="70"/>
        <v>1</v>
      </c>
      <c r="AB139" s="13" t="str">
        <f ca="1">IF(AA139&gt;0,Y67&amp;Language!$E$84&amp;X67,"")</f>
        <v>3-1</v>
      </c>
      <c r="AC139" s="2"/>
      <c r="AD139" s="145"/>
    </row>
    <row r="140" spans="2:32" x14ac:dyDescent="0.2">
      <c r="Y140" s="68" t="s">
        <v>11</v>
      </c>
      <c r="Z140" s="35" t="str">
        <f t="shared" ca="1" si="71"/>
        <v>Inter MailandEintracht Frankfurt</v>
      </c>
      <c r="AA140" s="13">
        <f t="shared" ca="1" si="70"/>
        <v>1</v>
      </c>
      <c r="AB140" s="13" t="str">
        <f ca="1">IF(AA140&gt;0,Y68&amp;Language!$E$84&amp;X68,"")</f>
        <v>3-2</v>
      </c>
      <c r="AC140" s="2"/>
      <c r="AD140" s="145"/>
    </row>
    <row r="141" spans="2:32" x14ac:dyDescent="0.2">
      <c r="Y141" s="68" t="s">
        <v>12</v>
      </c>
      <c r="Z141" s="35" t="str">
        <f t="shared" ca="1" si="71"/>
        <v>Manchester CityFC Barcelona</v>
      </c>
      <c r="AA141" s="13">
        <f t="shared" ca="1" si="70"/>
        <v>1</v>
      </c>
      <c r="AB141" s="13" t="str">
        <f ca="1">IF(AA141&gt;0,Y69&amp;Language!$E$84&amp;X69,"")</f>
        <v>4-4</v>
      </c>
      <c r="AC141" s="2"/>
      <c r="AD141" s="145"/>
    </row>
    <row r="142" spans="2:32" x14ac:dyDescent="0.2">
      <c r="Y142" s="68" t="s">
        <v>17</v>
      </c>
      <c r="Z142" s="35" t="str">
        <f t="shared" ca="1" si="71"/>
        <v/>
      </c>
      <c r="AA142" s="13">
        <f t="shared" ca="1" si="70"/>
        <v>0</v>
      </c>
      <c r="AB142" s="13" t="str">
        <f ca="1">IF(AA142&gt;0,Y70&amp;Language!$E$84&amp;X70,"")</f>
        <v/>
      </c>
      <c r="AC142" s="2"/>
      <c r="AD142" s="145"/>
    </row>
    <row r="143" spans="2:32" x14ac:dyDescent="0.2">
      <c r="Y143" s="68" t="s">
        <v>18</v>
      </c>
      <c r="Z143" s="35" t="str">
        <f t="shared" ca="1" si="71"/>
        <v>VFB EssenheimKickers Rodendorf</v>
      </c>
      <c r="AA143" s="13">
        <f t="shared" ca="1" si="70"/>
        <v>1</v>
      </c>
      <c r="AB143" s="13" t="str">
        <f ca="1">IF(AA143&gt;0,Y71&amp;Language!$E$84&amp;X71,"")</f>
        <v>3-1</v>
      </c>
      <c r="AC143" s="2"/>
      <c r="AD143" s="145"/>
    </row>
    <row r="144" spans="2:32" x14ac:dyDescent="0.2">
      <c r="Y144" s="68" t="s">
        <v>19</v>
      </c>
      <c r="Z144" s="35" t="str">
        <f t="shared" ca="1" si="71"/>
        <v>Maibach 1822 eVFSV Rauen</v>
      </c>
      <c r="AA144" s="13">
        <f t="shared" ca="1" si="70"/>
        <v>1</v>
      </c>
      <c r="AB144" s="13" t="str">
        <f ca="1">IF(AA144&gt;0,Y72&amp;Language!$E$84&amp;X72,"")</f>
        <v>1-2</v>
      </c>
      <c r="AC144" s="2"/>
      <c r="AD144" s="145"/>
    </row>
    <row r="145" spans="25:30" x14ac:dyDescent="0.2">
      <c r="Y145" s="68" t="s">
        <v>25</v>
      </c>
      <c r="Z145" s="35" t="str">
        <f t="shared" ca="1" si="71"/>
        <v>1. FC Riedwald1. FC Nürnberg</v>
      </c>
      <c r="AA145" s="13">
        <f t="shared" ca="1" si="70"/>
        <v>1</v>
      </c>
      <c r="AB145" s="13" t="str">
        <f ca="1">IF(AA145&gt;0,Y73&amp;Language!$E$84&amp;X73,"")</f>
        <v>1-4</v>
      </c>
      <c r="AC145" s="2"/>
      <c r="AD145" s="145"/>
    </row>
    <row r="146" spans="25:30" x14ac:dyDescent="0.2">
      <c r="Y146" s="68" t="s">
        <v>26</v>
      </c>
      <c r="Z146" s="35" t="str">
        <f t="shared" ca="1" si="71"/>
        <v>Eintracht FrankfurtBorussia Dortmund</v>
      </c>
      <c r="AA146" s="13">
        <f t="shared" ca="1" si="70"/>
        <v>1</v>
      </c>
      <c r="AB146" s="13" t="str">
        <f ca="1">IF(AA146&gt;0,Y74&amp;Language!$E$84&amp;X74,"")</f>
        <v>1-1</v>
      </c>
      <c r="AC146" s="2"/>
      <c r="AD146" s="145"/>
    </row>
    <row r="147" spans="25:30" x14ac:dyDescent="0.2">
      <c r="Y147" s="68" t="s">
        <v>27</v>
      </c>
      <c r="Z147" s="35" t="str">
        <f t="shared" ca="1" si="71"/>
        <v>FC BarcelonaReal Madrid</v>
      </c>
      <c r="AA147" s="13">
        <f t="shared" ca="1" si="70"/>
        <v>1</v>
      </c>
      <c r="AB147" s="13" t="str">
        <f ca="1">IF(AA147&gt;0,Y75&amp;Language!$E$84&amp;X75,"")</f>
        <v>2-3</v>
      </c>
      <c r="AC147" s="2"/>
      <c r="AD147" s="145"/>
    </row>
    <row r="148" spans="25:30" x14ac:dyDescent="0.2">
      <c r="Y148" s="68" t="s">
        <v>28</v>
      </c>
      <c r="Z148" s="35" t="str">
        <f t="shared" ca="1" si="71"/>
        <v/>
      </c>
      <c r="AA148" s="13">
        <f t="shared" ca="1" si="70"/>
        <v>0</v>
      </c>
      <c r="AB148" s="13" t="str">
        <f ca="1">IF(AA148&gt;0,Y76&amp;Language!$E$84&amp;X76,"")</f>
        <v/>
      </c>
      <c r="AC148" s="2"/>
      <c r="AD148" s="145"/>
    </row>
    <row r="149" spans="25:30" x14ac:dyDescent="0.2">
      <c r="Y149" s="68" t="s">
        <v>29</v>
      </c>
      <c r="Z149" s="35" t="str">
        <f t="shared" ca="1" si="71"/>
        <v>Kickers RodendorfSSV Wildbach</v>
      </c>
      <c r="AA149" s="13">
        <f t="shared" ca="1" si="70"/>
        <v>1</v>
      </c>
      <c r="AB149" s="13" t="str">
        <f ca="1">IF(AA149&gt;0,Y77&amp;Language!$E$84&amp;X77,"")</f>
        <v>2-4</v>
      </c>
      <c r="AC149" s="2"/>
      <c r="AD149" s="145"/>
    </row>
    <row r="150" spans="25:30" x14ac:dyDescent="0.2">
      <c r="Y150" s="68" t="s">
        <v>30</v>
      </c>
      <c r="Z150" s="35" t="str">
        <f t="shared" ca="1" si="71"/>
        <v>FSV RauenFC Grönlingen</v>
      </c>
      <c r="AA150" s="13">
        <f t="shared" ca="1" si="70"/>
        <v>1</v>
      </c>
      <c r="AB150" s="13" t="str">
        <f ca="1">IF(AA150&gt;0,Y78&amp;Language!$E$84&amp;X78,"")</f>
        <v>1-3</v>
      </c>
      <c r="AC150" s="2"/>
      <c r="AD150" s="145"/>
    </row>
    <row r="151" spans="25:30" x14ac:dyDescent="0.2">
      <c r="Y151" s="68" t="s">
        <v>31</v>
      </c>
      <c r="Z151" s="35" t="str">
        <f t="shared" ca="1" si="71"/>
        <v>1. FC NürnbergMainz 05</v>
      </c>
      <c r="AA151" s="13">
        <f t="shared" ca="1" si="70"/>
        <v>1</v>
      </c>
      <c r="AB151" s="13" t="str">
        <f ca="1">IF(AA151&gt;0,Y79&amp;Language!$E$84&amp;X79,"")</f>
        <v>3-3</v>
      </c>
      <c r="AC151" s="2"/>
      <c r="AD151" s="145"/>
    </row>
    <row r="152" spans="25:30" x14ac:dyDescent="0.2">
      <c r="Y152" s="68" t="s">
        <v>32</v>
      </c>
      <c r="Z152" s="35" t="str">
        <f t="shared" ca="1" si="71"/>
        <v>Borussia DortmundInter Mailand</v>
      </c>
      <c r="AA152" s="13">
        <f t="shared" ca="1" si="70"/>
        <v>1</v>
      </c>
      <c r="AB152" s="13" t="str">
        <f ca="1">IF(AA152&gt;0,Y80&amp;Language!$E$84&amp;X80,"")</f>
        <v>1-0</v>
      </c>
      <c r="AC152" s="2"/>
      <c r="AD152" s="145"/>
    </row>
    <row r="153" spans="25:30" x14ac:dyDescent="0.2">
      <c r="Y153" s="68" t="s">
        <v>33</v>
      </c>
      <c r="Z153" s="35" t="str">
        <f t="shared" ca="1" si="71"/>
        <v>Real MadridManchester City</v>
      </c>
      <c r="AA153" s="13">
        <f t="shared" ca="1" si="70"/>
        <v>1</v>
      </c>
      <c r="AB153" s="13" t="str">
        <f ca="1">IF(AA153&gt;0,Y81&amp;Language!$E$84&amp;X81,"")</f>
        <v>2-2</v>
      </c>
      <c r="AC153" s="2"/>
      <c r="AD153" s="145"/>
    </row>
    <row r="154" spans="25:30" x14ac:dyDescent="0.2">
      <c r="Y154" s="68" t="s">
        <v>34</v>
      </c>
      <c r="Z154" s="35" t="str">
        <f t="shared" si="71"/>
        <v/>
      </c>
      <c r="AA154" s="13">
        <f t="shared" si="70"/>
        <v>0</v>
      </c>
      <c r="AB154" s="13" t="str">
        <f>IF(AA154&gt;0,Y82&amp;Language!$E$84&amp;X82,"")</f>
        <v/>
      </c>
      <c r="AC154" s="2"/>
      <c r="AD154" s="145"/>
    </row>
    <row r="155" spans="25:30" x14ac:dyDescent="0.2">
      <c r="Y155" s="68" t="s">
        <v>35</v>
      </c>
      <c r="Z155" s="35" t="str">
        <f t="shared" si="71"/>
        <v/>
      </c>
      <c r="AA155" s="13">
        <f t="shared" si="70"/>
        <v>0</v>
      </c>
      <c r="AB155" s="13" t="str">
        <f>IF(AA155&gt;0,Y83&amp;Language!$E$84&amp;X83,"")</f>
        <v/>
      </c>
      <c r="AC155" s="2"/>
      <c r="AD155" s="145"/>
    </row>
    <row r="156" spans="25:30" x14ac:dyDescent="0.2">
      <c r="Y156" s="68" t="s">
        <v>36</v>
      </c>
      <c r="Z156" s="35" t="str">
        <f t="shared" si="71"/>
        <v/>
      </c>
      <c r="AA156" s="13">
        <f t="shared" si="70"/>
        <v>0</v>
      </c>
      <c r="AB156" s="13" t="str">
        <f>IF(AA156&gt;0,Y84&amp;Language!$E$84&amp;X84,"")</f>
        <v/>
      </c>
      <c r="AC156" s="2"/>
      <c r="AD156" s="145"/>
    </row>
    <row r="157" spans="25:30" x14ac:dyDescent="0.2">
      <c r="Y157" s="68" t="s">
        <v>37</v>
      </c>
      <c r="Z157" s="35" t="str">
        <f t="shared" si="71"/>
        <v/>
      </c>
      <c r="AA157" s="13">
        <f t="shared" si="70"/>
        <v>0</v>
      </c>
      <c r="AB157" s="13" t="str">
        <f>IF(AA157&gt;0,Y85&amp;Language!$E$84&amp;X85,"")</f>
        <v/>
      </c>
      <c r="AC157" s="2"/>
      <c r="AD157" s="145"/>
    </row>
    <row r="158" spans="25:30" x14ac:dyDescent="0.2">
      <c r="Y158" s="68" t="s">
        <v>38</v>
      </c>
      <c r="Z158" s="35" t="str">
        <f t="shared" si="71"/>
        <v/>
      </c>
      <c r="AA158" s="13">
        <f t="shared" si="70"/>
        <v>0</v>
      </c>
      <c r="AB158" s="13" t="str">
        <f>IF(AA158&gt;0,Y86&amp;Language!$E$84&amp;X86,"")</f>
        <v/>
      </c>
      <c r="AC158" s="2"/>
      <c r="AD158" s="145"/>
    </row>
    <row r="159" spans="25:30" x14ac:dyDescent="0.2">
      <c r="Y159" s="68" t="s">
        <v>39</v>
      </c>
      <c r="Z159" s="35" t="str">
        <f t="shared" si="71"/>
        <v/>
      </c>
      <c r="AA159" s="13">
        <f t="shared" si="70"/>
        <v>0</v>
      </c>
      <c r="AB159" s="13" t="str">
        <f>IF(AA159&gt;0,Y87&amp;Language!$E$84&amp;X87,"")</f>
        <v/>
      </c>
      <c r="AC159" s="2"/>
      <c r="AD159" s="145"/>
    </row>
    <row r="160" spans="25:30" x14ac:dyDescent="0.2">
      <c r="Y160" s="68" t="s">
        <v>40</v>
      </c>
      <c r="Z160" s="35" t="str">
        <f t="shared" si="71"/>
        <v/>
      </c>
      <c r="AA160" s="13">
        <f t="shared" si="70"/>
        <v>0</v>
      </c>
      <c r="AB160" s="13" t="str">
        <f>IF(AA160&gt;0,Y88&amp;Language!$E$84&amp;X88,"")</f>
        <v/>
      </c>
      <c r="AC160" s="2"/>
      <c r="AD160" s="145"/>
    </row>
    <row r="161" spans="25:30" x14ac:dyDescent="0.2">
      <c r="Y161" s="68" t="s">
        <v>41</v>
      </c>
      <c r="Z161" s="35" t="str">
        <f t="shared" si="71"/>
        <v/>
      </c>
      <c r="AA161" s="13">
        <f t="shared" si="70"/>
        <v>0</v>
      </c>
      <c r="AB161" s="13" t="str">
        <f>IF(AA161&gt;0,Y89&amp;Language!$E$84&amp;X89,"")</f>
        <v/>
      </c>
      <c r="AC161" s="2"/>
      <c r="AD161" s="145"/>
    </row>
    <row r="162" spans="25:30" x14ac:dyDescent="0.2">
      <c r="Y162" s="68" t="s">
        <v>42</v>
      </c>
      <c r="Z162" s="35" t="str">
        <f t="shared" si="71"/>
        <v/>
      </c>
      <c r="AA162" s="13">
        <f t="shared" si="70"/>
        <v>0</v>
      </c>
      <c r="AB162" s="13" t="str">
        <f>IF(AA162&gt;0,Y90&amp;Language!$E$84&amp;X90,"")</f>
        <v/>
      </c>
      <c r="AC162" s="2"/>
      <c r="AD162" s="145"/>
    </row>
    <row r="163" spans="25:30" x14ac:dyDescent="0.2">
      <c r="Y163" s="68" t="s">
        <v>43</v>
      </c>
      <c r="Z163" s="35" t="str">
        <f t="shared" si="71"/>
        <v/>
      </c>
      <c r="AA163" s="13">
        <f t="shared" si="70"/>
        <v>0</v>
      </c>
      <c r="AB163" s="13" t="str">
        <f>IF(AA163&gt;0,Y91&amp;Language!$E$84&amp;X91,"")</f>
        <v/>
      </c>
      <c r="AC163" s="2"/>
      <c r="AD163" s="145"/>
    </row>
    <row r="164" spans="25:30" x14ac:dyDescent="0.2">
      <c r="Y164" s="68" t="s">
        <v>44</v>
      </c>
      <c r="Z164" s="35" t="str">
        <f t="shared" si="71"/>
        <v/>
      </c>
      <c r="AA164" s="13">
        <f t="shared" si="70"/>
        <v>0</v>
      </c>
      <c r="AB164" s="13" t="str">
        <f>IF(AA164&gt;0,Y92&amp;Language!$E$84&amp;X92,"")</f>
        <v/>
      </c>
      <c r="AC164" s="2"/>
      <c r="AD164" s="145"/>
    </row>
    <row r="165" spans="25:30" x14ac:dyDescent="0.2">
      <c r="Y165" s="68" t="s">
        <v>45</v>
      </c>
      <c r="Z165" s="35" t="str">
        <f t="shared" si="71"/>
        <v/>
      </c>
      <c r="AA165" s="13">
        <f t="shared" si="70"/>
        <v>0</v>
      </c>
      <c r="AB165" s="13" t="str">
        <f>IF(AA165&gt;0,Y93&amp;Language!$E$84&amp;X93,"")</f>
        <v/>
      </c>
      <c r="AC165" s="2"/>
      <c r="AD165" s="145"/>
    </row>
    <row r="166" spans="25:30" x14ac:dyDescent="0.2">
      <c r="Y166" s="68" t="s">
        <v>46</v>
      </c>
      <c r="Z166" s="35" t="str">
        <f t="shared" si="71"/>
        <v/>
      </c>
      <c r="AA166" s="13">
        <f t="shared" si="70"/>
        <v>0</v>
      </c>
      <c r="AB166" s="13" t="str">
        <f>IF(AA166&gt;0,Y94&amp;Language!$E$84&amp;X94,"")</f>
        <v/>
      </c>
      <c r="AC166" s="2"/>
      <c r="AD166" s="145"/>
    </row>
    <row r="167" spans="25:30" x14ac:dyDescent="0.2">
      <c r="Y167" s="68" t="s">
        <v>47</v>
      </c>
      <c r="Z167" s="35" t="str">
        <f t="shared" si="71"/>
        <v/>
      </c>
      <c r="AA167" s="13">
        <f t="shared" si="70"/>
        <v>0</v>
      </c>
      <c r="AB167" s="13" t="str">
        <f>IF(AA167&gt;0,Y95&amp;Language!$E$84&amp;X95,"")</f>
        <v/>
      </c>
      <c r="AC167" s="2"/>
      <c r="AD167" s="145"/>
    </row>
    <row r="168" spans="25:30" x14ac:dyDescent="0.2">
      <c r="Y168" s="68" t="s">
        <v>48</v>
      </c>
      <c r="Z168" s="35" t="str">
        <f t="shared" si="71"/>
        <v/>
      </c>
      <c r="AA168" s="13">
        <f t="shared" si="70"/>
        <v>0</v>
      </c>
      <c r="AB168" s="13" t="str">
        <f>IF(AA168&gt;0,Y96&amp;Language!$E$84&amp;X96,"")</f>
        <v/>
      </c>
      <c r="AC168" s="2"/>
      <c r="AD168" s="145"/>
    </row>
    <row r="169" spans="25:30" x14ac:dyDescent="0.2">
      <c r="Y169" s="68" t="s">
        <v>49</v>
      </c>
      <c r="Z169" s="35" t="str">
        <f t="shared" si="71"/>
        <v/>
      </c>
      <c r="AA169" s="13">
        <f t="shared" si="70"/>
        <v>0</v>
      </c>
      <c r="AB169" s="13" t="str">
        <f>IF(AA169&gt;0,Y97&amp;Language!$E$84&amp;X97,"")</f>
        <v/>
      </c>
      <c r="AC169" s="2"/>
      <c r="AD169" s="145"/>
    </row>
    <row r="170" spans="25:30" x14ac:dyDescent="0.2">
      <c r="Y170" s="68" t="s">
        <v>50</v>
      </c>
      <c r="Z170" s="35" t="str">
        <f t="shared" si="71"/>
        <v/>
      </c>
      <c r="AA170" s="13">
        <f t="shared" si="70"/>
        <v>0</v>
      </c>
      <c r="AB170" s="13" t="str">
        <f>IF(AA170&gt;0,Y98&amp;Language!$E$84&amp;X98,"")</f>
        <v/>
      </c>
      <c r="AC170" s="2"/>
      <c r="AD170" s="145"/>
    </row>
    <row r="171" spans="25:30" x14ac:dyDescent="0.2">
      <c r="Y171" s="68" t="s">
        <v>51</v>
      </c>
      <c r="Z171" s="35" t="str">
        <f t="shared" si="71"/>
        <v/>
      </c>
      <c r="AA171" s="13">
        <f t="shared" si="70"/>
        <v>0</v>
      </c>
      <c r="AB171" s="13" t="str">
        <f>IF(AA171&gt;0,Y99&amp;Language!$E$84&amp;X99,"")</f>
        <v/>
      </c>
      <c r="AC171" s="2"/>
      <c r="AD171" s="145"/>
    </row>
    <row r="172" spans="25:30" x14ac:dyDescent="0.2">
      <c r="Y172" s="68" t="s">
        <v>60</v>
      </c>
      <c r="Z172" s="35" t="str">
        <f t="shared" si="71"/>
        <v/>
      </c>
      <c r="AA172" s="13">
        <f t="shared" si="70"/>
        <v>0</v>
      </c>
      <c r="AB172" s="13" t="str">
        <f>IF(AA172&gt;0,Y100&amp;Language!$E$84&amp;X100,"")</f>
        <v/>
      </c>
      <c r="AC172" s="2"/>
      <c r="AD172" s="145"/>
    </row>
    <row r="173" spans="25:30" x14ac:dyDescent="0.2">
      <c r="Y173" s="68" t="s">
        <v>61</v>
      </c>
      <c r="Z173" s="35" t="str">
        <f t="shared" si="71"/>
        <v/>
      </c>
      <c r="AA173" s="13">
        <f t="shared" si="70"/>
        <v>0</v>
      </c>
      <c r="AB173" s="13" t="str">
        <f>IF(AA173&gt;0,Y101&amp;Language!$E$84&amp;X101,"")</f>
        <v/>
      </c>
      <c r="AC173" s="2"/>
      <c r="AD173" s="145"/>
    </row>
    <row r="174" spans="25:30" x14ac:dyDescent="0.2">
      <c r="Y174" s="68" t="s">
        <v>62</v>
      </c>
      <c r="Z174" s="35" t="str">
        <f t="shared" si="71"/>
        <v/>
      </c>
      <c r="AA174" s="13">
        <f t="shared" si="70"/>
        <v>0</v>
      </c>
      <c r="AB174" s="13" t="str">
        <f>IF(AA174&gt;0,Y102&amp;Language!$E$84&amp;X102,"")</f>
        <v/>
      </c>
      <c r="AC174" s="2"/>
      <c r="AD174" s="145"/>
    </row>
    <row r="175" spans="25:30" x14ac:dyDescent="0.2">
      <c r="Y175" s="68" t="s">
        <v>63</v>
      </c>
      <c r="Z175" s="35" t="str">
        <f t="shared" si="71"/>
        <v/>
      </c>
      <c r="AA175" s="13">
        <f t="shared" si="70"/>
        <v>0</v>
      </c>
      <c r="AB175" s="13" t="str">
        <f>IF(AA175&gt;0,Y103&amp;Language!$E$84&amp;X103,"")</f>
        <v/>
      </c>
      <c r="AC175" s="2"/>
      <c r="AD175" s="145"/>
    </row>
    <row r="176" spans="25:30" x14ac:dyDescent="0.2">
      <c r="Y176" s="68" t="s">
        <v>64</v>
      </c>
      <c r="Z176" s="35" t="str">
        <f t="shared" si="71"/>
        <v/>
      </c>
      <c r="AA176" s="13">
        <f t="shared" si="70"/>
        <v>0</v>
      </c>
      <c r="AB176" s="13" t="str">
        <f>IF(AA176&gt;0,Y104&amp;Language!$E$84&amp;X104,"")</f>
        <v/>
      </c>
      <c r="AC176" s="2"/>
      <c r="AD176" s="145"/>
    </row>
    <row r="177" spans="25:30" x14ac:dyDescent="0.2">
      <c r="Y177" s="68" t="s">
        <v>65</v>
      </c>
      <c r="Z177" s="35" t="str">
        <f t="shared" si="71"/>
        <v/>
      </c>
      <c r="AA177" s="13">
        <f t="shared" si="70"/>
        <v>0</v>
      </c>
      <c r="AB177" s="13" t="str">
        <f>IF(AA177&gt;0,Y105&amp;Language!$E$84&amp;X105,"")</f>
        <v/>
      </c>
      <c r="AC177" s="2"/>
      <c r="AD177" s="145"/>
    </row>
    <row r="178" spans="25:30" x14ac:dyDescent="0.2">
      <c r="Y178" s="68" t="s">
        <v>66</v>
      </c>
      <c r="Z178" s="35" t="str">
        <f t="shared" si="71"/>
        <v/>
      </c>
      <c r="AA178" s="13">
        <f t="shared" si="70"/>
        <v>0</v>
      </c>
      <c r="AB178" s="13" t="str">
        <f>IF(AA178&gt;0,Y106&amp;Language!$E$84&amp;X106,"")</f>
        <v/>
      </c>
      <c r="AC178" s="2"/>
      <c r="AD178" s="145"/>
    </row>
    <row r="179" spans="25:30" x14ac:dyDescent="0.2">
      <c r="Y179" s="68" t="s">
        <v>67</v>
      </c>
      <c r="Z179" s="35" t="str">
        <f t="shared" si="71"/>
        <v/>
      </c>
      <c r="AA179" s="13">
        <f t="shared" si="70"/>
        <v>0</v>
      </c>
      <c r="AB179" s="13" t="str">
        <f>IF(AA179&gt;0,Y107&amp;Language!$E$84&amp;X107,"")</f>
        <v/>
      </c>
      <c r="AC179" s="2"/>
      <c r="AD179" s="145"/>
    </row>
    <row r="180" spans="25:30" x14ac:dyDescent="0.2">
      <c r="Y180" s="68" t="s">
        <v>68</v>
      </c>
      <c r="Z180" s="35" t="str">
        <f t="shared" si="71"/>
        <v/>
      </c>
      <c r="AA180" s="13">
        <f t="shared" si="70"/>
        <v>0</v>
      </c>
      <c r="AB180" s="13" t="str">
        <f>IF(AA180&gt;0,Y108&amp;Language!$E$84&amp;X108,"")</f>
        <v/>
      </c>
      <c r="AC180" s="2"/>
      <c r="AD180" s="145"/>
    </row>
    <row r="181" spans="25:30" x14ac:dyDescent="0.2">
      <c r="Y181" s="68" t="s">
        <v>69</v>
      </c>
      <c r="Z181" s="35" t="str">
        <f t="shared" si="71"/>
        <v/>
      </c>
      <c r="AA181" s="13">
        <f t="shared" si="70"/>
        <v>0</v>
      </c>
      <c r="AB181" s="13" t="str">
        <f>IF(AA181&gt;0,Y109&amp;Language!$E$84&amp;X109,"")</f>
        <v/>
      </c>
      <c r="AC181" s="2"/>
      <c r="AD181" s="145"/>
    </row>
    <row r="182" spans="25:30" x14ac:dyDescent="0.2">
      <c r="Y182" s="68" t="s">
        <v>70</v>
      </c>
      <c r="Z182" s="35" t="str">
        <f t="shared" si="71"/>
        <v/>
      </c>
      <c r="AA182" s="13">
        <f t="shared" si="70"/>
        <v>0</v>
      </c>
      <c r="AB182" s="13" t="str">
        <f>IF(AA182&gt;0,Y110&amp;Language!$E$84&amp;X110,"")</f>
        <v/>
      </c>
      <c r="AC182" s="2"/>
      <c r="AD182" s="145"/>
    </row>
    <row r="183" spans="25:30" x14ac:dyDescent="0.2">
      <c r="Y183" s="68" t="s">
        <v>71</v>
      </c>
      <c r="Z183" s="35" t="str">
        <f t="shared" si="71"/>
        <v/>
      </c>
      <c r="AA183" s="13">
        <f t="shared" si="70"/>
        <v>0</v>
      </c>
      <c r="AB183" s="13" t="str">
        <f>IF(AA183&gt;0,Y111&amp;Language!$E$84&amp;X111,"")</f>
        <v/>
      </c>
      <c r="AC183" s="2"/>
      <c r="AD183" s="145"/>
    </row>
    <row r="184" spans="25:30" x14ac:dyDescent="0.2">
      <c r="Y184" s="68" t="s">
        <v>72</v>
      </c>
      <c r="Z184" s="35" t="str">
        <f t="shared" si="71"/>
        <v/>
      </c>
      <c r="AA184" s="13">
        <f t="shared" si="70"/>
        <v>0</v>
      </c>
      <c r="AB184" s="13" t="str">
        <f>IF(AA184&gt;0,Y112&amp;Language!$E$84&amp;X112,"")</f>
        <v/>
      </c>
      <c r="AC184" s="2"/>
      <c r="AD184" s="145"/>
    </row>
    <row r="185" spans="25:30" x14ac:dyDescent="0.2">
      <c r="Y185" s="68" t="s">
        <v>73</v>
      </c>
      <c r="Z185" s="35" t="str">
        <f t="shared" si="71"/>
        <v/>
      </c>
      <c r="AA185" s="13">
        <f t="shared" si="70"/>
        <v>0</v>
      </c>
      <c r="AB185" s="13" t="str">
        <f>IF(AA185&gt;0,Y113&amp;Language!$E$84&amp;X113,"")</f>
        <v/>
      </c>
      <c r="AC185" s="2"/>
      <c r="AD185" s="145"/>
    </row>
    <row r="186" spans="25:30" x14ac:dyDescent="0.2">
      <c r="Y186" s="68" t="s">
        <v>74</v>
      </c>
      <c r="Z186" s="35" t="str">
        <f t="shared" si="71"/>
        <v/>
      </c>
      <c r="AA186" s="13">
        <f t="shared" si="70"/>
        <v>0</v>
      </c>
      <c r="AB186" s="13" t="str">
        <f>IF(AA186&gt;0,Y114&amp;Language!$E$84&amp;X114,"")</f>
        <v/>
      </c>
      <c r="AC186" s="2"/>
      <c r="AD186" s="145"/>
    </row>
    <row r="187" spans="25:30" x14ac:dyDescent="0.2">
      <c r="Y187" s="68" t="s">
        <v>75</v>
      </c>
      <c r="Z187" s="35" t="str">
        <f t="shared" si="71"/>
        <v/>
      </c>
      <c r="AA187" s="13">
        <f t="shared" si="70"/>
        <v>0</v>
      </c>
      <c r="AB187" s="13" t="str">
        <f>IF(AA187&gt;0,Y115&amp;Language!$E$84&amp;X115,"")</f>
        <v/>
      </c>
      <c r="AC187" s="2"/>
      <c r="AD187" s="145"/>
    </row>
    <row r="188" spans="25:30" x14ac:dyDescent="0.2">
      <c r="Y188" s="68" t="s">
        <v>76</v>
      </c>
      <c r="Z188" s="35" t="str">
        <f t="shared" si="71"/>
        <v/>
      </c>
      <c r="AA188" s="13">
        <f t="shared" si="70"/>
        <v>0</v>
      </c>
      <c r="AB188" s="13" t="str">
        <f>IF(AA188&gt;0,Y116&amp;Language!$E$84&amp;X116,"")</f>
        <v/>
      </c>
      <c r="AC188" s="2"/>
      <c r="AD188" s="145"/>
    </row>
    <row r="189" spans="25:30" x14ac:dyDescent="0.2">
      <c r="Y189" s="68" t="s">
        <v>77</v>
      </c>
      <c r="Z189" s="35" t="str">
        <f t="shared" si="71"/>
        <v/>
      </c>
      <c r="AA189" s="13">
        <f t="shared" si="70"/>
        <v>0</v>
      </c>
      <c r="AB189" s="13" t="str">
        <f>IF(AA189&gt;0,Y117&amp;Language!$E$84&amp;X117,"")</f>
        <v/>
      </c>
      <c r="AC189" s="2"/>
      <c r="AD189" s="145"/>
    </row>
    <row r="190" spans="25:30" x14ac:dyDescent="0.2">
      <c r="Y190" s="68" t="s">
        <v>78</v>
      </c>
      <c r="Z190" s="35" t="str">
        <f t="shared" si="71"/>
        <v/>
      </c>
      <c r="AA190" s="13">
        <f t="shared" si="70"/>
        <v>0</v>
      </c>
      <c r="AB190" s="13" t="str">
        <f>IF(AA190&gt;0,Y118&amp;Language!$E$84&amp;X118,"")</f>
        <v/>
      </c>
      <c r="AC190" s="2"/>
      <c r="AD190" s="145"/>
    </row>
    <row r="191" spans="25:30" x14ac:dyDescent="0.2">
      <c r="Y191" s="68" t="s">
        <v>79</v>
      </c>
      <c r="Z191" s="35" t="str">
        <f t="shared" si="71"/>
        <v/>
      </c>
      <c r="AA191" s="13">
        <f t="shared" si="70"/>
        <v>0</v>
      </c>
      <c r="AB191" s="13" t="str">
        <f>IF(AA191&gt;0,Y119&amp;Language!$E$84&amp;X119,"")</f>
        <v/>
      </c>
      <c r="AC191" s="2"/>
      <c r="AD191" s="145"/>
    </row>
    <row r="192" spans="25:30" x14ac:dyDescent="0.2">
      <c r="Y192" s="68" t="s">
        <v>80</v>
      </c>
      <c r="Z192" s="35" t="str">
        <f t="shared" si="71"/>
        <v/>
      </c>
      <c r="AA192" s="13">
        <f t="shared" si="70"/>
        <v>0</v>
      </c>
      <c r="AB192" s="13" t="str">
        <f>IF(AA192&gt;0,Y120&amp;Language!$E$84&amp;X120,"")</f>
        <v/>
      </c>
      <c r="AC192" s="2"/>
      <c r="AD192" s="145"/>
    </row>
    <row r="193" spans="25:30" x14ac:dyDescent="0.2">
      <c r="Y193" s="68" t="s">
        <v>81</v>
      </c>
      <c r="Z193" s="35" t="str">
        <f t="shared" si="71"/>
        <v/>
      </c>
      <c r="AA193" s="13">
        <f t="shared" si="70"/>
        <v>0</v>
      </c>
      <c r="AB193" s="13" t="str">
        <f>IF(AA193&gt;0,Y121&amp;Language!$E$84&amp;X121,"")</f>
        <v/>
      </c>
      <c r="AC193" s="2"/>
      <c r="AD193" s="145"/>
    </row>
    <row r="194" spans="25:30" x14ac:dyDescent="0.2">
      <c r="Y194" s="68" t="s">
        <v>82</v>
      </c>
      <c r="Z194" s="35" t="str">
        <f t="shared" si="71"/>
        <v/>
      </c>
      <c r="AA194" s="13">
        <f t="shared" si="70"/>
        <v>0</v>
      </c>
      <c r="AB194" s="13" t="str">
        <f>IF(AA194&gt;0,Y122&amp;Language!$E$84&amp;X122,"")</f>
        <v/>
      </c>
      <c r="AC194" s="2"/>
      <c r="AD194" s="145"/>
    </row>
    <row r="195" spans="25:30" x14ac:dyDescent="0.2">
      <c r="Y195" s="68" t="s">
        <v>83</v>
      </c>
      <c r="Z195" s="35" t="str">
        <f t="shared" si="71"/>
        <v/>
      </c>
      <c r="AA195" s="13">
        <f t="shared" si="70"/>
        <v>0</v>
      </c>
      <c r="AB195" s="13" t="str">
        <f>IF(AA195&gt;0,Y123&amp;Language!$E$84&amp;X123,"")</f>
        <v/>
      </c>
      <c r="AC195" s="2"/>
      <c r="AD195" s="145"/>
    </row>
    <row r="196" spans="25:30" x14ac:dyDescent="0.2">
      <c r="Y196" s="68" t="s">
        <v>84</v>
      </c>
      <c r="Z196" s="35" t="str">
        <f t="shared" si="71"/>
        <v/>
      </c>
      <c r="AA196" s="13">
        <f t="shared" si="70"/>
        <v>0</v>
      </c>
      <c r="AB196" s="13" t="str">
        <f>IF(AA196&gt;0,Y124&amp;Language!$E$84&amp;X124,"")</f>
        <v/>
      </c>
      <c r="AC196" s="2"/>
      <c r="AD196" s="145"/>
    </row>
    <row r="197" spans="25:30" x14ac:dyDescent="0.2">
      <c r="Y197" s="68" t="s">
        <v>85</v>
      </c>
      <c r="Z197" s="35" t="str">
        <f t="shared" si="71"/>
        <v/>
      </c>
      <c r="AA197" s="13">
        <f t="shared" si="70"/>
        <v>0</v>
      </c>
      <c r="AB197" s="13" t="str">
        <f>IF(AA197&gt;0,Y125&amp;Language!$E$84&amp;X125,"")</f>
        <v/>
      </c>
      <c r="AC197" s="2"/>
      <c r="AD197" s="145"/>
    </row>
    <row r="198" spans="25:30" x14ac:dyDescent="0.2">
      <c r="Y198" s="68" t="s">
        <v>86</v>
      </c>
      <c r="Z198" s="35" t="str">
        <f t="shared" si="71"/>
        <v/>
      </c>
      <c r="AA198" s="13">
        <f t="shared" si="70"/>
        <v>0</v>
      </c>
      <c r="AB198" s="13" t="str">
        <f>IF(AA198&gt;0,Y126&amp;Language!$E$84&amp;X126,"")</f>
        <v/>
      </c>
      <c r="AC198" s="2"/>
      <c r="AD198" s="145"/>
    </row>
    <row r="199" spans="25:30" x14ac:dyDescent="0.2">
      <c r="Y199" s="68" t="s">
        <v>87</v>
      </c>
      <c r="Z199" s="35" t="str">
        <f t="shared" si="71"/>
        <v/>
      </c>
      <c r="AA199" s="13">
        <f t="shared" si="70"/>
        <v>0</v>
      </c>
      <c r="AB199" s="13" t="str">
        <f>IF(AA199&gt;0,Y127&amp;Language!$E$84&amp;X127,"")</f>
        <v/>
      </c>
      <c r="AC199" s="2"/>
      <c r="AD199" s="145"/>
    </row>
    <row r="200" spans="25:30" x14ac:dyDescent="0.2">
      <c r="Y200" s="68" t="s">
        <v>88</v>
      </c>
      <c r="Z200" s="35" t="str">
        <f t="shared" si="71"/>
        <v/>
      </c>
      <c r="AA200" s="13">
        <f t="shared" si="70"/>
        <v>0</v>
      </c>
      <c r="AB200" s="13" t="str">
        <f>IF(AA200&gt;0,Y128&amp;Language!$E$84&amp;X128,"")</f>
        <v/>
      </c>
      <c r="AC200" s="2"/>
      <c r="AD200" s="145"/>
    </row>
    <row r="201" spans="25:30" x14ac:dyDescent="0.2">
      <c r="Y201" s="68" t="s">
        <v>89</v>
      </c>
      <c r="Z201" s="35" t="str">
        <f t="shared" si="71"/>
        <v/>
      </c>
      <c r="AA201" s="13">
        <f t="shared" ref="AA201:AA207" si="72">AA129</f>
        <v>0</v>
      </c>
      <c r="AB201" s="13" t="str">
        <f>IF(AA201&gt;0,Y129&amp;Language!$E$84&amp;X129,"")</f>
        <v/>
      </c>
      <c r="AC201" s="2"/>
      <c r="AD201" s="145"/>
    </row>
    <row r="202" spans="25:30" x14ac:dyDescent="0.2">
      <c r="Y202" s="68" t="s">
        <v>90</v>
      </c>
      <c r="Z202" s="35" t="str">
        <f t="shared" ref="Z202:Z206" si="73">W130&amp;V130</f>
        <v/>
      </c>
      <c r="AA202" s="13">
        <f t="shared" si="72"/>
        <v>0</v>
      </c>
      <c r="AB202" s="13" t="str">
        <f>IF(AA202&gt;0,Y130&amp;Language!$E$84&amp;X130,"")</f>
        <v/>
      </c>
      <c r="AC202" s="2"/>
      <c r="AD202" s="145"/>
    </row>
    <row r="203" spans="25:30" x14ac:dyDescent="0.2">
      <c r="Y203" s="68" t="s">
        <v>91</v>
      </c>
      <c r="Z203" s="35" t="str">
        <f t="shared" si="73"/>
        <v/>
      </c>
      <c r="AA203" s="13">
        <f t="shared" si="72"/>
        <v>0</v>
      </c>
      <c r="AB203" s="13" t="str">
        <f>IF(AA203&gt;0,Y131&amp;Language!$E$84&amp;X131,"")</f>
        <v/>
      </c>
      <c r="AC203" s="2"/>
      <c r="AD203" s="145"/>
    </row>
    <row r="204" spans="25:30" x14ac:dyDescent="0.2">
      <c r="Y204" s="68" t="s">
        <v>92</v>
      </c>
      <c r="Z204" s="35" t="str">
        <f t="shared" si="73"/>
        <v/>
      </c>
      <c r="AA204" s="13">
        <f t="shared" si="72"/>
        <v>0</v>
      </c>
      <c r="AB204" s="13" t="str">
        <f>IF(AA204&gt;0,Y132&amp;Language!$E$84&amp;X132,"")</f>
        <v/>
      </c>
      <c r="AC204" s="2"/>
      <c r="AD204" s="145"/>
    </row>
    <row r="205" spans="25:30" x14ac:dyDescent="0.2">
      <c r="Y205" s="68" t="s">
        <v>93</v>
      </c>
      <c r="Z205" s="35" t="str">
        <f t="shared" si="73"/>
        <v/>
      </c>
      <c r="AA205" s="13">
        <f t="shared" si="72"/>
        <v>0</v>
      </c>
      <c r="AB205" s="13" t="str">
        <f>IF(AA205&gt;0,Y133&amp;Language!$E$84&amp;X133,"")</f>
        <v/>
      </c>
      <c r="AC205" s="2"/>
      <c r="AD205" s="145"/>
    </row>
    <row r="206" spans="25:30" x14ac:dyDescent="0.2">
      <c r="Y206" s="68" t="s">
        <v>94</v>
      </c>
      <c r="Z206" s="35" t="str">
        <f t="shared" si="73"/>
        <v/>
      </c>
      <c r="AA206" s="13">
        <f t="shared" si="72"/>
        <v>0</v>
      </c>
      <c r="AB206" s="13" t="str">
        <f>IF(AA206&gt;0,Y134&amp;Language!$E$84&amp;X134,"")</f>
        <v/>
      </c>
      <c r="AC206" s="2"/>
      <c r="AD206" s="145"/>
    </row>
    <row r="207" spans="25:30" ht="12.75" thickBot="1" x14ac:dyDescent="0.25">
      <c r="Y207" s="69" t="s">
        <v>95</v>
      </c>
      <c r="Z207" s="37" t="str">
        <f>W135&amp;V135</f>
        <v/>
      </c>
      <c r="AA207" s="38">
        <f t="shared" si="72"/>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F5C7-9C76-419C-853C-A80B1DC32D27}">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1</v>
      </c>
      <c r="D4" s="13">
        <f ca="1">E4+ROW()/1000+(F4="")*10</f>
        <v>1.004</v>
      </c>
      <c r="E4" s="269">
        <f ca="1">IF($AI$15,RANK(AH17,AH$17:AH$25,1),RANK(X17,X$17:X$25,1))</f>
        <v>1</v>
      </c>
      <c r="F4" s="1" t="str">
        <f ca="1">$Q64</f>
        <v>VFB Essenheim</v>
      </c>
      <c r="G4" s="1">
        <f t="shared" ref="G4:G12" ca="1" si="1">SUMIFS($X$64:$X$135,$V$64:$V$135,$F4)+SUMIFS($Y$64:$Y$135,$W$64:$W$135,$F4)</f>
        <v>5</v>
      </c>
      <c r="H4" s="1">
        <f t="shared" ref="H4:H12" ca="1" si="2">SUMIFS($Y$64:$Y$135,$V$64:$V$135,$F4)+SUMIFS($X$64:$X$135,$W$64:$W$135,$F4)</f>
        <v>2</v>
      </c>
      <c r="I4" s="13">
        <f t="shared" ref="I4:I12" ca="1" si="3">G4-H4</f>
        <v>3</v>
      </c>
      <c r="J4" s="1">
        <f ca="1">SUMIF($V$64:$V$135,F4,$AE$64:$AE$135)+SUMIF($W$64:$W$135,F4,$AF$64:$AF$135)</f>
        <v>6</v>
      </c>
      <c r="K4" s="1">
        <f t="shared" ref="K4:K12" ca="1" si="4">SUMPRODUCT(($V$64:$V$135=F4)*($X$64:$X$135&lt;&gt;""))+SUMPRODUCT(($W$64:$W$135=F4)*($Y$64:$Y$135&lt;&gt;""))</f>
        <v>2</v>
      </c>
      <c r="L4" s="1">
        <f t="shared" ref="L4:L12" ca="1" si="5">SUMPRODUCT(($V$64:$V$135=F4)*($X$64:$X$135&gt;$Y$64:$Y$135))+SUMPRODUCT(($W$64:$W$135=F4)*($X$64:$X$135&lt;$Y$64:$Y$135))</f>
        <v>2</v>
      </c>
      <c r="M4" s="1">
        <f t="shared" ref="M4:M12" ca="1" si="6">SUMPRODUCT(($V$64:$W$135=F4)*($X$64:$X$135=$Y$64:$Y$135)*($X$64:$X$135&lt;&gt;"")*($Y$64:$Y$135&lt;&gt;""))</f>
        <v>0</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1.0304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1.0304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1.0304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1.0304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SSV Wildbach</v>
      </c>
      <c r="G5" s="1">
        <f t="shared" ca="1" si="1"/>
        <v>5</v>
      </c>
      <c r="H5" s="1">
        <f t="shared" ca="1" si="2"/>
        <v>4</v>
      </c>
      <c r="I5" s="13">
        <f t="shared" ca="1" si="3"/>
        <v>1</v>
      </c>
      <c r="J5" s="1">
        <f t="shared" ref="J5:J12" ca="1" si="15">SUMIF($V$64:$V$135,F5,$AE$64:$AE$135)+SUMIF($W$64:$W$135,F5,$AF$64:$AF$135)</f>
        <v>3</v>
      </c>
      <c r="K5" s="1">
        <f t="shared" ca="1" si="4"/>
        <v>2</v>
      </c>
      <c r="L5" s="1">
        <f t="shared" ca="1" si="5"/>
        <v>1</v>
      </c>
      <c r="M5" s="1">
        <f t="shared" ca="1" si="6"/>
        <v>0</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1.0305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1.0305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1.0305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1.0305</v>
      </c>
      <c r="AP5" s="648">
        <f t="shared" ref="AP5:AP12" ca="1" si="28">RANK($AO5,$AO$4:$AO$12,1)</f>
        <v>2</v>
      </c>
    </row>
    <row r="6" spans="1:42" s="2" customFormat="1" x14ac:dyDescent="0.2">
      <c r="A6" s="256"/>
      <c r="B6" s="1">
        <v>3</v>
      </c>
      <c r="C6" s="22">
        <f t="shared" ca="1" si="11"/>
        <v>3</v>
      </c>
      <c r="D6" s="13">
        <f t="shared" ca="1" si="12"/>
        <v>9.0060000000000002</v>
      </c>
      <c r="E6" s="269">
        <f t="shared" ca="1" si="13"/>
        <v>9</v>
      </c>
      <c r="F6" s="1" t="str">
        <f t="shared" ca="1" si="14"/>
        <v>Kickers Rodendorf</v>
      </c>
      <c r="G6" s="1">
        <f t="shared" ca="1" si="1"/>
        <v>3</v>
      </c>
      <c r="H6" s="1">
        <f t="shared" ca="1" si="2"/>
        <v>7</v>
      </c>
      <c r="I6" s="13">
        <f t="shared" ca="1" si="3"/>
        <v>-4</v>
      </c>
      <c r="J6" s="1">
        <f t="shared" ca="1" si="15"/>
        <v>0</v>
      </c>
      <c r="K6" s="1">
        <f t="shared" ca="1" si="4"/>
        <v>2</v>
      </c>
      <c r="L6" s="1">
        <f t="shared" ca="1" si="5"/>
        <v>0</v>
      </c>
      <c r="M6" s="1">
        <f t="shared" ca="1" si="6"/>
        <v>0</v>
      </c>
      <c r="N6" s="1">
        <f t="shared" ca="1" si="7"/>
        <v>2</v>
      </c>
      <c r="O6" s="24"/>
      <c r="P6" s="25"/>
      <c r="V6" s="1"/>
      <c r="W6" s="645" t="str">
        <f t="shared" ca="1" si="16"/>
        <v/>
      </c>
      <c r="X6" s="646" t="str">
        <f t="shared" ca="1" si="17"/>
        <v/>
      </c>
      <c r="Y6" s="643">
        <f t="shared" ca="1" si="18"/>
        <v>99999</v>
      </c>
      <c r="Z6" s="643">
        <f ca="1">RANK(Y6,Y$4:Y$12,1)+INDEX($E$4:$E$12,MATCH(W6,$F$4:$F$12,0))/100+ROW()/10000</f>
        <v>1.0306</v>
      </c>
      <c r="AA6" s="648">
        <f t="shared" ca="1" si="19"/>
        <v>3</v>
      </c>
      <c r="AB6" s="645" t="str">
        <f t="shared" ca="1" si="8"/>
        <v/>
      </c>
      <c r="AC6" s="646" t="str">
        <f t="shared" ca="1" si="20"/>
        <v/>
      </c>
      <c r="AD6" s="647">
        <f t="shared" ca="1" si="21"/>
        <v>99999</v>
      </c>
      <c r="AE6" s="643">
        <f ca="1">RANK(AD6,AD$4:AD$12,1)+INDEX($E$4:$E$12,MATCH(AB6,$F$4:$F$12,0))/100+ROW()/10000</f>
        <v>1.0306</v>
      </c>
      <c r="AF6" s="643">
        <f t="shared" ca="1" si="22"/>
        <v>3</v>
      </c>
      <c r="AG6" s="645" t="str">
        <f t="shared" ca="1" si="9"/>
        <v/>
      </c>
      <c r="AH6" s="646" t="str">
        <f t="shared" ca="1" si="23"/>
        <v/>
      </c>
      <c r="AI6" s="647">
        <f t="shared" ca="1" si="24"/>
        <v>99999</v>
      </c>
      <c r="AJ6" s="643">
        <f ca="1">RANK(AI6,AI$4:AI$12,1)+INDEX($E$4:$E$12,MATCH(AG6,$F$4:$F$12,0))/100+ROW()/10000</f>
        <v>1.0306</v>
      </c>
      <c r="AK6" s="648">
        <f t="shared" ca="1" si="25"/>
        <v>3</v>
      </c>
      <c r="AL6" s="646" t="str">
        <f t="shared" ca="1" si="10"/>
        <v/>
      </c>
      <c r="AM6" s="646" t="str">
        <f t="shared" ca="1" si="26"/>
        <v/>
      </c>
      <c r="AN6" s="647">
        <f t="shared" ca="1" si="27"/>
        <v>99999</v>
      </c>
      <c r="AO6" s="643">
        <f ca="1">RANK(AN6,AN$4:AN$12,1)+INDEX($E$4:$E$12,MATCH(AL6,$F$4:$F$12,0))/100+ROW()/10000</f>
        <v>1.0306</v>
      </c>
      <c r="AP6" s="648">
        <f t="shared" ca="1" si="28"/>
        <v>3</v>
      </c>
    </row>
    <row r="7" spans="1:42" s="2" customFormat="1" x14ac:dyDescent="0.2">
      <c r="A7" s="256"/>
      <c r="B7" s="1">
        <v>4</v>
      </c>
      <c r="C7" s="22">
        <f t="shared" ca="1" si="11"/>
        <v>4</v>
      </c>
      <c r="D7" s="13">
        <f t="shared" ca="1" si="12"/>
        <v>13.007</v>
      </c>
      <c r="E7" s="269">
        <f t="shared" ca="1" si="13"/>
        <v>3</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1.0306999999999999</v>
      </c>
      <c r="AA7" s="648">
        <f t="shared" ca="1" si="19"/>
        <v>4</v>
      </c>
      <c r="AB7" s="645" t="str">
        <f t="shared" ca="1" si="8"/>
        <v/>
      </c>
      <c r="AC7" s="646" t="str">
        <f t="shared" ca="1" si="20"/>
        <v/>
      </c>
      <c r="AD7" s="647">
        <f t="shared" ca="1" si="21"/>
        <v>99999</v>
      </c>
      <c r="AE7" s="643">
        <f ca="1">RANK(AD7,AD$4:AD$12,1)+INDEX($E$4:$E$12,MATCH(AB7,$F$4:$F$12,0))/100+ROW()/10000</f>
        <v>1.0306999999999999</v>
      </c>
      <c r="AF7" s="643">
        <f t="shared" ca="1" si="22"/>
        <v>4</v>
      </c>
      <c r="AG7" s="645" t="str">
        <f t="shared" ca="1" si="9"/>
        <v/>
      </c>
      <c r="AH7" s="646" t="str">
        <f t="shared" ca="1" si="23"/>
        <v/>
      </c>
      <c r="AI7" s="647">
        <f t="shared" ca="1" si="24"/>
        <v>99999</v>
      </c>
      <c r="AJ7" s="643">
        <f ca="1">RANK(AI7,AI$4:AI$12,1)+INDEX($E$4:$E$12,MATCH(AG7,$F$4:$F$12,0))/100+ROW()/10000</f>
        <v>1.0306999999999999</v>
      </c>
      <c r="AK7" s="648">
        <f t="shared" ca="1" si="25"/>
        <v>4</v>
      </c>
      <c r="AL7" s="646" t="str">
        <f t="shared" ca="1" si="10"/>
        <v/>
      </c>
      <c r="AM7" s="646" t="str">
        <f t="shared" ca="1" si="26"/>
        <v/>
      </c>
      <c r="AN7" s="647">
        <f t="shared" ca="1" si="27"/>
        <v>99999</v>
      </c>
      <c r="AO7" s="643">
        <f ca="1">RANK(AN7,AN$4:AN$12,1)+INDEX($E$4:$E$12,MATCH(AL7,$F$4:$F$12,0))/100+ROW()/10000</f>
        <v>1.0306999999999999</v>
      </c>
      <c r="AP7" s="648">
        <f t="shared" ca="1" si="28"/>
        <v>4</v>
      </c>
    </row>
    <row r="8" spans="1:42" s="2" customFormat="1" x14ac:dyDescent="0.2">
      <c r="A8" s="256"/>
      <c r="B8" s="1">
        <v>5</v>
      </c>
      <c r="C8" s="22">
        <f t="shared" ca="1" si="11"/>
        <v>5</v>
      </c>
      <c r="D8" s="13">
        <f t="shared" ca="1" si="12"/>
        <v>13.007999999999999</v>
      </c>
      <c r="E8" s="269">
        <f t="shared" ca="1" si="13"/>
        <v>3</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1.0307999999999999</v>
      </c>
      <c r="AA8" s="648">
        <f t="shared" ca="1" si="19"/>
        <v>5</v>
      </c>
      <c r="AB8" s="645" t="str">
        <f t="shared" ca="1" si="8"/>
        <v/>
      </c>
      <c r="AC8" s="646" t="str">
        <f t="shared" ca="1" si="20"/>
        <v/>
      </c>
      <c r="AD8" s="647">
        <f t="shared" ca="1" si="21"/>
        <v>99999</v>
      </c>
      <c r="AE8" s="643">
        <f t="shared" ref="AE8:AE12" ca="1" si="30">RANK(AD8,AD$4:AD$12,1)+INDEX($E$4:$E$12,MATCH(AB8,$F$4:$F$12,0))/100+ROW()/10000</f>
        <v>1.0307999999999999</v>
      </c>
      <c r="AF8" s="643">
        <f t="shared" ca="1" si="22"/>
        <v>5</v>
      </c>
      <c r="AG8" s="645" t="str">
        <f t="shared" ca="1" si="9"/>
        <v/>
      </c>
      <c r="AH8" s="646" t="str">
        <f t="shared" ca="1" si="23"/>
        <v/>
      </c>
      <c r="AI8" s="647">
        <f t="shared" ca="1" si="24"/>
        <v>99999</v>
      </c>
      <c r="AJ8" s="643">
        <f t="shared" ref="AJ8:AJ12" ca="1" si="31">RANK(AI8,AI$4:AI$12,1)+INDEX($E$4:$E$12,MATCH(AG8,$F$4:$F$12,0))/100+ROW()/10000</f>
        <v>1.0307999999999999</v>
      </c>
      <c r="AK8" s="648">
        <f t="shared" ca="1" si="25"/>
        <v>5</v>
      </c>
      <c r="AL8" s="646" t="str">
        <f t="shared" ca="1" si="10"/>
        <v/>
      </c>
      <c r="AM8" s="646" t="str">
        <f t="shared" ca="1" si="26"/>
        <v/>
      </c>
      <c r="AN8" s="647">
        <f t="shared" ca="1" si="27"/>
        <v>99999</v>
      </c>
      <c r="AO8" s="643">
        <f t="shared" ref="AO8:AO12" ca="1" si="32">RANK(AN8,AN$4:AN$12,1)+INDEX($E$4:$E$12,MATCH(AL8,$F$4:$F$12,0))/100+ROW()/10000</f>
        <v>1.0307999999999999</v>
      </c>
      <c r="AP8" s="648">
        <f t="shared" ca="1" si="28"/>
        <v>5</v>
      </c>
    </row>
    <row r="9" spans="1:42" s="2" customFormat="1" x14ac:dyDescent="0.2">
      <c r="A9" s="256"/>
      <c r="B9" s="1">
        <v>6</v>
      </c>
      <c r="C9" s="22">
        <f t="shared" ca="1" si="11"/>
        <v>6</v>
      </c>
      <c r="D9" s="13">
        <f t="shared" ca="1" si="12"/>
        <v>13.009</v>
      </c>
      <c r="E9" s="269">
        <f t="shared" ca="1" si="13"/>
        <v>3</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1.0308999999999999</v>
      </c>
      <c r="AA9" s="648">
        <f t="shared" ca="1" si="19"/>
        <v>6</v>
      </c>
      <c r="AB9" s="645" t="str">
        <f t="shared" ca="1" si="8"/>
        <v/>
      </c>
      <c r="AC9" s="646" t="str">
        <f t="shared" ca="1" si="20"/>
        <v/>
      </c>
      <c r="AD9" s="647">
        <f t="shared" ca="1" si="21"/>
        <v>99999</v>
      </c>
      <c r="AE9" s="643">
        <f t="shared" ca="1" si="30"/>
        <v>1.0308999999999999</v>
      </c>
      <c r="AF9" s="643">
        <f t="shared" ca="1" si="22"/>
        <v>6</v>
      </c>
      <c r="AG9" s="645" t="str">
        <f t="shared" ca="1" si="9"/>
        <v/>
      </c>
      <c r="AH9" s="646" t="str">
        <f t="shared" ca="1" si="23"/>
        <v/>
      </c>
      <c r="AI9" s="647">
        <f t="shared" ca="1" si="24"/>
        <v>99999</v>
      </c>
      <c r="AJ9" s="643">
        <f t="shared" ca="1" si="31"/>
        <v>1.0308999999999999</v>
      </c>
      <c r="AK9" s="648">
        <f t="shared" ca="1" si="25"/>
        <v>6</v>
      </c>
      <c r="AL9" s="646" t="str">
        <f t="shared" ca="1" si="10"/>
        <v/>
      </c>
      <c r="AM9" s="646" t="str">
        <f t="shared" ca="1" si="26"/>
        <v/>
      </c>
      <c r="AN9" s="647">
        <f t="shared" ca="1" si="27"/>
        <v>99999</v>
      </c>
      <c r="AO9" s="643">
        <f t="shared" ca="1" si="32"/>
        <v>1.0308999999999999</v>
      </c>
      <c r="AP9" s="648">
        <f t="shared" ca="1" si="28"/>
        <v>6</v>
      </c>
    </row>
    <row r="10" spans="1:42" s="2" customFormat="1" x14ac:dyDescent="0.2">
      <c r="A10" s="256"/>
      <c r="B10" s="1">
        <v>7</v>
      </c>
      <c r="C10" s="22">
        <f t="shared" ca="1" si="11"/>
        <v>7</v>
      </c>
      <c r="D10" s="13">
        <f t="shared" ca="1" si="12"/>
        <v>16.009999999999998</v>
      </c>
      <c r="E10" s="269">
        <f t="shared" ca="1" si="13"/>
        <v>6</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1.0309999999999999</v>
      </c>
      <c r="AA10" s="648">
        <f t="shared" ca="1" si="19"/>
        <v>7</v>
      </c>
      <c r="AB10" s="645" t="str">
        <f t="shared" ca="1" si="8"/>
        <v/>
      </c>
      <c r="AC10" s="646" t="str">
        <f t="shared" ca="1" si="20"/>
        <v/>
      </c>
      <c r="AD10" s="647">
        <f t="shared" ca="1" si="21"/>
        <v>99999</v>
      </c>
      <c r="AE10" s="643">
        <f t="shared" ca="1" si="30"/>
        <v>1.0309999999999999</v>
      </c>
      <c r="AF10" s="643">
        <f t="shared" ca="1" si="22"/>
        <v>7</v>
      </c>
      <c r="AG10" s="645" t="str">
        <f t="shared" ca="1" si="9"/>
        <v/>
      </c>
      <c r="AH10" s="646" t="str">
        <f t="shared" ca="1" si="23"/>
        <v/>
      </c>
      <c r="AI10" s="647">
        <f t="shared" ca="1" si="24"/>
        <v>99999</v>
      </c>
      <c r="AJ10" s="643">
        <f t="shared" ca="1" si="31"/>
        <v>1.0309999999999999</v>
      </c>
      <c r="AK10" s="648">
        <f t="shared" ca="1" si="25"/>
        <v>7</v>
      </c>
      <c r="AL10" s="646" t="str">
        <f t="shared" ca="1" si="10"/>
        <v/>
      </c>
      <c r="AM10" s="646" t="str">
        <f t="shared" ca="1" si="26"/>
        <v/>
      </c>
      <c r="AN10" s="647">
        <f t="shared" ca="1" si="27"/>
        <v>99999</v>
      </c>
      <c r="AO10" s="643">
        <f t="shared" ca="1" si="32"/>
        <v>1.0309999999999999</v>
      </c>
      <c r="AP10" s="648">
        <f t="shared" ca="1" si="28"/>
        <v>7</v>
      </c>
    </row>
    <row r="11" spans="1:42" s="2" customFormat="1" x14ac:dyDescent="0.2">
      <c r="A11" s="256"/>
      <c r="B11" s="1">
        <v>8</v>
      </c>
      <c r="C11" s="22">
        <f t="shared" ca="1" si="11"/>
        <v>8</v>
      </c>
      <c r="D11" s="13">
        <f t="shared" ca="1" si="12"/>
        <v>16.010999999999999</v>
      </c>
      <c r="E11" s="269">
        <f t="shared" ca="1" si="13"/>
        <v>6</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1.0311000000000001</v>
      </c>
      <c r="AA11" s="648">
        <f t="shared" ca="1" si="19"/>
        <v>8</v>
      </c>
      <c r="AB11" s="645" t="str">
        <f t="shared" ca="1" si="8"/>
        <v/>
      </c>
      <c r="AC11" s="646" t="str">
        <f t="shared" ca="1" si="20"/>
        <v/>
      </c>
      <c r="AD11" s="647">
        <f t="shared" ca="1" si="21"/>
        <v>99999</v>
      </c>
      <c r="AE11" s="643">
        <f t="shared" ca="1" si="30"/>
        <v>1.0311000000000001</v>
      </c>
      <c r="AF11" s="643">
        <f t="shared" ca="1" si="22"/>
        <v>8</v>
      </c>
      <c r="AG11" s="645" t="str">
        <f t="shared" ca="1" si="9"/>
        <v/>
      </c>
      <c r="AH11" s="646" t="str">
        <f t="shared" ca="1" si="23"/>
        <v/>
      </c>
      <c r="AI11" s="647">
        <f t="shared" ca="1" si="24"/>
        <v>99999</v>
      </c>
      <c r="AJ11" s="643">
        <f t="shared" ca="1" si="31"/>
        <v>1.0311000000000001</v>
      </c>
      <c r="AK11" s="648">
        <f t="shared" ca="1" si="25"/>
        <v>8</v>
      </c>
      <c r="AL11" s="646" t="str">
        <f t="shared" ca="1" si="10"/>
        <v/>
      </c>
      <c r="AM11" s="646" t="str">
        <f t="shared" ca="1" si="26"/>
        <v/>
      </c>
      <c r="AN11" s="647">
        <f t="shared" ca="1" si="27"/>
        <v>99999</v>
      </c>
      <c r="AO11" s="643">
        <f t="shared" ca="1" si="32"/>
        <v>1.0311000000000001</v>
      </c>
      <c r="AP11" s="648">
        <f t="shared" ca="1" si="28"/>
        <v>8</v>
      </c>
    </row>
    <row r="12" spans="1:42" s="2" customFormat="1" ht="12.75" thickBot="1" x14ac:dyDescent="0.25">
      <c r="A12" s="256"/>
      <c r="B12" s="1">
        <v>9</v>
      </c>
      <c r="C12" s="23">
        <f t="shared" ca="1" si="11"/>
        <v>9</v>
      </c>
      <c r="D12" s="13">
        <f t="shared" ca="1" si="12"/>
        <v>16.012</v>
      </c>
      <c r="E12" s="269">
        <f t="shared" ca="1" si="13"/>
        <v>6</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1.0312000000000001</v>
      </c>
      <c r="AA12" s="652">
        <f t="shared" ca="1" si="19"/>
        <v>9</v>
      </c>
      <c r="AB12" s="649" t="str">
        <f t="shared" ca="1" si="8"/>
        <v/>
      </c>
      <c r="AC12" s="650" t="str">
        <f t="shared" ca="1" si="20"/>
        <v/>
      </c>
      <c r="AD12" s="653">
        <f t="shared" ca="1" si="21"/>
        <v>99999</v>
      </c>
      <c r="AE12" s="651">
        <f t="shared" ca="1" si="30"/>
        <v>1.0312000000000001</v>
      </c>
      <c r="AF12" s="651">
        <f t="shared" ca="1" si="22"/>
        <v>9</v>
      </c>
      <c r="AG12" s="649" t="str">
        <f t="shared" ca="1" si="9"/>
        <v/>
      </c>
      <c r="AH12" s="650" t="str">
        <f t="shared" ca="1" si="23"/>
        <v/>
      </c>
      <c r="AI12" s="653">
        <f t="shared" ca="1" si="24"/>
        <v>99999</v>
      </c>
      <c r="AJ12" s="651">
        <f t="shared" ca="1" si="31"/>
        <v>1.0312000000000001</v>
      </c>
      <c r="AK12" s="652">
        <f t="shared" ca="1" si="25"/>
        <v>9</v>
      </c>
      <c r="AL12" s="650" t="str">
        <f t="shared" ca="1" si="10"/>
        <v/>
      </c>
      <c r="AM12" s="650" t="str">
        <f t="shared" ca="1" si="26"/>
        <v/>
      </c>
      <c r="AN12" s="653">
        <f t="shared" ca="1" si="27"/>
        <v>99999</v>
      </c>
      <c r="AO12" s="651">
        <f t="shared" ca="1" si="32"/>
        <v>1.0312000000000001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VFB Essenheim</v>
      </c>
      <c r="D17" s="1">
        <f t="shared" ref="D17:G25" ca="1" si="33">K4</f>
        <v>2</v>
      </c>
      <c r="E17" s="1">
        <f t="shared" ca="1" si="33"/>
        <v>2</v>
      </c>
      <c r="F17" s="1">
        <f t="shared" ca="1" si="33"/>
        <v>0</v>
      </c>
      <c r="G17" s="1">
        <f t="shared" ca="1" si="33"/>
        <v>0</v>
      </c>
      <c r="H17" s="1">
        <f t="shared" ref="H17:K25" ca="1" si="34">G4</f>
        <v>5</v>
      </c>
      <c r="I17" s="1">
        <f t="shared" ca="1" si="34"/>
        <v>2</v>
      </c>
      <c r="J17" s="13">
        <f t="shared" ca="1" si="34"/>
        <v>3</v>
      </c>
      <c r="K17" s="1">
        <f t="shared" ca="1" si="34"/>
        <v>6</v>
      </c>
      <c r="L17" s="30">
        <f t="shared" ref="L17:L25" ca="1" si="35">K17*$F$64+(J17+$H$65)*$F$65+H17*$F$66</f>
        <v>6503005</v>
      </c>
      <c r="M17" s="14">
        <f ca="1">IF($AI$15,COUNTIF($K$17:$K$25,K17),COUNTIF($L$17:$L$25,L17))</f>
        <v>1</v>
      </c>
      <c r="N17" s="14">
        <f t="array" aca="1" ref="N17" ca="1">IF($AI$15,SUM(($K$17:$K$25&gt;=K17)/COUNTIF($K$17:$K$25,$K$17:$K$25)),SUM(($L$17:$L$25&gt;=L17)/COUNTIF($L$17:$L$25,$L$17:$L$25)))</f>
        <v>1</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1.0108999999999999</v>
      </c>
      <c r="Y17" s="13">
        <f>'Finals 1'!$AF40</f>
        <v>0</v>
      </c>
      <c r="Z17" s="1">
        <f ca="1">RANK($W17,$W$17:$W$25)+(9-$Y17)/10</f>
        <v>1.9</v>
      </c>
      <c r="AA17" s="1">
        <f ca="1">SUM(E30:BP30)</f>
        <v>0</v>
      </c>
      <c r="AB17" s="1">
        <f ca="1">SUM(E41:BP41)</f>
        <v>0</v>
      </c>
      <c r="AC17" s="1">
        <f ca="1">SUM(E52:BP52)</f>
        <v>0</v>
      </c>
      <c r="AD17" s="263">
        <f ca="1">RANK($K17,$K$17:$K$25)</f>
        <v>1</v>
      </c>
      <c r="AE17" s="30">
        <f t="shared" ref="AE17:AE22" ca="1" si="45">(J17+$H$65)*$F$65+H17*$F$66</f>
        <v>503005</v>
      </c>
      <c r="AF17" s="1">
        <f ca="1">RANK($AE17,$AE$17:$AE$25)</f>
        <v>1</v>
      </c>
      <c r="AG17" s="1">
        <f ca="1">RANK($W17,$W$17:$W$25)</f>
        <v>1</v>
      </c>
      <c r="AH17" s="265">
        <f ca="1">AD17+AG17/100+AF17/10000+(10-Y17)/1000000</f>
        <v>1.0101100000000001</v>
      </c>
      <c r="AI17" s="1"/>
    </row>
    <row r="18" spans="2:80" s="2" customFormat="1" x14ac:dyDescent="0.2">
      <c r="C18" s="2" t="str">
        <f t="shared" ref="C18:C25" ca="1" si="46">$Q65</f>
        <v>SSV Wildbach</v>
      </c>
      <c r="D18" s="1">
        <f t="shared" ca="1" si="33"/>
        <v>2</v>
      </c>
      <c r="E18" s="1">
        <f t="shared" ca="1" si="33"/>
        <v>1</v>
      </c>
      <c r="F18" s="1">
        <f t="shared" ca="1" si="33"/>
        <v>0</v>
      </c>
      <c r="G18" s="1">
        <f t="shared" ca="1" si="33"/>
        <v>1</v>
      </c>
      <c r="H18" s="1">
        <f t="shared" ca="1" si="34"/>
        <v>5</v>
      </c>
      <c r="I18" s="1">
        <f t="shared" ca="1" si="34"/>
        <v>4</v>
      </c>
      <c r="J18" s="13">
        <f t="shared" ca="1" si="34"/>
        <v>1</v>
      </c>
      <c r="K18" s="1">
        <f t="shared" ca="1" si="34"/>
        <v>3</v>
      </c>
      <c r="L18" s="30">
        <f t="shared" ca="1" si="35"/>
        <v>3501005</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'Finals 1'!$AF41</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2</v>
      </c>
      <c r="AE18" s="30">
        <f t="shared" ca="1" si="45"/>
        <v>501005</v>
      </c>
      <c r="AF18" s="1">
        <f t="shared" ref="AF18:AF25" ca="1" si="54">RANK($AE18,$AE$17:$AE$25)</f>
        <v>2</v>
      </c>
      <c r="AG18" s="1">
        <f t="shared" ref="AG18:AG25" ca="1" si="55">RANK($W18,$W$17:$W$25)</f>
        <v>1</v>
      </c>
      <c r="AH18" s="266">
        <f t="shared" ref="AH18:AH25" ca="1" si="56">AD18+AG18/100+AF18/10000+(10-Y18)/1000000</f>
        <v>2.0102099999999998</v>
      </c>
      <c r="AI18" s="1"/>
    </row>
    <row r="19" spans="2:80" s="2" customFormat="1" x14ac:dyDescent="0.2">
      <c r="C19" s="2" t="str">
        <f t="shared" ca="1" si="46"/>
        <v>Kickers Rodendorf</v>
      </c>
      <c r="D19" s="1">
        <f t="shared" ca="1" si="33"/>
        <v>2</v>
      </c>
      <c r="E19" s="1">
        <f t="shared" ca="1" si="33"/>
        <v>0</v>
      </c>
      <c r="F19" s="1">
        <f t="shared" ca="1" si="33"/>
        <v>0</v>
      </c>
      <c r="G19" s="1">
        <f t="shared" ca="1" si="33"/>
        <v>2</v>
      </c>
      <c r="H19" s="1">
        <f t="shared" ca="1" si="34"/>
        <v>3</v>
      </c>
      <c r="I19" s="1">
        <f t="shared" ca="1" si="34"/>
        <v>7</v>
      </c>
      <c r="J19" s="13">
        <f t="shared" ca="1" si="34"/>
        <v>-4</v>
      </c>
      <c r="K19" s="1">
        <f t="shared" ca="1" si="34"/>
        <v>0</v>
      </c>
      <c r="L19" s="30">
        <f t="shared" ca="1" si="35"/>
        <v>496003</v>
      </c>
      <c r="M19" s="14">
        <f t="shared" ca="1" si="47"/>
        <v>1</v>
      </c>
      <c r="N19" s="14">
        <f t="array" aca="1" ref="N19" ca="1">IF($AI$15,SUM(($K$17:$K$25&gt;=K19)/COUNTIF($K$17:$K$25,$K$17:$K$25)),SUM(($L$17:$L$25&gt;=L19)/COUNTIF($L$17:$L$25,$L$17:$L$25)))</f>
        <v>3.9999999999999991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9.0108999999999995</v>
      </c>
      <c r="Y19" s="13">
        <f>'Finals 1'!$AF42</f>
        <v>0</v>
      </c>
      <c r="Z19" s="1">
        <f t="shared" ca="1" si="49"/>
        <v>1.9</v>
      </c>
      <c r="AA19" s="1">
        <f t="shared" ca="1" si="50"/>
        <v>0</v>
      </c>
      <c r="AB19" s="1">
        <f t="shared" ca="1" si="51"/>
        <v>0</v>
      </c>
      <c r="AC19" s="1">
        <f t="shared" ca="1" si="52"/>
        <v>0</v>
      </c>
      <c r="AD19" s="263">
        <f t="shared" ca="1" si="53"/>
        <v>3</v>
      </c>
      <c r="AE19" s="30">
        <f t="shared" ca="1" si="45"/>
        <v>496003</v>
      </c>
      <c r="AF19" s="1">
        <f t="shared" ca="1" si="54"/>
        <v>6</v>
      </c>
      <c r="AG19" s="1">
        <f t="shared" ca="1" si="55"/>
        <v>1</v>
      </c>
      <c r="AH19" s="266">
        <f t="shared" ca="1" si="56"/>
        <v>3.0106099999999998</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6</v>
      </c>
      <c r="N20" s="14">
        <f t="array" aca="1" ref="N20" ca="1">IF($AI$15,SUM(($K$17:$K$25&gt;=K20)/COUNTIF($K$17:$K$25,$K$17:$K$25)),SUM(($L$17:$L$25&gt;=L20)/COUNTIF($L$17:$L$25,$L$17:$L$25)))</f>
        <v>2.9999999999999991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3.0108999999999999</v>
      </c>
      <c r="Y20" s="13">
        <v>0</v>
      </c>
      <c r="Z20" s="1">
        <f t="shared" ca="1" si="49"/>
        <v>1.9</v>
      </c>
      <c r="AA20" s="1">
        <f t="shared" ca="1" si="50"/>
        <v>0</v>
      </c>
      <c r="AB20" s="1">
        <f t="shared" ca="1" si="51"/>
        <v>0</v>
      </c>
      <c r="AC20" s="1">
        <f t="shared" ca="1" si="52"/>
        <v>0</v>
      </c>
      <c r="AD20" s="263">
        <f t="shared" ca="1" si="53"/>
        <v>3</v>
      </c>
      <c r="AE20" s="30">
        <f t="shared" ca="1" si="45"/>
        <v>500000</v>
      </c>
      <c r="AF20" s="1">
        <f t="shared" ca="1" si="54"/>
        <v>3</v>
      </c>
      <c r="AG20" s="1">
        <f t="shared" ca="1" si="55"/>
        <v>1</v>
      </c>
      <c r="AH20" s="266">
        <f t="shared" ca="1" si="56"/>
        <v>3.01031</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6</v>
      </c>
      <c r="N21" s="14">
        <f t="array" aca="1" ref="N21" ca="1">IF($AI$15,SUM(($K$17:$K$25&gt;=K21)/COUNTIF($K$17:$K$25,$K$17:$K$25)),SUM(($L$17:$L$25&gt;=L21)/COUNTIF($L$17:$L$25,$L$17:$L$25)))</f>
        <v>2.9999999999999991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3.0108999999999999</v>
      </c>
      <c r="Y21" s="13">
        <v>0</v>
      </c>
      <c r="Z21" s="1">
        <f t="shared" ca="1" si="49"/>
        <v>1.9</v>
      </c>
      <c r="AA21" s="1">
        <f t="shared" ca="1" si="50"/>
        <v>0</v>
      </c>
      <c r="AB21" s="1">
        <f t="shared" ca="1" si="51"/>
        <v>0</v>
      </c>
      <c r="AC21" s="1">
        <f t="shared" ca="1" si="52"/>
        <v>0</v>
      </c>
      <c r="AD21" s="263">
        <f t="shared" ca="1" si="53"/>
        <v>3</v>
      </c>
      <c r="AE21" s="30">
        <f t="shared" ca="1" si="45"/>
        <v>500000</v>
      </c>
      <c r="AF21" s="1">
        <f t="shared" ca="1" si="54"/>
        <v>3</v>
      </c>
      <c r="AG21" s="1">
        <f t="shared" ca="1" si="55"/>
        <v>1</v>
      </c>
      <c r="AH21" s="266">
        <f t="shared" ca="1" si="56"/>
        <v>3.01031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6</v>
      </c>
      <c r="N22" s="14">
        <f t="array" aca="1" ref="N22" ca="1">IF($AI$15,SUM(($K$17:$K$25&gt;=K22)/COUNTIF($K$17:$K$25,$K$17:$K$25)),SUM(($L$17:$L$25&gt;=L22)/COUNTIF($L$17:$L$25,$L$17:$L$25)))</f>
        <v>2.9999999999999991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3.0108999999999999</v>
      </c>
      <c r="Y22" s="13">
        <v>0</v>
      </c>
      <c r="Z22" s="1">
        <f t="shared" ca="1" si="49"/>
        <v>1.9</v>
      </c>
      <c r="AA22" s="1">
        <f t="shared" ca="1" si="50"/>
        <v>0</v>
      </c>
      <c r="AB22" s="1">
        <f t="shared" ca="1" si="51"/>
        <v>0</v>
      </c>
      <c r="AC22" s="1">
        <f t="shared" ca="1" si="52"/>
        <v>0</v>
      </c>
      <c r="AD22" s="263">
        <f t="shared" ca="1" si="53"/>
        <v>3</v>
      </c>
      <c r="AE22" s="30">
        <f t="shared" ca="1" si="45"/>
        <v>500000</v>
      </c>
      <c r="AF22" s="1">
        <f t="shared" ca="1" si="54"/>
        <v>3</v>
      </c>
      <c r="AG22" s="1">
        <f t="shared" ca="1" si="55"/>
        <v>1</v>
      </c>
      <c r="AH22" s="266">
        <f t="shared" ca="1" si="56"/>
        <v>3.01031</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6</v>
      </c>
      <c r="N23" s="14">
        <f t="array" aca="1" ref="N23" ca="1">IF($AI$15,SUM(($K$17:$K$25&gt;=K23)/COUNTIF($K$17:$K$25,$K$17:$K$25)),SUM(($L$17:$L$25&gt;=L23)/COUNTIF($L$17:$L$25,$L$17:$L$25)))</f>
        <v>2.9999999999999991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3.0709</v>
      </c>
      <c r="Y23" s="13">
        <v>0</v>
      </c>
      <c r="Z23" s="1">
        <f t="shared" ca="1" si="49"/>
        <v>7.9</v>
      </c>
      <c r="AA23" s="1">
        <f t="shared" ca="1" si="50"/>
        <v>0</v>
      </c>
      <c r="AB23" s="1">
        <f t="shared" ca="1" si="51"/>
        <v>0</v>
      </c>
      <c r="AC23" s="1">
        <f t="shared" ca="1" si="52"/>
        <v>0</v>
      </c>
      <c r="AD23" s="263">
        <f t="shared" ca="1" si="53"/>
        <v>3</v>
      </c>
      <c r="AE23" s="30">
        <v>0</v>
      </c>
      <c r="AF23" s="1">
        <f t="shared" ca="1" si="54"/>
        <v>7</v>
      </c>
      <c r="AG23" s="1">
        <f t="shared" ca="1" si="55"/>
        <v>7</v>
      </c>
      <c r="AH23" s="266">
        <f t="shared" ca="1" si="56"/>
        <v>3.0707100000000001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6</v>
      </c>
      <c r="N24" s="14">
        <f t="array" aca="1" ref="N24" ca="1">IF($AI$15,SUM(($K$17:$K$25&gt;=K24)/COUNTIF($K$17:$K$25,$K$17:$K$25)),SUM(($L$17:$L$25&gt;=L24)/COUNTIF($L$17:$L$25,$L$17:$L$25)))</f>
        <v>2.9999999999999991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3.0709</v>
      </c>
      <c r="Y24" s="13">
        <v>0</v>
      </c>
      <c r="Z24" s="1">
        <f t="shared" ca="1" si="49"/>
        <v>7.9</v>
      </c>
      <c r="AA24" s="1">
        <f t="shared" ca="1" si="50"/>
        <v>0</v>
      </c>
      <c r="AB24" s="1">
        <f t="shared" ca="1" si="51"/>
        <v>0</v>
      </c>
      <c r="AC24" s="1">
        <f t="shared" ca="1" si="52"/>
        <v>0</v>
      </c>
      <c r="AD24" s="263">
        <f t="shared" ca="1" si="53"/>
        <v>3</v>
      </c>
      <c r="AE24" s="30">
        <v>0</v>
      </c>
      <c r="AF24" s="1">
        <f t="shared" ca="1" si="54"/>
        <v>7</v>
      </c>
      <c r="AG24" s="1">
        <f t="shared" ca="1" si="55"/>
        <v>7</v>
      </c>
      <c r="AH24" s="266">
        <f t="shared" ca="1" si="56"/>
        <v>3.0707100000000001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6</v>
      </c>
      <c r="N25" s="14">
        <f t="array" aca="1" ref="N25" ca="1">IF($AI$15,SUM(($K$17:$K$25&gt;=K25)/COUNTIF($K$17:$K$25,$K$17:$K$25)),SUM(($L$17:$L$25&gt;=L25)/COUNTIF($L$17:$L$25,$L$17:$L$25)))</f>
        <v>2.9999999999999991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3.0709</v>
      </c>
      <c r="Y25" s="13">
        <v>0</v>
      </c>
      <c r="Z25" s="1">
        <f t="shared" ca="1" si="49"/>
        <v>7.9</v>
      </c>
      <c r="AA25" s="1">
        <f t="shared" ca="1" si="50"/>
        <v>0</v>
      </c>
      <c r="AB25" s="1">
        <f t="shared" ca="1" si="51"/>
        <v>0</v>
      </c>
      <c r="AC25" s="1">
        <f t="shared" ca="1" si="52"/>
        <v>0</v>
      </c>
      <c r="AD25" s="263">
        <f t="shared" ca="1" si="53"/>
        <v>3</v>
      </c>
      <c r="AE25" s="30">
        <v>0</v>
      </c>
      <c r="AF25" s="1">
        <f t="shared" ca="1" si="54"/>
        <v>7</v>
      </c>
      <c r="AG25" s="1">
        <f t="shared" ca="1" si="55"/>
        <v>7</v>
      </c>
      <c r="AH25" s="267">
        <f t="shared" ca="1" si="56"/>
        <v>3.0707100000000001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VFB Essenheim</v>
      </c>
      <c r="BT29" s="2" t="str">
        <f ca="1">$F$5</f>
        <v>SSV Wildbach</v>
      </c>
      <c r="BU29" s="2" t="str">
        <f ca="1">$F$6</f>
        <v>Kickers Rodendorf</v>
      </c>
      <c r="BV29" s="2" t="str">
        <f>$F$7</f>
        <v/>
      </c>
      <c r="BW29" s="2" t="str">
        <f>$F$8</f>
        <v/>
      </c>
      <c r="BX29" s="2" t="str">
        <f>$F$9</f>
        <v/>
      </c>
      <c r="BY29" s="2" t="str">
        <f>$F$10</f>
        <v/>
      </c>
      <c r="BZ29" s="2" t="str">
        <f>$F$11</f>
        <v/>
      </c>
      <c r="CA29" s="2" t="str">
        <f>$F$12</f>
        <v/>
      </c>
      <c r="CB29" s="53"/>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VFB Essenheim</v>
      </c>
      <c r="BS30" s="7"/>
      <c r="BT30" s="8">
        <f t="shared" ref="BT30:CA32" ca="1" si="58">SUMIFS($X$64:$X$135,$V$64:$V$135,$BR30,$W$64:$W$135,BT$29)+SUMIFS($Y$64:$Y$135,$W$64:$W$135,$BR30,$V$64:$V$135,BT$29)</f>
        <v>2</v>
      </c>
      <c r="BU30" s="8">
        <f t="shared" ca="1" si="58"/>
        <v>3</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SSV Wildbach</v>
      </c>
      <c r="BS31" s="9">
        <f t="shared" ref="BS31:BU38" ca="1" si="60">SUMIFS($X$64:$X$135,$V$64:$V$135,$BR31,$W$64:$W$135,BS$29)+SUMIFS($Y$64:$Y$135,$W$64:$W$135,$BR31,$V$64:$V$135,BS$29)</f>
        <v>1</v>
      </c>
      <c r="BT31" s="7"/>
      <c r="BU31" s="8">
        <f t="shared" ca="1" si="58"/>
        <v>4</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Kickers Rodendorf</v>
      </c>
      <c r="BS32" s="9">
        <f t="shared" ca="1" si="60"/>
        <v>1</v>
      </c>
      <c r="BT32" s="9">
        <f t="shared" ca="1" si="60"/>
        <v>2</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VFB Essenheim</v>
      </c>
      <c r="BT40" s="2" t="str">
        <f ca="1">$F$5</f>
        <v>SSV Wildbach</v>
      </c>
      <c r="BU40" s="2" t="str">
        <f ca="1">$F$6</f>
        <v>Kickers Rodendorf</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VFB Essenheim</v>
      </c>
      <c r="BS41" s="7"/>
      <c r="BT41" s="8">
        <f ca="1">BT30-BS31</f>
        <v>1</v>
      </c>
      <c r="BU41" s="8">
        <f ca="1">BU30-BS32</f>
        <v>2</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SSV Wildbach</v>
      </c>
      <c r="BS42" s="9">
        <f ca="1">IF(BT41="","",-1*BT41)</f>
        <v>-1</v>
      </c>
      <c r="BT42" s="7"/>
      <c r="BU42" s="8">
        <f ca="1">BU31-BT32</f>
        <v>2</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Kickers Rodendorf</v>
      </c>
      <c r="BS43" s="9">
        <f ca="1">IF(BU41="","",-1*BU41)</f>
        <v>-2</v>
      </c>
      <c r="BT43" s="9">
        <f ca="1">IF(BU42="","",-1*BU42)</f>
        <v>-2</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VFB Essenheim</v>
      </c>
      <c r="BT51" s="2" t="str">
        <f ca="1">$F$5</f>
        <v>SSV Wildbach</v>
      </c>
      <c r="BU51" s="2" t="str">
        <f ca="1">$F$6</f>
        <v>Kickers Rodendorf</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VFB Essenheim</v>
      </c>
      <c r="BS52" s="7"/>
      <c r="BT52" s="8">
        <f t="shared" ref="BT52:CA58" ca="1" si="64">SUMIFS($AE$64:$AE$135,$V$64:$V$135,$BR52,$W$64:$W$135,BT$51)+SUMIFS($AF$64:$AF$135,$W$64:$W$135,$BR52,$V$64:$V$135,BT$51)</f>
        <v>3</v>
      </c>
      <c r="BU52" s="8">
        <f t="shared" ca="1" si="64"/>
        <v>3</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SSV Wildbach</v>
      </c>
      <c r="BS53" s="9">
        <f t="shared" ref="BS53:BU60" ca="1" si="65">SUMIFS($AE$64:$AE$135,$V$64:$V$135,$BR53,$W$64:$W$135,BS$51)+SUMIFS($AF$64:$AF$135,$W$64:$W$135,$BR53,$V$64:$V$135,BS$51)</f>
        <v>0</v>
      </c>
      <c r="BT53" s="7"/>
      <c r="BU53" s="8">
        <f ca="1">SUMIFS($AE$64:$AE$135,$V$64:$V$135,$BR53,$W$64:$W$135,BU$51)+SUMIFS($AF$64:$AF$135,$W$64:$W$135,$BR53,$V$64:$V$135,BU$51)</f>
        <v>3</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Kickers Rodendorf</v>
      </c>
      <c r="BS54" s="9">
        <f t="shared" ca="1" si="65"/>
        <v>0</v>
      </c>
      <c r="BT54" s="9">
        <f t="shared" ca="1" si="65"/>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38"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IF('Finals 1'!$AE40="","",'Finals 1'!$AE40)</f>
        <v>VFB Essenheim</v>
      </c>
      <c r="U64" s="67" t="s">
        <v>7</v>
      </c>
      <c r="V64" s="40" t="str">
        <f ca="1">'Finals 1'!$I12</f>
        <v/>
      </c>
      <c r="W64" s="33" t="str">
        <f ca="1">'Finals 1'!$K12</f>
        <v/>
      </c>
      <c r="X64" s="33" t="str">
        <f ca="1">IF(AND('Finals 1'!$L12&lt;&gt;"",'Finals 1'!$N12&lt;&gt;"",$V64&lt;&gt;$W64,$V64&lt;&gt;"",$W64&lt;&gt;""),'Finals 1'!$L12,"")</f>
        <v/>
      </c>
      <c r="Y64" s="34" t="str">
        <f ca="1">IF(AND('Finals 1'!$L12&lt;&gt;"",'Finals 1'!$N12&lt;&gt;"",$V64&lt;&gt;$W64,$V64&lt;&gt;"",$W64&lt;&gt;""),'Finals 1'!$N12,"")</f>
        <v/>
      </c>
      <c r="Z64" s="32" t="str">
        <f ca="1">V64&amp;W64</f>
        <v/>
      </c>
      <c r="AA64" s="33">
        <f ca="1">IF(AND(V64&lt;&gt;"",W64&lt;&gt;"",V64&lt;&gt;W64,X64&lt;&gt;"",Y64&lt;&gt;""),1,0)</f>
        <v>0</v>
      </c>
      <c r="AB64" s="143" t="str">
        <f ca="1">IF(AA64&gt;0,X64&amp;Language!$E$84&amp;Y64,"")</f>
        <v/>
      </c>
      <c r="AD64" s="144"/>
      <c r="AE64" s="149" t="str">
        <f ca="1">IF($AA64=0,"",IF($X64&gt;$Y64,Settings!$C$4,IF($X64=$Y64,1,0)))</f>
        <v/>
      </c>
      <c r="AF64" s="144" t="str">
        <f ca="1">IF($AA64=0,"",IF($X64&lt;$Y64,Settings!$C$4,IF($X64=$Y64,1,0)))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IF('Finals 1'!$AE41="","",'Finals 1'!$AE41)</f>
        <v>SSV Wildbach</v>
      </c>
      <c r="U65" s="68" t="s">
        <v>8</v>
      </c>
      <c r="V65" s="41" t="str">
        <f ca="1">'Finals 1'!$I13</f>
        <v>VFB Essenheim</v>
      </c>
      <c r="W65" s="13" t="str">
        <f ca="1">'Finals 1'!$K13</f>
        <v>SSV Wildbach</v>
      </c>
      <c r="X65" s="13">
        <f ca="1">IF(AND('Finals 1'!$L13&lt;&gt;"",'Finals 1'!$N13&lt;&gt;"",$V65&lt;&gt;$W65,$V65&lt;&gt;"",$W65&lt;&gt;""),'Finals 1'!$L13,"")</f>
        <v>2</v>
      </c>
      <c r="Y65" s="36">
        <f ca="1">IF(AND('Finals 1'!$L13&lt;&gt;"",'Finals 1'!$N13&lt;&gt;"",$V65&lt;&gt;$W65,$V65&lt;&gt;"",$W65&lt;&gt;""),'Finals 1'!$N13,"")</f>
        <v>1</v>
      </c>
      <c r="Z65" s="35" t="str">
        <f t="shared" ref="Z65:Z73" ca="1" si="66">V65&amp;W65</f>
        <v>VFB EssenheimSSV Wildbach</v>
      </c>
      <c r="AA65" s="13">
        <f t="shared" ref="AA65:AA128" ca="1" si="67">IF(AND(V65&lt;&gt;"",W65&lt;&gt;"",V65&lt;&gt;W65,X65&lt;&gt;"",Y65&lt;&gt;""),1,0)</f>
        <v>1</v>
      </c>
      <c r="AB65" s="13" t="str">
        <f ca="1">IF(AA65&gt;0,X65&amp;Language!$E$84&amp;Y65,"")</f>
        <v>2-1</v>
      </c>
      <c r="AD65" s="145"/>
      <c r="AE65" s="150">
        <f ca="1">IF($AA65=0,"",IF($X65&gt;$Y65,Settings!$C$4,IF($X65=$Y65,1,0)))</f>
        <v>3</v>
      </c>
      <c r="AF65" s="145">
        <f ca="1">IF($AA65=0,"",IF($X65&lt;$Y65,Settings!$C$4,IF($X65=$Y65,1,0)))</f>
        <v>0</v>
      </c>
      <c r="AH65" s="4"/>
      <c r="AI65" s="13"/>
      <c r="AJ65" s="13"/>
      <c r="AK65" s="13"/>
      <c r="AL65" s="13"/>
      <c r="AM65" s="13"/>
      <c r="AN65" s="13"/>
      <c r="AO65" s="13"/>
      <c r="AP65" s="13"/>
      <c r="AQ65" s="13"/>
    </row>
    <row r="66" spans="2:43" s="2" customFormat="1" ht="13.5" thickBot="1" x14ac:dyDescent="0.25">
      <c r="F66" s="198">
        <v>1</v>
      </c>
      <c r="G66" s="199" t="s">
        <v>109</v>
      </c>
      <c r="P66" s="47" t="s">
        <v>9</v>
      </c>
      <c r="Q66" s="62" t="str">
        <f ca="1">IF('Finals 1'!$AE42="","",'Finals 1'!$AE42)</f>
        <v>Kickers Rodendorf</v>
      </c>
      <c r="U66" s="68" t="s">
        <v>9</v>
      </c>
      <c r="V66" s="41" t="str">
        <f ca="1">'Finals 1'!$I14</f>
        <v>Maibach 1822 eV</v>
      </c>
      <c r="W66" s="13" t="str">
        <f ca="1">'Finals 1'!$K14</f>
        <v>FC Grönlingen</v>
      </c>
      <c r="X66" s="13">
        <f ca="1">IF(AND('Finals 1'!$L14&lt;&gt;"",'Finals 1'!$N14&lt;&gt;"",$V66&lt;&gt;$W66,$V66&lt;&gt;"",$W66&lt;&gt;""),'Finals 1'!$L14,"")</f>
        <v>1</v>
      </c>
      <c r="Y66" s="36">
        <f ca="1">IF(AND('Finals 1'!$L14&lt;&gt;"",'Finals 1'!$N14&lt;&gt;"",$V66&lt;&gt;$W66,$V66&lt;&gt;"",$W66&lt;&gt;""),'Finals 1'!$N14,"")</f>
        <v>0</v>
      </c>
      <c r="Z66" s="35" t="str">
        <f t="shared" ca="1" si="66"/>
        <v>Maibach 1822 eVFC Grönlingen</v>
      </c>
      <c r="AA66" s="13">
        <f t="shared" ca="1" si="67"/>
        <v>1</v>
      </c>
      <c r="AB66" s="13" t="str">
        <f ca="1">IF(AA66&gt;0,X66&amp;Language!$E$84&amp;Y66,"")</f>
        <v>1-0</v>
      </c>
      <c r="AD66" s="145"/>
      <c r="AE66" s="150">
        <f ca="1">IF($AA66=0,"",IF($X66&gt;$Y66,Settings!$C$4,IF($X66=$Y66,1,0)))</f>
        <v>3</v>
      </c>
      <c r="AF66" s="145">
        <f ca="1">IF($AA66=0,"",IF($X66&lt;$Y66,Settings!$C$4,IF($X66=$Y66,1,0)))</f>
        <v>0</v>
      </c>
      <c r="AH66" s="4"/>
      <c r="AI66" s="13"/>
      <c r="AJ66" s="4"/>
      <c r="AK66" s="13"/>
      <c r="AL66" s="13"/>
      <c r="AM66" s="13"/>
      <c r="AN66" s="13"/>
      <c r="AO66" s="13"/>
      <c r="AP66" s="13"/>
      <c r="AQ66" s="13"/>
    </row>
    <row r="67" spans="2:43" s="2" customFormat="1" x14ac:dyDescent="0.2">
      <c r="P67" s="47"/>
      <c r="Q67" s="62" t="str">
        <f>""</f>
        <v/>
      </c>
      <c r="U67" s="68" t="s">
        <v>10</v>
      </c>
      <c r="V67" s="41" t="str">
        <f ca="1">'Finals 1'!$I15</f>
        <v>1. FC Riedwald</v>
      </c>
      <c r="W67" s="13" t="str">
        <f ca="1">'Finals 1'!$K15</f>
        <v>Mainz 05</v>
      </c>
      <c r="X67" s="13">
        <f ca="1">IF(AND('Finals 1'!$L15&lt;&gt;"",'Finals 1'!$N15&lt;&gt;"",$V67&lt;&gt;$W67,$V67&lt;&gt;"",$W67&lt;&gt;""),'Finals 1'!$L15,"")</f>
        <v>1</v>
      </c>
      <c r="Y67" s="36">
        <f ca="1">IF(AND('Finals 1'!$L15&lt;&gt;"",'Finals 1'!$N15&lt;&gt;"",$V67&lt;&gt;$W67,$V67&lt;&gt;"",$W67&lt;&gt;""),'Finals 1'!$N15,"")</f>
        <v>3</v>
      </c>
      <c r="Z67" s="35" t="str">
        <f t="shared" ca="1" si="66"/>
        <v>1. FC RiedwaldMainz 05</v>
      </c>
      <c r="AA67" s="13">
        <f t="shared" ca="1" si="67"/>
        <v>1</v>
      </c>
      <c r="AB67" s="13" t="str">
        <f ca="1">IF(AA67&gt;0,X67&amp;Language!$E$84&amp;Y67,"")</f>
        <v>1-3</v>
      </c>
      <c r="AD67" s="145"/>
      <c r="AE67" s="150">
        <f ca="1">IF($AA67=0,"",IF($X67&gt;$Y67,Settings!$C$4,IF($X67=$Y67,1,0)))</f>
        <v>0</v>
      </c>
      <c r="AF67" s="145">
        <f ca="1">IF($AA67=0,"",IF($X67&lt;$Y67,Settings!$C$4,IF($X67=$Y67,1,0)))</f>
        <v>3</v>
      </c>
      <c r="AH67" s="4"/>
      <c r="AI67" s="13"/>
      <c r="AJ67" s="13"/>
      <c r="AK67" s="4"/>
      <c r="AL67" s="13"/>
      <c r="AM67" s="13"/>
      <c r="AN67" s="13"/>
      <c r="AO67" s="13"/>
      <c r="AP67" s="13"/>
      <c r="AQ67" s="13"/>
    </row>
    <row r="68" spans="2:43" s="2" customFormat="1" x14ac:dyDescent="0.2">
      <c r="P68" s="47"/>
      <c r="Q68" s="62" t="str">
        <f>""</f>
        <v/>
      </c>
      <c r="U68" s="68" t="s">
        <v>11</v>
      </c>
      <c r="V68" s="41" t="str">
        <f ca="1">'Finals 1'!$I16</f>
        <v>Eintracht Frankfurt</v>
      </c>
      <c r="W68" s="13" t="str">
        <f ca="1">'Finals 1'!$K16</f>
        <v>Inter Mailand</v>
      </c>
      <c r="X68" s="13">
        <f ca="1">IF(AND('Finals 1'!$L16&lt;&gt;"",'Finals 1'!$N16&lt;&gt;"",$V68&lt;&gt;$W68,$V68&lt;&gt;"",$W68&lt;&gt;""),'Finals 1'!$L16,"")</f>
        <v>2</v>
      </c>
      <c r="Y68" s="36">
        <f ca="1">IF(AND('Finals 1'!$L16&lt;&gt;"",'Finals 1'!$N16&lt;&gt;"",$V68&lt;&gt;$W68,$V68&lt;&gt;"",$W68&lt;&gt;""),'Finals 1'!$N16,"")</f>
        <v>3</v>
      </c>
      <c r="Z68" s="35" t="str">
        <f t="shared" ca="1" si="66"/>
        <v>Eintracht FrankfurtInter Mailand</v>
      </c>
      <c r="AA68" s="13">
        <f t="shared" ca="1" si="67"/>
        <v>1</v>
      </c>
      <c r="AB68" s="13" t="str">
        <f ca="1">IF(AA68&gt;0,X68&amp;Language!$E$84&amp;Y68,"")</f>
        <v>2-3</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c r="Q69" s="62" t="str">
        <f>""</f>
        <v/>
      </c>
      <c r="U69" s="68" t="s">
        <v>12</v>
      </c>
      <c r="V69" s="41" t="str">
        <f ca="1">'Finals 1'!$I17</f>
        <v>FC Barcelona</v>
      </c>
      <c r="W69" s="13" t="str">
        <f ca="1">'Finals 1'!$K17</f>
        <v>Manchester City</v>
      </c>
      <c r="X69" s="13">
        <f ca="1">IF(AND('Finals 1'!$L17&lt;&gt;"",'Finals 1'!$N17&lt;&gt;"",$V69&lt;&gt;$W69,$V69&lt;&gt;"",$W69&lt;&gt;""),'Finals 1'!$L17,"")</f>
        <v>4</v>
      </c>
      <c r="Y69" s="36">
        <f ca="1">IF(AND('Finals 1'!$L17&lt;&gt;"",'Finals 1'!$N17&lt;&gt;"",$V69&lt;&gt;$W69,$V69&lt;&gt;"",$W69&lt;&gt;""),'Finals 1'!$N17,"")</f>
        <v>4</v>
      </c>
      <c r="Z69" s="35" t="str">
        <f t="shared" ca="1" si="66"/>
        <v>FC BarcelonaManchester City</v>
      </c>
      <c r="AA69" s="13">
        <f t="shared" ca="1" si="67"/>
        <v>1</v>
      </c>
      <c r="AB69" s="13" t="str">
        <f ca="1">IF(AA69&gt;0,X69&amp;Language!$E$84&amp;Y69,"")</f>
        <v>4-4</v>
      </c>
      <c r="AD69" s="145"/>
      <c r="AE69" s="150">
        <f ca="1">IF($AA69=0,"",IF($X69&gt;$Y69,Settings!$C$4,IF($X69=$Y69,1,0)))</f>
        <v>1</v>
      </c>
      <c r="AF69" s="145">
        <f ca="1">IF($AA69=0,"",IF($X69&lt;$Y69,Settings!$C$4,IF($X69=$Y69,1,0)))</f>
        <v>1</v>
      </c>
      <c r="AH69" s="4"/>
      <c r="AI69" s="13"/>
      <c r="AJ69" s="13"/>
      <c r="AK69" s="13"/>
      <c r="AL69" s="13"/>
      <c r="AM69" s="4"/>
      <c r="AN69" s="13"/>
      <c r="AO69" s="13"/>
      <c r="AP69" s="13"/>
      <c r="AQ69" s="13"/>
    </row>
    <row r="70" spans="2:43" s="2" customFormat="1" x14ac:dyDescent="0.2">
      <c r="P70" s="47"/>
      <c r="Q70" s="62" t="str">
        <f>""</f>
        <v/>
      </c>
      <c r="U70" s="68" t="s">
        <v>17</v>
      </c>
      <c r="V70" s="41" t="str">
        <f ca="1">'Finals 1'!$I18</f>
        <v/>
      </c>
      <c r="W70" s="13" t="str">
        <f ca="1">'Finals 1'!$K18</f>
        <v/>
      </c>
      <c r="X70" s="13" t="str">
        <f ca="1">IF(AND('Finals 1'!$L18&lt;&gt;"",'Finals 1'!$N18&lt;&gt;"",$V70&lt;&gt;$W70,$V70&lt;&gt;"",$W70&lt;&gt;""),'Finals 1'!$L18,"")</f>
        <v/>
      </c>
      <c r="Y70" s="36" t="str">
        <f ca="1">IF(AND('Finals 1'!$L18&lt;&gt;"",'Finals 1'!$N18&lt;&gt;"",$V70&lt;&gt;$W70,$V70&lt;&gt;"",$W70&lt;&gt;""),'Finals 1'!$N18,"")</f>
        <v/>
      </c>
      <c r="Z70" s="35" t="str">
        <f t="shared" ca="1" si="66"/>
        <v/>
      </c>
      <c r="AA70" s="13">
        <f t="shared" ca="1" si="67"/>
        <v>0</v>
      </c>
      <c r="AB70" s="13" t="str">
        <f ca="1">IF(AA70&gt;0,X70&amp;Language!$E$84&amp;Y70,"")</f>
        <v/>
      </c>
      <c r="AD70" s="145"/>
      <c r="AE70" s="150" t="str">
        <f ca="1">IF($AA70=0,"",IF($X70&gt;$Y70,Settings!$C$4,IF($X70=$Y70,1,0)))</f>
        <v/>
      </c>
      <c r="AF70" s="145" t="str">
        <f ca="1">IF($AA70=0,"",IF($X70&lt;$Y70,Settings!$C$4,IF($X70=$Y70,1,0)))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'Finals 1'!$I19</f>
        <v>Kickers Rodendorf</v>
      </c>
      <c r="W71" s="13" t="str">
        <f ca="1">'Finals 1'!$K19</f>
        <v>VFB Essenheim</v>
      </c>
      <c r="X71" s="13">
        <f ca="1">IF(AND('Finals 1'!$L19&lt;&gt;"",'Finals 1'!$N19&lt;&gt;"",$V71&lt;&gt;$W71,$V71&lt;&gt;"",$W71&lt;&gt;""),'Finals 1'!$L19,"")</f>
        <v>1</v>
      </c>
      <c r="Y71" s="36">
        <f ca="1">IF(AND('Finals 1'!$L19&lt;&gt;"",'Finals 1'!$N19&lt;&gt;"",$V71&lt;&gt;$W71,$V71&lt;&gt;"",$W71&lt;&gt;""),'Finals 1'!$N19,"")</f>
        <v>3</v>
      </c>
      <c r="Z71" s="35" t="str">
        <f t="shared" ca="1" si="66"/>
        <v>Kickers RodendorfVFB Essenheim</v>
      </c>
      <c r="AA71" s="13">
        <f t="shared" ca="1" si="67"/>
        <v>1</v>
      </c>
      <c r="AB71" s="13" t="str">
        <f ca="1">IF(AA71&gt;0,X71&amp;Language!$E$84&amp;Y71,"")</f>
        <v>1-3</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'Finals 1'!$I20</f>
        <v>FSV Rauen</v>
      </c>
      <c r="W72" s="13" t="str">
        <f ca="1">'Finals 1'!$K20</f>
        <v>Maibach 1822 eV</v>
      </c>
      <c r="X72" s="13">
        <f ca="1">IF(AND('Finals 1'!$L20&lt;&gt;"",'Finals 1'!$N20&lt;&gt;"",$V72&lt;&gt;$W72,$V72&lt;&gt;"",$W72&lt;&gt;""),'Finals 1'!$L20,"")</f>
        <v>2</v>
      </c>
      <c r="Y72" s="36">
        <f ca="1">IF(AND('Finals 1'!$L20&lt;&gt;"",'Finals 1'!$N20&lt;&gt;"",$V72&lt;&gt;$W72,$V72&lt;&gt;"",$W72&lt;&gt;""),'Finals 1'!$N20,"")</f>
        <v>1</v>
      </c>
      <c r="Z72" s="35" t="str">
        <f t="shared" ca="1" si="66"/>
        <v>FSV RauenMaibach 1822 eV</v>
      </c>
      <c r="AA72" s="13">
        <f t="shared" ca="1" si="67"/>
        <v>1</v>
      </c>
      <c r="AB72" s="13" t="str">
        <f ca="1">IF(AA72&gt;0,X72&amp;Language!$E$84&amp;Y72,"")</f>
        <v>2-1</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'Finals 1'!$I21</f>
        <v>1. FC Nürnberg</v>
      </c>
      <c r="W73" s="13" t="str">
        <f ca="1">'Finals 1'!$K21</f>
        <v>1. FC Riedwald</v>
      </c>
      <c r="X73" s="13">
        <f ca="1">IF(AND('Finals 1'!$L21&lt;&gt;"",'Finals 1'!$N21&lt;&gt;"",$V73&lt;&gt;$W73,$V73&lt;&gt;"",$W73&lt;&gt;""),'Finals 1'!$L21,"")</f>
        <v>4</v>
      </c>
      <c r="Y73" s="36">
        <f ca="1">IF(AND('Finals 1'!$L21&lt;&gt;"",'Finals 1'!$N21&lt;&gt;"",$V73&lt;&gt;$W73,$V73&lt;&gt;"",$W73&lt;&gt;""),'Finals 1'!$N21,"")</f>
        <v>1</v>
      </c>
      <c r="Z73" s="35" t="str">
        <f t="shared" ca="1" si="66"/>
        <v>1. FC Nürnberg1. FC Riedwald</v>
      </c>
      <c r="AA73" s="13">
        <f t="shared" ca="1" si="67"/>
        <v>1</v>
      </c>
      <c r="AB73" s="13" t="str">
        <f ca="1">IF(AA73&gt;0,X73&amp;Language!$E$84&amp;Y73,"")</f>
        <v>4-1</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'Finals 1'!$I22</f>
        <v>Borussia Dortmund</v>
      </c>
      <c r="W74" s="13" t="str">
        <f ca="1">'Finals 1'!$K22</f>
        <v>Eintracht Frankfurt</v>
      </c>
      <c r="X74" s="13">
        <f ca="1">IF(AND('Finals 1'!$L22&lt;&gt;"",'Finals 1'!$N22&lt;&gt;"",$V74&lt;&gt;$W74,$V74&lt;&gt;"",$W74&lt;&gt;""),'Finals 1'!$L22,"")</f>
        <v>1</v>
      </c>
      <c r="Y74" s="36">
        <f ca="1">IF(AND('Finals 1'!$L22&lt;&gt;"",'Finals 1'!$N22&lt;&gt;"",$V74&lt;&gt;$W74,$V74&lt;&gt;"",$W74&lt;&gt;""),'Finals 1'!$N22,"")</f>
        <v>1</v>
      </c>
      <c r="Z74" s="35" t="str">
        <f ca="1">V74&amp;W74</f>
        <v>Borussia DortmundEintracht Frankfurt</v>
      </c>
      <c r="AA74" s="13">
        <f t="shared" ca="1" si="67"/>
        <v>1</v>
      </c>
      <c r="AB74" s="13" t="str">
        <f ca="1">IF(AA74&gt;0,X74&amp;Language!$E$84&amp;Y74,"")</f>
        <v>1-1</v>
      </c>
      <c r="AD74" s="145"/>
      <c r="AE74" s="150">
        <f ca="1">IF($AA74=0,"",IF($X74&gt;$Y74,Settings!$C$4,IF($X74=$Y74,1,0)))</f>
        <v>1</v>
      </c>
      <c r="AF74" s="145">
        <f ca="1">IF($AA74=0,"",IF($X74&lt;$Y74,Settings!$C$4,IF($X74=$Y74,1,0)))</f>
        <v>1</v>
      </c>
    </row>
    <row r="75" spans="2:43" s="2" customFormat="1" x14ac:dyDescent="0.2">
      <c r="B75" s="4"/>
      <c r="C75" s="4"/>
      <c r="D75" s="4"/>
      <c r="E75" s="4"/>
      <c r="F75" s="13"/>
      <c r="G75" s="13"/>
      <c r="H75" s="13"/>
      <c r="I75" s="13"/>
      <c r="J75" s="13"/>
      <c r="K75" s="13"/>
      <c r="L75" s="13"/>
      <c r="M75" s="13"/>
      <c r="U75" s="68" t="s">
        <v>27</v>
      </c>
      <c r="V75" s="41" t="str">
        <f ca="1">'Finals 1'!$I23</f>
        <v>Real Madrid</v>
      </c>
      <c r="W75" s="13" t="str">
        <f ca="1">'Finals 1'!$K23</f>
        <v>FC Barcelona</v>
      </c>
      <c r="X75" s="13">
        <f ca="1">IF(AND('Finals 1'!$L23&lt;&gt;"",'Finals 1'!$N23&lt;&gt;"",$V75&lt;&gt;$W75,$V75&lt;&gt;"",$W75&lt;&gt;""),'Finals 1'!$L23,"")</f>
        <v>3</v>
      </c>
      <c r="Y75" s="36">
        <f ca="1">IF(AND('Finals 1'!$L23&lt;&gt;"",'Finals 1'!$N23&lt;&gt;"",$V75&lt;&gt;$W75,$V75&lt;&gt;"",$W75&lt;&gt;""),'Finals 1'!$N23,"")</f>
        <v>2</v>
      </c>
      <c r="Z75" s="35" t="str">
        <f t="shared" ref="Z75:Z108" ca="1" si="68">V75&amp;W75</f>
        <v>Real MadridFC Barcelona</v>
      </c>
      <c r="AA75" s="13">
        <f t="shared" ca="1" si="67"/>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'Finals 1'!$I24</f>
        <v/>
      </c>
      <c r="W76" s="13" t="str">
        <f ca="1">'Finals 1'!$K24</f>
        <v/>
      </c>
      <c r="X76" s="13" t="str">
        <f ca="1">IF(AND('Finals 1'!$L24&lt;&gt;"",'Finals 1'!$N24&lt;&gt;"",$V76&lt;&gt;$W76,$V76&lt;&gt;"",$W76&lt;&gt;""),'Finals 1'!$L24,"")</f>
        <v/>
      </c>
      <c r="Y76" s="36" t="str">
        <f ca="1">IF(AND('Finals 1'!$L24&lt;&gt;"",'Finals 1'!$N24&lt;&gt;"",$V76&lt;&gt;$W76,$V76&lt;&gt;"",$W76&lt;&gt;""),'Finals 1'!$N24,"")</f>
        <v/>
      </c>
      <c r="Z76" s="35" t="str">
        <f t="shared" ca="1" si="68"/>
        <v/>
      </c>
      <c r="AA76" s="13">
        <f t="shared" ca="1" si="67"/>
        <v>0</v>
      </c>
      <c r="AB76" s="13" t="str">
        <f ca="1">IF(AA76&gt;0,X76&amp;Language!$E$84&amp;Y76,"")</f>
        <v/>
      </c>
      <c r="AD76" s="145"/>
      <c r="AE76" s="150" t="str">
        <f ca="1">IF($AA76=0,"",IF($X76&gt;$Y76,Settings!$C$4,IF($X76=$Y76,1,0)))</f>
        <v/>
      </c>
      <c r="AF76" s="145" t="str">
        <f ca="1">IF($AA76=0,"",IF($X76&lt;$Y76,Settings!$C$4,IF($X76=$Y76,1,0)))</f>
        <v/>
      </c>
    </row>
    <row r="77" spans="2:43" s="2" customFormat="1" x14ac:dyDescent="0.2">
      <c r="B77" s="4"/>
      <c r="C77" s="4"/>
      <c r="D77" s="4"/>
      <c r="E77" s="4"/>
      <c r="F77" s="13"/>
      <c r="G77" s="13"/>
      <c r="H77" s="13"/>
      <c r="I77" s="13"/>
      <c r="J77" s="13"/>
      <c r="K77" s="13"/>
      <c r="L77" s="13"/>
      <c r="M77" s="13"/>
      <c r="U77" s="68" t="s">
        <v>29</v>
      </c>
      <c r="V77" s="41" t="str">
        <f ca="1">'Finals 1'!$I25</f>
        <v>SSV Wildbach</v>
      </c>
      <c r="W77" s="13" t="str">
        <f ca="1">'Finals 1'!$K25</f>
        <v>Kickers Rodendorf</v>
      </c>
      <c r="X77" s="13">
        <f ca="1">IF(AND('Finals 1'!$L25&lt;&gt;"",'Finals 1'!$N25&lt;&gt;"",$V77&lt;&gt;$W77,$V77&lt;&gt;"",$W77&lt;&gt;""),'Finals 1'!$L25,"")</f>
        <v>4</v>
      </c>
      <c r="Y77" s="36">
        <f ca="1">IF(AND('Finals 1'!$L25&lt;&gt;"",'Finals 1'!$N25&lt;&gt;"",$V77&lt;&gt;$W77,$V77&lt;&gt;"",$W77&lt;&gt;""),'Finals 1'!$N25,"")</f>
        <v>2</v>
      </c>
      <c r="Z77" s="35" t="str">
        <f t="shared" ca="1" si="68"/>
        <v>SSV WildbachKickers Rodendorf</v>
      </c>
      <c r="AA77" s="13">
        <f t="shared" ca="1" si="67"/>
        <v>1</v>
      </c>
      <c r="AB77" s="13" t="str">
        <f ca="1">IF(AA77&gt;0,X77&amp;Language!$E$84&amp;Y77,"")</f>
        <v>4-2</v>
      </c>
      <c r="AD77" s="145"/>
      <c r="AE77" s="150">
        <f ca="1">IF($AA77=0,"",IF($X77&gt;$Y77,Settings!$C$4,IF($X77=$Y77,1,0)))</f>
        <v>3</v>
      </c>
      <c r="AF77" s="145">
        <f ca="1">IF($AA77=0,"",IF($X77&lt;$Y77,Settings!$C$4,IF($X77=$Y77,1,0)))</f>
        <v>0</v>
      </c>
    </row>
    <row r="78" spans="2:43" s="2" customFormat="1" x14ac:dyDescent="0.2">
      <c r="B78" s="4"/>
      <c r="C78" s="4"/>
      <c r="D78" s="4"/>
      <c r="E78" s="4"/>
      <c r="F78" s="13"/>
      <c r="G78" s="13"/>
      <c r="H78" s="13"/>
      <c r="I78" s="13"/>
      <c r="J78" s="13"/>
      <c r="K78" s="13"/>
      <c r="L78" s="13"/>
      <c r="M78" s="13"/>
      <c r="U78" s="68" t="s">
        <v>30</v>
      </c>
      <c r="V78" s="41" t="str">
        <f ca="1">'Finals 1'!$I26</f>
        <v>FC Grönlingen</v>
      </c>
      <c r="W78" s="13" t="str">
        <f ca="1">'Finals 1'!$K26</f>
        <v>FSV Rauen</v>
      </c>
      <c r="X78" s="13">
        <f ca="1">IF(AND('Finals 1'!$L26&lt;&gt;"",'Finals 1'!$N26&lt;&gt;"",$V78&lt;&gt;$W78,$V78&lt;&gt;"",$W78&lt;&gt;""),'Finals 1'!$L26,"")</f>
        <v>3</v>
      </c>
      <c r="Y78" s="36">
        <f ca="1">IF(AND('Finals 1'!$L26&lt;&gt;"",'Finals 1'!$N26&lt;&gt;"",$V78&lt;&gt;$W78,$V78&lt;&gt;"",$W78&lt;&gt;""),'Finals 1'!$N26,"")</f>
        <v>1</v>
      </c>
      <c r="Z78" s="35" t="str">
        <f t="shared" ca="1" si="68"/>
        <v>FC GrönlingenFSV Rauen</v>
      </c>
      <c r="AA78" s="13">
        <f t="shared" ca="1" si="67"/>
        <v>1</v>
      </c>
      <c r="AB78" s="13" t="str">
        <f ca="1">IF(AA78&gt;0,X78&amp;Language!$E$84&amp;Y78,"")</f>
        <v>3-1</v>
      </c>
      <c r="AD78" s="145"/>
      <c r="AE78" s="150">
        <f ca="1">IF($AA78=0,"",IF($X78&gt;$Y78,Settings!$C$4,IF($X78=$Y78,1,0)))</f>
        <v>3</v>
      </c>
      <c r="AF78" s="145">
        <f ca="1">IF($AA78=0,"",IF($X78&lt;$Y78,Settings!$C$4,IF($X78=$Y78,1,0)))</f>
        <v>0</v>
      </c>
    </row>
    <row r="79" spans="2:43" s="2" customFormat="1" x14ac:dyDescent="0.2">
      <c r="B79" s="4"/>
      <c r="C79" s="4"/>
      <c r="D79" s="4"/>
      <c r="E79" s="4"/>
      <c r="F79" s="13"/>
      <c r="G79" s="13"/>
      <c r="H79" s="13"/>
      <c r="I79" s="13"/>
      <c r="J79" s="13"/>
      <c r="K79" s="13"/>
      <c r="L79" s="13"/>
      <c r="M79" s="13"/>
      <c r="U79" s="68" t="s">
        <v>31</v>
      </c>
      <c r="V79" s="41" t="str">
        <f ca="1">'Finals 1'!$I27</f>
        <v>Mainz 05</v>
      </c>
      <c r="W79" s="13" t="str">
        <f ca="1">'Finals 1'!$K27</f>
        <v>1. FC Nürnberg</v>
      </c>
      <c r="X79" s="13">
        <f ca="1">IF(AND('Finals 1'!$L27&lt;&gt;"",'Finals 1'!$N27&lt;&gt;"",$V79&lt;&gt;$W79,$V79&lt;&gt;"",$W79&lt;&gt;""),'Finals 1'!$L27,"")</f>
        <v>3</v>
      </c>
      <c r="Y79" s="36">
        <f ca="1">IF(AND('Finals 1'!$L27&lt;&gt;"",'Finals 1'!$N27&lt;&gt;"",$V79&lt;&gt;$W79,$V79&lt;&gt;"",$W79&lt;&gt;""),'Finals 1'!$N27,"")</f>
        <v>3</v>
      </c>
      <c r="Z79" s="35" t="str">
        <f t="shared" ca="1" si="68"/>
        <v>Mainz 051. FC Nürnberg</v>
      </c>
      <c r="AA79" s="13">
        <f t="shared" ca="1" si="67"/>
        <v>1</v>
      </c>
      <c r="AB79" s="13" t="str">
        <f ca="1">IF(AA79&gt;0,X79&amp;Language!$E$84&amp;Y79,"")</f>
        <v>3-3</v>
      </c>
      <c r="AD79" s="145"/>
      <c r="AE79" s="150">
        <f ca="1">IF($AA79=0,"",IF($X79&gt;$Y79,Settings!$C$4,IF($X79=$Y79,1,0)))</f>
        <v>1</v>
      </c>
      <c r="AF79" s="145">
        <f ca="1">IF($AA79=0,"",IF($X79&lt;$Y79,Settings!$C$4,IF($X79=$Y79,1,0)))</f>
        <v>1</v>
      </c>
    </row>
    <row r="80" spans="2:43" s="2" customFormat="1" x14ac:dyDescent="0.2">
      <c r="B80" s="4"/>
      <c r="C80" s="4"/>
      <c r="D80" s="4"/>
      <c r="E80" s="4"/>
      <c r="F80" s="13"/>
      <c r="G80" s="13"/>
      <c r="H80" s="13"/>
      <c r="I80" s="13"/>
      <c r="J80" s="13"/>
      <c r="K80" s="13"/>
      <c r="L80" s="13"/>
      <c r="M80" s="13"/>
      <c r="U80" s="68" t="s">
        <v>32</v>
      </c>
      <c r="V80" s="41" t="str">
        <f ca="1">'Finals 1'!$I28</f>
        <v>Inter Mailand</v>
      </c>
      <c r="W80" s="13" t="str">
        <f ca="1">'Finals 1'!$K28</f>
        <v>Borussia Dortmund</v>
      </c>
      <c r="X80" s="13">
        <f ca="1">IF(AND('Finals 1'!$L28&lt;&gt;"",'Finals 1'!$N28&lt;&gt;"",$V80&lt;&gt;$W80,$V80&lt;&gt;"",$W80&lt;&gt;""),'Finals 1'!$L28,"")</f>
        <v>0</v>
      </c>
      <c r="Y80" s="36">
        <f ca="1">IF(AND('Finals 1'!$L28&lt;&gt;"",'Finals 1'!$N28&lt;&gt;"",$V80&lt;&gt;$W80,$V80&lt;&gt;"",$W80&lt;&gt;""),'Finals 1'!$N28,"")</f>
        <v>1</v>
      </c>
      <c r="Z80" s="35" t="str">
        <f t="shared" ca="1" si="68"/>
        <v>Inter MailandBorussia Dortmund</v>
      </c>
      <c r="AA80" s="13">
        <f t="shared" ca="1" si="67"/>
        <v>1</v>
      </c>
      <c r="AB80" s="13" t="str">
        <f ca="1">IF(AA80&gt;0,X80&amp;Language!$E$84&amp;Y80,"")</f>
        <v>0-1</v>
      </c>
      <c r="AD80" s="145"/>
      <c r="AE80" s="150">
        <f ca="1">IF($AA80=0,"",IF($X80&gt;$Y80,Settings!$C$4,IF($X80=$Y80,1,0)))</f>
        <v>0</v>
      </c>
      <c r="AF80" s="145">
        <f ca="1">IF($AA80=0,"",IF($X80&lt;$Y80,Settings!$C$4,IF($X80=$Y80,1,0)))</f>
        <v>3</v>
      </c>
    </row>
    <row r="81" spans="2:32" s="2" customFormat="1" ht="12.75" thickBot="1" x14ac:dyDescent="0.25">
      <c r="B81" s="4"/>
      <c r="C81" s="4"/>
      <c r="D81" s="4"/>
      <c r="E81" s="4"/>
      <c r="F81" s="13"/>
      <c r="G81" s="13"/>
      <c r="H81" s="13"/>
      <c r="I81" s="13"/>
      <c r="J81" s="13"/>
      <c r="K81" s="13"/>
      <c r="L81" s="13"/>
      <c r="M81" s="13"/>
      <c r="U81" s="68" t="s">
        <v>33</v>
      </c>
      <c r="V81" s="41" t="str">
        <f ca="1">'Finals 1'!$I29</f>
        <v>Manchester City</v>
      </c>
      <c r="W81" s="13" t="str">
        <f ca="1">'Finals 1'!$K29</f>
        <v>Real Madrid</v>
      </c>
      <c r="X81" s="13">
        <f ca="1">IF(AND('Finals 1'!$L29&lt;&gt;"",'Finals 1'!$N29&lt;&gt;"",$V81&lt;&gt;$W81,$V81&lt;&gt;"",$W81&lt;&gt;""),'Finals 1'!$L29,"")</f>
        <v>2</v>
      </c>
      <c r="Y81" s="36">
        <f ca="1">IF(AND('Finals 1'!$L29&lt;&gt;"",'Finals 1'!$N29&lt;&gt;"",$V81&lt;&gt;$W81,$V81&lt;&gt;"",$W81&lt;&gt;""),'Finals 1'!$N29,"")</f>
        <v>2</v>
      </c>
      <c r="Z81" s="35" t="str">
        <f t="shared" ca="1" si="68"/>
        <v>Manchester CityReal Madrid</v>
      </c>
      <c r="AA81" s="13">
        <f t="shared" ca="1" si="67"/>
        <v>1</v>
      </c>
      <c r="AB81" s="13" t="str">
        <f ca="1">IF(AA81&gt;0,X81&amp;Language!$E$84&amp;Y81,"")</f>
        <v>2-2</v>
      </c>
      <c r="AD81" s="145"/>
      <c r="AE81" s="150">
        <f ca="1">IF($AA81=0,"",IF($X81&gt;$Y81,Settings!$C$4,IF($X81=$Y81,1,0)))</f>
        <v>1</v>
      </c>
      <c r="AF81" s="145">
        <f ca="1">IF($AA81=0,"",IF($X81&lt;$Y81,Settings!$C$4,IF($X81=$Y81,1,0)))</f>
        <v>1</v>
      </c>
    </row>
    <row r="82" spans="2:32" s="2" customFormat="1" ht="12.75" thickTop="1" x14ac:dyDescent="0.2">
      <c r="B82" s="4"/>
      <c r="C82" s="4"/>
      <c r="D82" s="4"/>
      <c r="E82" s="4"/>
      <c r="F82" s="13"/>
      <c r="G82" s="13"/>
      <c r="H82" s="13"/>
      <c r="I82" s="13"/>
      <c r="J82" s="13"/>
      <c r="K82" s="13"/>
      <c r="L82" s="13"/>
      <c r="M82" s="13"/>
      <c r="U82" s="309" t="s">
        <v>34</v>
      </c>
      <c r="V82" s="310" t="str">
        <f>""</f>
        <v/>
      </c>
      <c r="W82" s="311" t="str">
        <f>""</f>
        <v/>
      </c>
      <c r="X82" s="311" t="str">
        <f>""</f>
        <v/>
      </c>
      <c r="Y82" s="312" t="str">
        <f>""</f>
        <v/>
      </c>
      <c r="Z82" s="313" t="str">
        <f t="shared" si="68"/>
        <v/>
      </c>
      <c r="AA82" s="311">
        <f t="shared" si="67"/>
        <v>0</v>
      </c>
      <c r="AB82" s="311" t="str">
        <f>IF(AA82&gt;0,X82&amp;Language!$E$84&amp;Y82,"")</f>
        <v/>
      </c>
      <c r="AC82" s="314"/>
      <c r="AD82" s="315"/>
      <c r="AE82" s="316" t="str">
        <f>IF($AA82=0,"",IF($X82&gt;$Y82,Settings!$C$4,IF($X82=$Y82,1,0)))</f>
        <v/>
      </c>
      <c r="AF82" s="315" t="str">
        <f>IF($AA82=0,"",IF($X82&lt;$Y82,Settings!$C$4,IF($X82=$Y82,1,0)))</f>
        <v/>
      </c>
    </row>
    <row r="83" spans="2:32" s="2" customFormat="1" x14ac:dyDescent="0.2">
      <c r="B83" s="4"/>
      <c r="C83" s="4"/>
      <c r="D83" s="4"/>
      <c r="E83" s="4"/>
      <c r="F83" s="13"/>
      <c r="G83" s="13"/>
      <c r="H83" s="13"/>
      <c r="I83" s="13"/>
      <c r="J83" s="13"/>
      <c r="K83" s="13"/>
      <c r="L83" s="13"/>
      <c r="M83" s="13"/>
      <c r="U83" s="68" t="s">
        <v>35</v>
      </c>
      <c r="V83" s="41" t="str">
        <f>""</f>
        <v/>
      </c>
      <c r="W83" s="13" t="str">
        <f>""</f>
        <v/>
      </c>
      <c r="X83" s="13" t="str">
        <f>""</f>
        <v/>
      </c>
      <c r="Y83" s="36" t="str">
        <f>""</f>
        <v/>
      </c>
      <c r="Z83" s="35" t="str">
        <f t="shared" si="68"/>
        <v/>
      </c>
      <c r="AA83" s="13">
        <f t="shared" si="67"/>
        <v>0</v>
      </c>
      <c r="AB83" s="13" t="str">
        <f>IF(AA83&gt;0,X83&amp;Language!$E$84&amp;Y83,"")</f>
        <v/>
      </c>
      <c r="AD83" s="145"/>
      <c r="AE83" s="150" t="str">
        <f>IF($AA83=0,"",IF($X83&gt;$Y83,Settings!$C$4,IF($X83=$Y83,1,0)))</f>
        <v/>
      </c>
      <c r="AF83" s="145" t="str">
        <f>IF($AA83=0,"",IF($X83&lt;$Y83,Settings!$C$4,IF($X83=$Y83,1,0)))</f>
        <v/>
      </c>
    </row>
    <row r="84" spans="2:32" s="2" customFormat="1" x14ac:dyDescent="0.2">
      <c r="B84" s="4"/>
      <c r="C84" s="4"/>
      <c r="D84" s="4"/>
      <c r="E84" s="4"/>
      <c r="F84" s="13"/>
      <c r="G84" s="13"/>
      <c r="H84" s="13"/>
      <c r="I84" s="13"/>
      <c r="J84" s="13"/>
      <c r="K84" s="13"/>
      <c r="L84" s="13"/>
      <c r="M84" s="13"/>
      <c r="U84" s="68" t="s">
        <v>36</v>
      </c>
      <c r="V84" s="41" t="str">
        <f>""</f>
        <v/>
      </c>
      <c r="W84" s="13" t="str">
        <f>""</f>
        <v/>
      </c>
      <c r="X84" s="13" t="str">
        <f>""</f>
        <v/>
      </c>
      <c r="Y84" s="36" t="str">
        <f>""</f>
        <v/>
      </c>
      <c r="Z84" s="35" t="str">
        <f t="shared" si="68"/>
        <v/>
      </c>
      <c r="AA84" s="13">
        <f t="shared" si="67"/>
        <v>0</v>
      </c>
      <c r="AB84" s="13" t="str">
        <f>IF(AA84&gt;0,X84&amp;Language!$E$84&amp;Y84,"")</f>
        <v/>
      </c>
      <c r="AD84" s="145"/>
      <c r="AE84" s="150" t="str">
        <f>IF($AA84=0,"",IF($X84&gt;$Y84,Settings!$C$4,IF($X84=$Y84,1,0)))</f>
        <v/>
      </c>
      <c r="AF84" s="145" t="str">
        <f>IF($AA84=0,"",IF($X84&lt;$Y84,Settings!$C$4,IF($X84=$Y84,1,0)))</f>
        <v/>
      </c>
    </row>
    <row r="85" spans="2:32" s="2" customFormat="1" x14ac:dyDescent="0.2">
      <c r="B85" s="4"/>
      <c r="C85" s="4"/>
      <c r="D85" s="4"/>
      <c r="E85" s="4"/>
      <c r="F85" s="13"/>
      <c r="G85" s="13"/>
      <c r="H85" s="13"/>
      <c r="I85" s="13"/>
      <c r="J85" s="13"/>
      <c r="K85" s="13"/>
      <c r="L85" s="13"/>
      <c r="M85" s="13"/>
      <c r="U85" s="68" t="s">
        <v>37</v>
      </c>
      <c r="V85" s="41" t="str">
        <f>""</f>
        <v/>
      </c>
      <c r="W85" s="13" t="str">
        <f>""</f>
        <v/>
      </c>
      <c r="X85" s="13" t="str">
        <f>""</f>
        <v/>
      </c>
      <c r="Y85" s="36" t="str">
        <f>""</f>
        <v/>
      </c>
      <c r="Z85" s="35" t="str">
        <f t="shared" si="68"/>
        <v/>
      </c>
      <c r="AA85" s="13">
        <f t="shared" si="67"/>
        <v>0</v>
      </c>
      <c r="AB85" s="13" t="str">
        <f>IF(AA85&gt;0,X85&amp;Language!$E$84&amp;Y85,"")</f>
        <v/>
      </c>
      <c r="AD85" s="145"/>
      <c r="AE85" s="150" t="str">
        <f>IF($AA85=0,"",IF($X85&gt;$Y85,Settings!$C$4,IF($X85=$Y85,1,0)))</f>
        <v/>
      </c>
      <c r="AF85" s="145" t="str">
        <f>IF($AA85=0,"",IF($X85&lt;$Y85,Settings!$C$4,IF($X85=$Y85,1,0)))</f>
        <v/>
      </c>
    </row>
    <row r="86" spans="2:32" s="2" customFormat="1" x14ac:dyDescent="0.2">
      <c r="B86" s="4"/>
      <c r="C86" s="4"/>
      <c r="D86" s="4"/>
      <c r="E86" s="4"/>
      <c r="F86" s="13"/>
      <c r="G86" s="13"/>
      <c r="H86" s="13"/>
      <c r="I86" s="13"/>
      <c r="J86" s="13"/>
      <c r="K86" s="13"/>
      <c r="L86" s="13"/>
      <c r="M86" s="13"/>
      <c r="U86" s="68" t="s">
        <v>38</v>
      </c>
      <c r="V86" s="41" t="str">
        <f>""</f>
        <v/>
      </c>
      <c r="W86" s="13" t="str">
        <f>""</f>
        <v/>
      </c>
      <c r="X86" s="13" t="str">
        <f>""</f>
        <v/>
      </c>
      <c r="Y86" s="36" t="str">
        <f>""</f>
        <v/>
      </c>
      <c r="Z86" s="35" t="str">
        <f t="shared" si="68"/>
        <v/>
      </c>
      <c r="AA86" s="13">
        <f t="shared" si="67"/>
        <v>0</v>
      </c>
      <c r="AB86" s="13" t="str">
        <f>IF(AA86&gt;0,X86&amp;Language!$E$84&amp;Y86,"")</f>
        <v/>
      </c>
      <c r="AD86" s="145"/>
      <c r="AE86" s="150" t="str">
        <f>IF($AA86=0,"",IF($X86&gt;$Y86,Settings!$C$4,IF($X86=$Y86,1,0)))</f>
        <v/>
      </c>
      <c r="AF86" s="145" t="str">
        <f>IF($AA86=0,"",IF($X86&lt;$Y86,Settings!$C$4,IF($X86=$Y86,1,0)))</f>
        <v/>
      </c>
    </row>
    <row r="87" spans="2:32" s="2" customFormat="1" x14ac:dyDescent="0.2">
      <c r="B87" s="4"/>
      <c r="C87" s="4"/>
      <c r="D87" s="4"/>
      <c r="E87" s="4"/>
      <c r="F87" s="13"/>
      <c r="G87" s="13"/>
      <c r="H87" s="13"/>
      <c r="I87" s="13"/>
      <c r="J87" s="13"/>
      <c r="K87" s="13"/>
      <c r="L87" s="13"/>
      <c r="M87" s="13"/>
      <c r="U87" s="68" t="s">
        <v>39</v>
      </c>
      <c r="V87" s="41" t="str">
        <f>""</f>
        <v/>
      </c>
      <c r="W87" s="13" t="str">
        <f>""</f>
        <v/>
      </c>
      <c r="X87" s="13" t="str">
        <f>""</f>
        <v/>
      </c>
      <c r="Y87" s="36" t="str">
        <f>""</f>
        <v/>
      </c>
      <c r="Z87" s="35" t="str">
        <f t="shared" si="68"/>
        <v/>
      </c>
      <c r="AA87" s="13">
        <f t="shared" si="67"/>
        <v>0</v>
      </c>
      <c r="AB87" s="13" t="str">
        <f>IF(AA87&gt;0,X87&amp;Language!$E$84&amp;Y87,"")</f>
        <v/>
      </c>
      <c r="AD87" s="145"/>
      <c r="AE87" s="150" t="str">
        <f>IF($AA87=0,"",IF($X87&gt;$Y87,Settings!$C$4,IF($X87=$Y87,1,0)))</f>
        <v/>
      </c>
      <c r="AF87" s="145" t="str">
        <f>IF($AA87=0,"",IF($X87&lt;$Y87,Settings!$C$4,IF($X87=$Y87,1,0)))</f>
        <v/>
      </c>
    </row>
    <row r="88" spans="2:32" s="2" customFormat="1" x14ac:dyDescent="0.2">
      <c r="B88" s="4"/>
      <c r="C88" s="4"/>
      <c r="D88" s="4"/>
      <c r="E88" s="4"/>
      <c r="F88" s="13"/>
      <c r="G88" s="13"/>
      <c r="H88" s="13"/>
      <c r="I88" s="13"/>
      <c r="J88" s="13"/>
      <c r="K88" s="13"/>
      <c r="L88" s="13"/>
      <c r="M88" s="13"/>
      <c r="U88" s="68" t="s">
        <v>40</v>
      </c>
      <c r="V88" s="41" t="str">
        <f>""</f>
        <v/>
      </c>
      <c r="W88" s="13" t="str">
        <f>""</f>
        <v/>
      </c>
      <c r="X88" s="13" t="str">
        <f>""</f>
        <v/>
      </c>
      <c r="Y88" s="36" t="str">
        <f>""</f>
        <v/>
      </c>
      <c r="Z88" s="35" t="str">
        <f t="shared" si="68"/>
        <v/>
      </c>
      <c r="AA88" s="13">
        <f t="shared" si="67"/>
        <v>0</v>
      </c>
      <c r="AB88" s="13" t="str">
        <f>IF(AA88&gt;0,X88&amp;Language!$E$84&amp;Y88,"")</f>
        <v/>
      </c>
      <c r="AD88" s="145"/>
      <c r="AE88" s="150" t="str">
        <f>IF($AA88=0,"",IF($X88&gt;$Y88,Settings!$C$4,IF($X88=$Y88,1,0)))</f>
        <v/>
      </c>
      <c r="AF88" s="145" t="str">
        <f>IF($AA88=0,"",IF($X88&lt;$Y88,Settings!$C$4,IF($X88=$Y88,1,0)))</f>
        <v/>
      </c>
    </row>
    <row r="89" spans="2:32" s="2" customFormat="1" x14ac:dyDescent="0.2">
      <c r="B89" s="4"/>
      <c r="C89" s="4"/>
      <c r="D89" s="4"/>
      <c r="E89" s="4"/>
      <c r="F89" s="13"/>
      <c r="G89" s="13"/>
      <c r="H89" s="13"/>
      <c r="I89" s="13"/>
      <c r="J89" s="13"/>
      <c r="K89" s="13"/>
      <c r="L89" s="13"/>
      <c r="M89" s="13"/>
      <c r="U89" s="68" t="s">
        <v>41</v>
      </c>
      <c r="V89" s="41" t="str">
        <f>""</f>
        <v/>
      </c>
      <c r="W89" s="13" t="str">
        <f>""</f>
        <v/>
      </c>
      <c r="X89" s="13" t="str">
        <f>""</f>
        <v/>
      </c>
      <c r="Y89" s="36" t="str">
        <f>""</f>
        <v/>
      </c>
      <c r="Z89" s="35" t="str">
        <f t="shared" si="68"/>
        <v/>
      </c>
      <c r="AA89" s="13">
        <f t="shared" si="67"/>
        <v>0</v>
      </c>
      <c r="AB89" s="13" t="str">
        <f>IF(AA89&gt;0,X89&amp;Language!$E$84&amp;Y89,"")</f>
        <v/>
      </c>
      <c r="AD89" s="145"/>
      <c r="AE89" s="150" t="str">
        <f>IF($AA89=0,"",IF($X89&gt;$Y89,Settings!$C$4,IF($X89=$Y89,1,0)))</f>
        <v/>
      </c>
      <c r="AF89" s="145" t="str">
        <f>IF($AA89=0,"",IF($X89&lt;$Y89,Settings!$C$4,IF($X89=$Y89,1,0)))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IF(AA90&gt;0,X90&amp;Language!$E$84&amp;Y90,"")</f>
        <v/>
      </c>
      <c r="AD90" s="145"/>
      <c r="AE90" s="150" t="str">
        <f>IF($AA90=0,"",IF($X90&gt;$Y90,Settings!$C$4,IF($X90=$Y90,1,0)))</f>
        <v/>
      </c>
      <c r="AF90" s="145" t="str">
        <f>IF($AA90=0,"",IF($X90&lt;$Y90,Settings!$C$4,IF($X90=$Y90,1,0)))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IF(AA91&gt;0,X91&amp;Language!$E$84&amp;Y91,"")</f>
        <v/>
      </c>
      <c r="AD91" s="145"/>
      <c r="AE91" s="150" t="str">
        <f>IF($AA91=0,"",IF($X91&gt;$Y91,Settings!$C$4,IF($X91=$Y91,1,0)))</f>
        <v/>
      </c>
      <c r="AF91" s="145" t="str">
        <f>IF($AA91=0,"",IF($X91&lt;$Y91,Settings!$C$4,IF($X91=$Y91,1,0)))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IF(AA92&gt;0,X92&amp;Language!$E$84&amp;Y92,"")</f>
        <v/>
      </c>
      <c r="AD92" s="145"/>
      <c r="AE92" s="150" t="str">
        <f>IF($AA92=0,"",IF($X92&gt;$Y92,Settings!$C$4,IF($X92=$Y92,1,0)))</f>
        <v/>
      </c>
      <c r="AF92" s="145" t="str">
        <f>IF($AA92=0,"",IF($X92&lt;$Y92,Settings!$C$4,IF($X92=$Y92,1,0)))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IF(AA93&gt;0,X93&amp;Language!$E$84&amp;Y93,"")</f>
        <v/>
      </c>
      <c r="AD93" s="145"/>
      <c r="AE93" s="150" t="str">
        <f>IF($AA93=0,"",IF($X93&gt;$Y93,Settings!$C$4,IF($X93=$Y93,1,0)))</f>
        <v/>
      </c>
      <c r="AF93" s="145" t="str">
        <f>IF($AA93=0,"",IF($X93&lt;$Y93,Settings!$C$4,IF($X93=$Y93,1,0)))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IF(AA94&gt;0,X94&amp;Language!$E$84&amp;Y94,"")</f>
        <v/>
      </c>
      <c r="AD94" s="145"/>
      <c r="AE94" s="150" t="str">
        <f>IF($AA94=0,"",IF($X94&gt;$Y94,Settings!$C$4,IF($X94=$Y94,1,0)))</f>
        <v/>
      </c>
      <c r="AF94" s="145" t="str">
        <f>IF($AA94=0,"",IF($X94&lt;$Y94,Settings!$C$4,IF($X94=$Y94,1,0)))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IF(AA95&gt;0,X95&amp;Language!$E$84&amp;Y95,"")</f>
        <v/>
      </c>
      <c r="AD95" s="145"/>
      <c r="AE95" s="150" t="str">
        <f>IF($AA95=0,"",IF($X95&gt;$Y95,Settings!$C$4,IF($X95=$Y95,1,0)))</f>
        <v/>
      </c>
      <c r="AF95" s="145" t="str">
        <f>IF($AA95=0,"",IF($X95&lt;$Y95,Settings!$C$4,IF($X95=$Y95,1,0)))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IF(AA96&gt;0,X96&amp;Language!$E$84&amp;Y96,"")</f>
        <v/>
      </c>
      <c r="AD96" s="145"/>
      <c r="AE96" s="150" t="str">
        <f>IF($AA96=0,"",IF($X96&gt;$Y96,Settings!$C$4,IF($X96=$Y96,1,0)))</f>
        <v/>
      </c>
      <c r="AF96" s="145" t="str">
        <f>IF($AA96=0,"",IF($X96&lt;$Y96,Settings!$C$4,IF($X96=$Y96,1,0)))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IF(AA97&gt;0,X97&amp;Language!$E$84&amp;Y97,"")</f>
        <v/>
      </c>
      <c r="AD97" s="145"/>
      <c r="AE97" s="150" t="str">
        <f>IF($AA97=0,"",IF($X97&gt;$Y97,Settings!$C$4,IF($X97=$Y97,1,0)))</f>
        <v/>
      </c>
      <c r="AF97" s="145" t="str">
        <f>IF($AA97=0,"",IF($X97&lt;$Y97,Settings!$C$4,IF($X97=$Y97,1,0)))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IF(AA98&gt;0,X98&amp;Language!$E$84&amp;Y98,"")</f>
        <v/>
      </c>
      <c r="AD98" s="145"/>
      <c r="AE98" s="150" t="str">
        <f>IF($AA98=0,"",IF($X98&gt;$Y98,Settings!$C$4,IF($X98=$Y98,1,0)))</f>
        <v/>
      </c>
      <c r="AF98" s="145" t="str">
        <f>IF($AA98=0,"",IF($X98&lt;$Y98,Settings!$C$4,IF($X98=$Y98,1,0)))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IF(AA99&gt;0,X99&amp;Language!$E$84&amp;Y99,"")</f>
        <v/>
      </c>
      <c r="AD99" s="145"/>
      <c r="AE99" s="150" t="str">
        <f>IF($AA99=0,"",IF($X99&gt;$Y99,Settings!$C$4,IF($X99=$Y99,1,0)))</f>
        <v/>
      </c>
      <c r="AF99" s="145" t="str">
        <f>IF($AA99=0,"",IF($X99&lt;$Y99,Settings!$C$4,IF($X99=$Y99,1,0)))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IF(AA100&gt;0,X100&amp;Language!$E$84&amp;Y100,"")</f>
        <v/>
      </c>
      <c r="AD100" s="145"/>
      <c r="AE100" s="150" t="str">
        <f>IF($AA100=0,"",IF($X100&gt;$Y100,Settings!$C$4,IF($X100=$Y100,1,0)))</f>
        <v/>
      </c>
      <c r="AF100" s="145" t="str">
        <f>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IF(AA101&gt;0,X101&amp;Language!$E$84&amp;Y101,"")</f>
        <v/>
      </c>
      <c r="AD101" s="145"/>
      <c r="AE101" s="150" t="str">
        <f>IF($AA101=0,"",IF($X101&gt;$Y101,Settings!$C$4,IF($X101=$Y101,1,0)))</f>
        <v/>
      </c>
      <c r="AF101" s="145" t="str">
        <f>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IF(AA102&gt;0,X102&amp;Language!$E$84&amp;Y102,"")</f>
        <v/>
      </c>
      <c r="AD102" s="145"/>
      <c r="AE102" s="150" t="str">
        <f>IF($AA102=0,"",IF($X102&gt;$Y102,Settings!$C$4,IF($X102=$Y102,1,0)))</f>
        <v/>
      </c>
      <c r="AF102" s="145" t="str">
        <f>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IF(AA103&gt;0,X103&amp;Language!$E$84&amp;Y103,"")</f>
        <v/>
      </c>
      <c r="AD103" s="145"/>
      <c r="AE103" s="150" t="str">
        <f>IF($AA103=0,"",IF($X103&gt;$Y103,Settings!$C$4,IF($X103=$Y103,1,0)))</f>
        <v/>
      </c>
      <c r="AF103" s="145" t="str">
        <f>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IF(AA104&gt;0,X104&amp;Language!$E$84&amp;Y104,"")</f>
        <v/>
      </c>
      <c r="AD104" s="145"/>
      <c r="AE104" s="150" t="str">
        <f>IF($AA104=0,"",IF($X104&gt;$Y104,Settings!$C$4,IF($X104=$Y104,1,0)))</f>
        <v/>
      </c>
      <c r="AF104" s="145" t="str">
        <f>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IF(AA105&gt;0,X105&amp;Language!$E$84&amp;Y105,"")</f>
        <v/>
      </c>
      <c r="AD105" s="145"/>
      <c r="AE105" s="150" t="str">
        <f>IF($AA105=0,"",IF($X105&gt;$Y105,Settings!$C$4,IF($X105=$Y105,1,0)))</f>
        <v/>
      </c>
      <c r="AF105" s="145" t="str">
        <f>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IF(AA106&gt;0,X106&amp;Language!$E$84&amp;Y106,"")</f>
        <v/>
      </c>
      <c r="AD106" s="145"/>
      <c r="AE106" s="150" t="str">
        <f>IF($AA106=0,"",IF($X106&gt;$Y106,Settings!$C$4,IF($X106=$Y106,1,0)))</f>
        <v/>
      </c>
      <c r="AF106" s="145" t="str">
        <f>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IF(AA107&gt;0,X107&amp;Language!$E$84&amp;Y107,"")</f>
        <v/>
      </c>
      <c r="AD107" s="145"/>
      <c r="AE107" s="150" t="str">
        <f>IF($AA107=0,"",IF($X107&gt;$Y107,Settings!$C$4,IF($X107=$Y107,1,0)))</f>
        <v/>
      </c>
      <c r="AF107" s="145" t="str">
        <f>IF($AA107=0,"",IF($X107&lt;$Y107,Settings!$C$4,IF($X107=$Y107,1,0)))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IF(AA108&gt;0,X108&amp;Language!$E$84&amp;Y108,"")</f>
        <v/>
      </c>
      <c r="AD108" s="145"/>
      <c r="AE108" s="150" t="str">
        <f>IF($AA108=0,"",IF($X108&gt;$Y108,Settings!$C$4,IF($X108=$Y108,1,0)))</f>
        <v/>
      </c>
      <c r="AF108" s="145" t="str">
        <f>IF($AA108=0,"",IF($X108&lt;$Y108,Settings!$C$4,IF($X108=$Y108,1,0)))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IF($AA109=0,"",IF($X109&gt;$Y109,Settings!$C$4,IF($X109=$Y109,1,0)))</f>
        <v/>
      </c>
      <c r="AF109" s="14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IF(AA136&gt;0,Y64&amp;Language!$E$84&amp;X64,"")</f>
        <v/>
      </c>
      <c r="AD136" s="145"/>
    </row>
    <row r="137" spans="2:32" x14ac:dyDescent="0.2">
      <c r="Y137" s="68" t="s">
        <v>8</v>
      </c>
      <c r="Z137" s="35" t="str">
        <f ca="1">W65&amp;V65</f>
        <v>SSV WildbachVFB Essenheim</v>
      </c>
      <c r="AA137" s="13">
        <f t="shared" ref="AA137:AA200" ca="1" si="70">AA65</f>
        <v>1</v>
      </c>
      <c r="AB137" s="13" t="str">
        <f ca="1">IF(AA137&gt;0,Y65&amp;Language!$E$84&amp;X65,"")</f>
        <v>1-2</v>
      </c>
      <c r="AC137" s="2"/>
      <c r="AD137" s="145"/>
    </row>
    <row r="138" spans="2:32" x14ac:dyDescent="0.2">
      <c r="Y138" s="68" t="s">
        <v>9</v>
      </c>
      <c r="Z138" s="35" t="str">
        <f t="shared" ref="Z138:Z201" ca="1" si="71">W66&amp;V66</f>
        <v>FC GrönlingenMaibach 1822 eV</v>
      </c>
      <c r="AA138" s="13">
        <f t="shared" ca="1" si="70"/>
        <v>1</v>
      </c>
      <c r="AB138" s="13" t="str">
        <f ca="1">IF(AA138&gt;0,Y66&amp;Language!$E$84&amp;X66,"")</f>
        <v>0-1</v>
      </c>
      <c r="AC138" s="2"/>
      <c r="AD138" s="145"/>
    </row>
    <row r="139" spans="2:32" x14ac:dyDescent="0.2">
      <c r="Y139" s="68" t="s">
        <v>10</v>
      </c>
      <c r="Z139" s="35" t="str">
        <f t="shared" ca="1" si="71"/>
        <v>Mainz 051. FC Riedwald</v>
      </c>
      <c r="AA139" s="13">
        <f t="shared" ca="1" si="70"/>
        <v>1</v>
      </c>
      <c r="AB139" s="13" t="str">
        <f ca="1">IF(AA139&gt;0,Y67&amp;Language!$E$84&amp;X67,"")</f>
        <v>3-1</v>
      </c>
      <c r="AC139" s="2"/>
      <c r="AD139" s="145"/>
    </row>
    <row r="140" spans="2:32" x14ac:dyDescent="0.2">
      <c r="Y140" s="68" t="s">
        <v>11</v>
      </c>
      <c r="Z140" s="35" t="str">
        <f t="shared" ca="1" si="71"/>
        <v>Inter MailandEintracht Frankfurt</v>
      </c>
      <c r="AA140" s="13">
        <f t="shared" ca="1" si="70"/>
        <v>1</v>
      </c>
      <c r="AB140" s="13" t="str">
        <f ca="1">IF(AA140&gt;0,Y68&amp;Language!$E$84&amp;X68,"")</f>
        <v>3-2</v>
      </c>
      <c r="AC140" s="2"/>
      <c r="AD140" s="145"/>
    </row>
    <row r="141" spans="2:32" x14ac:dyDescent="0.2">
      <c r="Y141" s="68" t="s">
        <v>12</v>
      </c>
      <c r="Z141" s="35" t="str">
        <f t="shared" ca="1" si="71"/>
        <v>Manchester CityFC Barcelona</v>
      </c>
      <c r="AA141" s="13">
        <f t="shared" ca="1" si="70"/>
        <v>1</v>
      </c>
      <c r="AB141" s="13" t="str">
        <f ca="1">IF(AA141&gt;0,Y69&amp;Language!$E$84&amp;X69,"")</f>
        <v>4-4</v>
      </c>
      <c r="AC141" s="2"/>
      <c r="AD141" s="145"/>
    </row>
    <row r="142" spans="2:32" x14ac:dyDescent="0.2">
      <c r="Y142" s="68" t="s">
        <v>17</v>
      </c>
      <c r="Z142" s="35" t="str">
        <f t="shared" ca="1" si="71"/>
        <v/>
      </c>
      <c r="AA142" s="13">
        <f t="shared" ca="1" si="70"/>
        <v>0</v>
      </c>
      <c r="AB142" s="13" t="str">
        <f ca="1">IF(AA142&gt;0,Y70&amp;Language!$E$84&amp;X70,"")</f>
        <v/>
      </c>
      <c r="AC142" s="2"/>
      <c r="AD142" s="145"/>
    </row>
    <row r="143" spans="2:32" x14ac:dyDescent="0.2">
      <c r="Y143" s="68" t="s">
        <v>18</v>
      </c>
      <c r="Z143" s="35" t="str">
        <f t="shared" ca="1" si="71"/>
        <v>VFB EssenheimKickers Rodendorf</v>
      </c>
      <c r="AA143" s="13">
        <f t="shared" ca="1" si="70"/>
        <v>1</v>
      </c>
      <c r="AB143" s="13" t="str">
        <f ca="1">IF(AA143&gt;0,Y71&amp;Language!$E$84&amp;X71,"")</f>
        <v>3-1</v>
      </c>
      <c r="AC143" s="2"/>
      <c r="AD143" s="145"/>
    </row>
    <row r="144" spans="2:32" x14ac:dyDescent="0.2">
      <c r="Y144" s="68" t="s">
        <v>19</v>
      </c>
      <c r="Z144" s="35" t="str">
        <f t="shared" ca="1" si="71"/>
        <v>Maibach 1822 eVFSV Rauen</v>
      </c>
      <c r="AA144" s="13">
        <f t="shared" ca="1" si="70"/>
        <v>1</v>
      </c>
      <c r="AB144" s="13" t="str">
        <f ca="1">IF(AA144&gt;0,Y72&amp;Language!$E$84&amp;X72,"")</f>
        <v>1-2</v>
      </c>
      <c r="AC144" s="2"/>
      <c r="AD144" s="145"/>
    </row>
    <row r="145" spans="25:30" x14ac:dyDescent="0.2">
      <c r="Y145" s="68" t="s">
        <v>25</v>
      </c>
      <c r="Z145" s="35" t="str">
        <f t="shared" ca="1" si="71"/>
        <v>1. FC Riedwald1. FC Nürnberg</v>
      </c>
      <c r="AA145" s="13">
        <f t="shared" ca="1" si="70"/>
        <v>1</v>
      </c>
      <c r="AB145" s="13" t="str">
        <f ca="1">IF(AA145&gt;0,Y73&amp;Language!$E$84&amp;X73,"")</f>
        <v>1-4</v>
      </c>
      <c r="AC145" s="2"/>
      <c r="AD145" s="145"/>
    </row>
    <row r="146" spans="25:30" x14ac:dyDescent="0.2">
      <c r="Y146" s="68" t="s">
        <v>26</v>
      </c>
      <c r="Z146" s="35" t="str">
        <f t="shared" ca="1" si="71"/>
        <v>Eintracht FrankfurtBorussia Dortmund</v>
      </c>
      <c r="AA146" s="13">
        <f t="shared" ca="1" si="70"/>
        <v>1</v>
      </c>
      <c r="AB146" s="13" t="str">
        <f ca="1">IF(AA146&gt;0,Y74&amp;Language!$E$84&amp;X74,"")</f>
        <v>1-1</v>
      </c>
      <c r="AC146" s="2"/>
      <c r="AD146" s="145"/>
    </row>
    <row r="147" spans="25:30" x14ac:dyDescent="0.2">
      <c r="Y147" s="68" t="s">
        <v>27</v>
      </c>
      <c r="Z147" s="35" t="str">
        <f t="shared" ca="1" si="71"/>
        <v>FC BarcelonaReal Madrid</v>
      </c>
      <c r="AA147" s="13">
        <f t="shared" ca="1" si="70"/>
        <v>1</v>
      </c>
      <c r="AB147" s="13" t="str">
        <f ca="1">IF(AA147&gt;0,Y75&amp;Language!$E$84&amp;X75,"")</f>
        <v>2-3</v>
      </c>
      <c r="AC147" s="2"/>
      <c r="AD147" s="145"/>
    </row>
    <row r="148" spans="25:30" x14ac:dyDescent="0.2">
      <c r="Y148" s="68" t="s">
        <v>28</v>
      </c>
      <c r="Z148" s="35" t="str">
        <f t="shared" ca="1" si="71"/>
        <v/>
      </c>
      <c r="AA148" s="13">
        <f t="shared" ca="1" si="70"/>
        <v>0</v>
      </c>
      <c r="AB148" s="13" t="str">
        <f ca="1">IF(AA148&gt;0,Y76&amp;Language!$E$84&amp;X76,"")</f>
        <v/>
      </c>
      <c r="AC148" s="2"/>
      <c r="AD148" s="145"/>
    </row>
    <row r="149" spans="25:30" x14ac:dyDescent="0.2">
      <c r="Y149" s="68" t="s">
        <v>29</v>
      </c>
      <c r="Z149" s="35" t="str">
        <f t="shared" ca="1" si="71"/>
        <v>Kickers RodendorfSSV Wildbach</v>
      </c>
      <c r="AA149" s="13">
        <f t="shared" ca="1" si="70"/>
        <v>1</v>
      </c>
      <c r="AB149" s="13" t="str">
        <f ca="1">IF(AA149&gt;0,Y77&amp;Language!$E$84&amp;X77,"")</f>
        <v>2-4</v>
      </c>
      <c r="AC149" s="2"/>
      <c r="AD149" s="145"/>
    </row>
    <row r="150" spans="25:30" x14ac:dyDescent="0.2">
      <c r="Y150" s="68" t="s">
        <v>30</v>
      </c>
      <c r="Z150" s="35" t="str">
        <f t="shared" ca="1" si="71"/>
        <v>FSV RauenFC Grönlingen</v>
      </c>
      <c r="AA150" s="13">
        <f t="shared" ca="1" si="70"/>
        <v>1</v>
      </c>
      <c r="AB150" s="13" t="str">
        <f ca="1">IF(AA150&gt;0,Y78&amp;Language!$E$84&amp;X78,"")</f>
        <v>1-3</v>
      </c>
      <c r="AC150" s="2"/>
      <c r="AD150" s="145"/>
    </row>
    <row r="151" spans="25:30" x14ac:dyDescent="0.2">
      <c r="Y151" s="68" t="s">
        <v>31</v>
      </c>
      <c r="Z151" s="35" t="str">
        <f t="shared" ca="1" si="71"/>
        <v>1. FC NürnbergMainz 05</v>
      </c>
      <c r="AA151" s="13">
        <f t="shared" ca="1" si="70"/>
        <v>1</v>
      </c>
      <c r="AB151" s="13" t="str">
        <f ca="1">IF(AA151&gt;0,Y79&amp;Language!$E$84&amp;X79,"")</f>
        <v>3-3</v>
      </c>
      <c r="AC151" s="2"/>
      <c r="AD151" s="145"/>
    </row>
    <row r="152" spans="25:30" x14ac:dyDescent="0.2">
      <c r="Y152" s="68" t="s">
        <v>32</v>
      </c>
      <c r="Z152" s="35" t="str">
        <f t="shared" ca="1" si="71"/>
        <v>Borussia DortmundInter Mailand</v>
      </c>
      <c r="AA152" s="13">
        <f t="shared" ca="1" si="70"/>
        <v>1</v>
      </c>
      <c r="AB152" s="13" t="str">
        <f ca="1">IF(AA152&gt;0,Y80&amp;Language!$E$84&amp;X80,"")</f>
        <v>1-0</v>
      </c>
      <c r="AC152" s="2"/>
      <c r="AD152" s="145"/>
    </row>
    <row r="153" spans="25:30" x14ac:dyDescent="0.2">
      <c r="Y153" s="68" t="s">
        <v>33</v>
      </c>
      <c r="Z153" s="35" t="str">
        <f t="shared" ca="1" si="71"/>
        <v>Real MadridManchester City</v>
      </c>
      <c r="AA153" s="13">
        <f t="shared" ca="1" si="70"/>
        <v>1</v>
      </c>
      <c r="AB153" s="13" t="str">
        <f ca="1">IF(AA153&gt;0,Y81&amp;Language!$E$84&amp;X81,"")</f>
        <v>2-2</v>
      </c>
      <c r="AC153" s="2"/>
      <c r="AD153" s="145"/>
    </row>
    <row r="154" spans="25:30" x14ac:dyDescent="0.2">
      <c r="Y154" s="68" t="s">
        <v>34</v>
      </c>
      <c r="Z154" s="35" t="str">
        <f t="shared" si="71"/>
        <v/>
      </c>
      <c r="AA154" s="13">
        <f t="shared" si="70"/>
        <v>0</v>
      </c>
      <c r="AB154" s="13" t="str">
        <f>IF(AA154&gt;0,Y82&amp;Language!$E$84&amp;X82,"")</f>
        <v/>
      </c>
      <c r="AC154" s="2"/>
      <c r="AD154" s="145"/>
    </row>
    <row r="155" spans="25:30" x14ac:dyDescent="0.2">
      <c r="Y155" s="68" t="s">
        <v>35</v>
      </c>
      <c r="Z155" s="35" t="str">
        <f t="shared" si="71"/>
        <v/>
      </c>
      <c r="AA155" s="13">
        <f t="shared" si="70"/>
        <v>0</v>
      </c>
      <c r="AB155" s="13" t="str">
        <f>IF(AA155&gt;0,Y83&amp;Language!$E$84&amp;X83,"")</f>
        <v/>
      </c>
      <c r="AC155" s="2"/>
      <c r="AD155" s="145"/>
    </row>
    <row r="156" spans="25:30" x14ac:dyDescent="0.2">
      <c r="Y156" s="68" t="s">
        <v>36</v>
      </c>
      <c r="Z156" s="35" t="str">
        <f t="shared" si="71"/>
        <v/>
      </c>
      <c r="AA156" s="13">
        <f t="shared" si="70"/>
        <v>0</v>
      </c>
      <c r="AB156" s="13" t="str">
        <f>IF(AA156&gt;0,Y84&amp;Language!$E$84&amp;X84,"")</f>
        <v/>
      </c>
      <c r="AC156" s="2"/>
      <c r="AD156" s="145"/>
    </row>
    <row r="157" spans="25:30" x14ac:dyDescent="0.2">
      <c r="Y157" s="68" t="s">
        <v>37</v>
      </c>
      <c r="Z157" s="35" t="str">
        <f t="shared" si="71"/>
        <v/>
      </c>
      <c r="AA157" s="13">
        <f t="shared" si="70"/>
        <v>0</v>
      </c>
      <c r="AB157" s="13" t="str">
        <f>IF(AA157&gt;0,Y85&amp;Language!$E$84&amp;X85,"")</f>
        <v/>
      </c>
      <c r="AC157" s="2"/>
      <c r="AD157" s="145"/>
    </row>
    <row r="158" spans="25:30" x14ac:dyDescent="0.2">
      <c r="Y158" s="68" t="s">
        <v>38</v>
      </c>
      <c r="Z158" s="35" t="str">
        <f t="shared" si="71"/>
        <v/>
      </c>
      <c r="AA158" s="13">
        <f t="shared" si="70"/>
        <v>0</v>
      </c>
      <c r="AB158" s="13" t="str">
        <f>IF(AA158&gt;0,Y86&amp;Language!$E$84&amp;X86,"")</f>
        <v/>
      </c>
      <c r="AC158" s="2"/>
      <c r="AD158" s="145"/>
    </row>
    <row r="159" spans="25:30" x14ac:dyDescent="0.2">
      <c r="Y159" s="68" t="s">
        <v>39</v>
      </c>
      <c r="Z159" s="35" t="str">
        <f t="shared" si="71"/>
        <v/>
      </c>
      <c r="AA159" s="13">
        <f t="shared" si="70"/>
        <v>0</v>
      </c>
      <c r="AB159" s="13" t="str">
        <f>IF(AA159&gt;0,Y87&amp;Language!$E$84&amp;X87,"")</f>
        <v/>
      </c>
      <c r="AC159" s="2"/>
      <c r="AD159" s="145"/>
    </row>
    <row r="160" spans="25:30" x14ac:dyDescent="0.2">
      <c r="Y160" s="68" t="s">
        <v>40</v>
      </c>
      <c r="Z160" s="35" t="str">
        <f t="shared" si="71"/>
        <v/>
      </c>
      <c r="AA160" s="13">
        <f t="shared" si="70"/>
        <v>0</v>
      </c>
      <c r="AB160" s="13" t="str">
        <f>IF(AA160&gt;0,Y88&amp;Language!$E$84&amp;X88,"")</f>
        <v/>
      </c>
      <c r="AC160" s="2"/>
      <c r="AD160" s="145"/>
    </row>
    <row r="161" spans="25:30" x14ac:dyDescent="0.2">
      <c r="Y161" s="68" t="s">
        <v>41</v>
      </c>
      <c r="Z161" s="35" t="str">
        <f t="shared" si="71"/>
        <v/>
      </c>
      <c r="AA161" s="13">
        <f t="shared" si="70"/>
        <v>0</v>
      </c>
      <c r="AB161" s="13" t="str">
        <f>IF(AA161&gt;0,Y89&amp;Language!$E$84&amp;X89,"")</f>
        <v/>
      </c>
      <c r="AC161" s="2"/>
      <c r="AD161" s="145"/>
    </row>
    <row r="162" spans="25:30" x14ac:dyDescent="0.2">
      <c r="Y162" s="68" t="s">
        <v>42</v>
      </c>
      <c r="Z162" s="35" t="str">
        <f t="shared" si="71"/>
        <v/>
      </c>
      <c r="AA162" s="13">
        <f t="shared" si="70"/>
        <v>0</v>
      </c>
      <c r="AB162" s="13" t="str">
        <f>IF(AA162&gt;0,Y90&amp;Language!$E$84&amp;X90,"")</f>
        <v/>
      </c>
      <c r="AC162" s="2"/>
      <c r="AD162" s="145"/>
    </row>
    <row r="163" spans="25:30" x14ac:dyDescent="0.2">
      <c r="Y163" s="68" t="s">
        <v>43</v>
      </c>
      <c r="Z163" s="35" t="str">
        <f t="shared" si="71"/>
        <v/>
      </c>
      <c r="AA163" s="13">
        <f t="shared" si="70"/>
        <v>0</v>
      </c>
      <c r="AB163" s="13" t="str">
        <f>IF(AA163&gt;0,Y91&amp;Language!$E$84&amp;X91,"")</f>
        <v/>
      </c>
      <c r="AC163" s="2"/>
      <c r="AD163" s="145"/>
    </row>
    <row r="164" spans="25:30" x14ac:dyDescent="0.2">
      <c r="Y164" s="68" t="s">
        <v>44</v>
      </c>
      <c r="Z164" s="35" t="str">
        <f t="shared" si="71"/>
        <v/>
      </c>
      <c r="AA164" s="13">
        <f t="shared" si="70"/>
        <v>0</v>
      </c>
      <c r="AB164" s="13" t="str">
        <f>IF(AA164&gt;0,Y92&amp;Language!$E$84&amp;X92,"")</f>
        <v/>
      </c>
      <c r="AC164" s="2"/>
      <c r="AD164" s="145"/>
    </row>
    <row r="165" spans="25:30" x14ac:dyDescent="0.2">
      <c r="Y165" s="68" t="s">
        <v>45</v>
      </c>
      <c r="Z165" s="35" t="str">
        <f t="shared" si="71"/>
        <v/>
      </c>
      <c r="AA165" s="13">
        <f t="shared" si="70"/>
        <v>0</v>
      </c>
      <c r="AB165" s="13" t="str">
        <f>IF(AA165&gt;0,Y93&amp;Language!$E$84&amp;X93,"")</f>
        <v/>
      </c>
      <c r="AC165" s="2"/>
      <c r="AD165" s="145"/>
    </row>
    <row r="166" spans="25:30" x14ac:dyDescent="0.2">
      <c r="Y166" s="68" t="s">
        <v>46</v>
      </c>
      <c r="Z166" s="35" t="str">
        <f t="shared" si="71"/>
        <v/>
      </c>
      <c r="AA166" s="13">
        <f t="shared" si="70"/>
        <v>0</v>
      </c>
      <c r="AB166" s="13" t="str">
        <f>IF(AA166&gt;0,Y94&amp;Language!$E$84&amp;X94,"")</f>
        <v/>
      </c>
      <c r="AC166" s="2"/>
      <c r="AD166" s="145"/>
    </row>
    <row r="167" spans="25:30" x14ac:dyDescent="0.2">
      <c r="Y167" s="68" t="s">
        <v>47</v>
      </c>
      <c r="Z167" s="35" t="str">
        <f t="shared" si="71"/>
        <v/>
      </c>
      <c r="AA167" s="13">
        <f t="shared" si="70"/>
        <v>0</v>
      </c>
      <c r="AB167" s="13" t="str">
        <f>IF(AA167&gt;0,Y95&amp;Language!$E$84&amp;X95,"")</f>
        <v/>
      </c>
      <c r="AC167" s="2"/>
      <c r="AD167" s="145"/>
    </row>
    <row r="168" spans="25:30" x14ac:dyDescent="0.2">
      <c r="Y168" s="68" t="s">
        <v>48</v>
      </c>
      <c r="Z168" s="35" t="str">
        <f t="shared" si="71"/>
        <v/>
      </c>
      <c r="AA168" s="13">
        <f t="shared" si="70"/>
        <v>0</v>
      </c>
      <c r="AB168" s="13" t="str">
        <f>IF(AA168&gt;0,Y96&amp;Language!$E$84&amp;X96,"")</f>
        <v/>
      </c>
      <c r="AC168" s="2"/>
      <c r="AD168" s="145"/>
    </row>
    <row r="169" spans="25:30" x14ac:dyDescent="0.2">
      <c r="Y169" s="68" t="s">
        <v>49</v>
      </c>
      <c r="Z169" s="35" t="str">
        <f t="shared" si="71"/>
        <v/>
      </c>
      <c r="AA169" s="13">
        <f t="shared" si="70"/>
        <v>0</v>
      </c>
      <c r="AB169" s="13" t="str">
        <f>IF(AA169&gt;0,Y97&amp;Language!$E$84&amp;X97,"")</f>
        <v/>
      </c>
      <c r="AC169" s="2"/>
      <c r="AD169" s="145"/>
    </row>
    <row r="170" spans="25:30" x14ac:dyDescent="0.2">
      <c r="Y170" s="68" t="s">
        <v>50</v>
      </c>
      <c r="Z170" s="35" t="str">
        <f t="shared" si="71"/>
        <v/>
      </c>
      <c r="AA170" s="13">
        <f t="shared" si="70"/>
        <v>0</v>
      </c>
      <c r="AB170" s="13" t="str">
        <f>IF(AA170&gt;0,Y98&amp;Language!$E$84&amp;X98,"")</f>
        <v/>
      </c>
      <c r="AC170" s="2"/>
      <c r="AD170" s="145"/>
    </row>
    <row r="171" spans="25:30" x14ac:dyDescent="0.2">
      <c r="Y171" s="68" t="s">
        <v>51</v>
      </c>
      <c r="Z171" s="35" t="str">
        <f t="shared" si="71"/>
        <v/>
      </c>
      <c r="AA171" s="13">
        <f t="shared" si="70"/>
        <v>0</v>
      </c>
      <c r="AB171" s="13" t="str">
        <f>IF(AA171&gt;0,Y99&amp;Language!$E$84&amp;X99,"")</f>
        <v/>
      </c>
      <c r="AC171" s="2"/>
      <c r="AD171" s="145"/>
    </row>
    <row r="172" spans="25:30" x14ac:dyDescent="0.2">
      <c r="Y172" s="68" t="s">
        <v>60</v>
      </c>
      <c r="Z172" s="35" t="str">
        <f t="shared" si="71"/>
        <v/>
      </c>
      <c r="AA172" s="13">
        <f t="shared" si="70"/>
        <v>0</v>
      </c>
      <c r="AB172" s="13" t="str">
        <f>IF(AA172&gt;0,Y100&amp;Language!$E$84&amp;X100,"")</f>
        <v/>
      </c>
      <c r="AC172" s="2"/>
      <c r="AD172" s="145"/>
    </row>
    <row r="173" spans="25:30" x14ac:dyDescent="0.2">
      <c r="Y173" s="68" t="s">
        <v>61</v>
      </c>
      <c r="Z173" s="35" t="str">
        <f t="shared" si="71"/>
        <v/>
      </c>
      <c r="AA173" s="13">
        <f t="shared" si="70"/>
        <v>0</v>
      </c>
      <c r="AB173" s="13" t="str">
        <f>IF(AA173&gt;0,Y101&amp;Language!$E$84&amp;X101,"")</f>
        <v/>
      </c>
      <c r="AC173" s="2"/>
      <c r="AD173" s="145"/>
    </row>
    <row r="174" spans="25:30" x14ac:dyDescent="0.2">
      <c r="Y174" s="68" t="s">
        <v>62</v>
      </c>
      <c r="Z174" s="35" t="str">
        <f t="shared" si="71"/>
        <v/>
      </c>
      <c r="AA174" s="13">
        <f t="shared" si="70"/>
        <v>0</v>
      </c>
      <c r="AB174" s="13" t="str">
        <f>IF(AA174&gt;0,Y102&amp;Language!$E$84&amp;X102,"")</f>
        <v/>
      </c>
      <c r="AC174" s="2"/>
      <c r="AD174" s="145"/>
    </row>
    <row r="175" spans="25:30" x14ac:dyDescent="0.2">
      <c r="Y175" s="68" t="s">
        <v>63</v>
      </c>
      <c r="Z175" s="35" t="str">
        <f t="shared" si="71"/>
        <v/>
      </c>
      <c r="AA175" s="13">
        <f t="shared" si="70"/>
        <v>0</v>
      </c>
      <c r="AB175" s="13" t="str">
        <f>IF(AA175&gt;0,Y103&amp;Language!$E$84&amp;X103,"")</f>
        <v/>
      </c>
      <c r="AC175" s="2"/>
      <c r="AD175" s="145"/>
    </row>
    <row r="176" spans="25:30" x14ac:dyDescent="0.2">
      <c r="Y176" s="68" t="s">
        <v>64</v>
      </c>
      <c r="Z176" s="35" t="str">
        <f t="shared" si="71"/>
        <v/>
      </c>
      <c r="AA176" s="13">
        <f t="shared" si="70"/>
        <v>0</v>
      </c>
      <c r="AB176" s="13" t="str">
        <f>IF(AA176&gt;0,Y104&amp;Language!$E$84&amp;X104,"")</f>
        <v/>
      </c>
      <c r="AC176" s="2"/>
      <c r="AD176" s="145"/>
    </row>
    <row r="177" spans="25:30" x14ac:dyDescent="0.2">
      <c r="Y177" s="68" t="s">
        <v>65</v>
      </c>
      <c r="Z177" s="35" t="str">
        <f t="shared" si="71"/>
        <v/>
      </c>
      <c r="AA177" s="13">
        <f t="shared" si="70"/>
        <v>0</v>
      </c>
      <c r="AB177" s="13" t="str">
        <f>IF(AA177&gt;0,Y105&amp;Language!$E$84&amp;X105,"")</f>
        <v/>
      </c>
      <c r="AC177" s="2"/>
      <c r="AD177" s="145"/>
    </row>
    <row r="178" spans="25:30" x14ac:dyDescent="0.2">
      <c r="Y178" s="68" t="s">
        <v>66</v>
      </c>
      <c r="Z178" s="35" t="str">
        <f t="shared" si="71"/>
        <v/>
      </c>
      <c r="AA178" s="13">
        <f t="shared" si="70"/>
        <v>0</v>
      </c>
      <c r="AB178" s="13" t="str">
        <f>IF(AA178&gt;0,Y106&amp;Language!$E$84&amp;X106,"")</f>
        <v/>
      </c>
      <c r="AC178" s="2"/>
      <c r="AD178" s="145"/>
    </row>
    <row r="179" spans="25:30" x14ac:dyDescent="0.2">
      <c r="Y179" s="68" t="s">
        <v>67</v>
      </c>
      <c r="Z179" s="35" t="str">
        <f t="shared" si="71"/>
        <v/>
      </c>
      <c r="AA179" s="13">
        <f t="shared" si="70"/>
        <v>0</v>
      </c>
      <c r="AB179" s="13" t="str">
        <f>IF(AA179&gt;0,Y107&amp;Language!$E$84&amp;X107,"")</f>
        <v/>
      </c>
      <c r="AC179" s="2"/>
      <c r="AD179" s="145"/>
    </row>
    <row r="180" spans="25:30" x14ac:dyDescent="0.2">
      <c r="Y180" s="68" t="s">
        <v>68</v>
      </c>
      <c r="Z180" s="35" t="str">
        <f t="shared" si="71"/>
        <v/>
      </c>
      <c r="AA180" s="13">
        <f t="shared" si="70"/>
        <v>0</v>
      </c>
      <c r="AB180" s="13" t="str">
        <f>IF(AA180&gt;0,Y108&amp;Language!$E$84&amp;X108,"")</f>
        <v/>
      </c>
      <c r="AC180" s="2"/>
      <c r="AD180" s="145"/>
    </row>
    <row r="181" spans="25:30" x14ac:dyDescent="0.2">
      <c r="Y181" s="68" t="s">
        <v>69</v>
      </c>
      <c r="Z181" s="35" t="str">
        <f t="shared" si="71"/>
        <v/>
      </c>
      <c r="AA181" s="13">
        <f t="shared" si="70"/>
        <v>0</v>
      </c>
      <c r="AB181" s="13" t="str">
        <f>IF(AA181&gt;0,Y109&amp;Language!$E$84&amp;X109,"")</f>
        <v/>
      </c>
      <c r="AC181" s="2"/>
      <c r="AD181" s="145"/>
    </row>
    <row r="182" spans="25:30" x14ac:dyDescent="0.2">
      <c r="Y182" s="68" t="s">
        <v>70</v>
      </c>
      <c r="Z182" s="35" t="str">
        <f t="shared" si="71"/>
        <v/>
      </c>
      <c r="AA182" s="13">
        <f t="shared" si="70"/>
        <v>0</v>
      </c>
      <c r="AB182" s="13" t="str">
        <f>IF(AA182&gt;0,Y110&amp;Language!$E$84&amp;X110,"")</f>
        <v/>
      </c>
      <c r="AC182" s="2"/>
      <c r="AD182" s="145"/>
    </row>
    <row r="183" spans="25:30" x14ac:dyDescent="0.2">
      <c r="Y183" s="68" t="s">
        <v>71</v>
      </c>
      <c r="Z183" s="35" t="str">
        <f t="shared" si="71"/>
        <v/>
      </c>
      <c r="AA183" s="13">
        <f t="shared" si="70"/>
        <v>0</v>
      </c>
      <c r="AB183" s="13" t="str">
        <f>IF(AA183&gt;0,Y111&amp;Language!$E$84&amp;X111,"")</f>
        <v/>
      </c>
      <c r="AC183" s="2"/>
      <c r="AD183" s="145"/>
    </row>
    <row r="184" spans="25:30" x14ac:dyDescent="0.2">
      <c r="Y184" s="68" t="s">
        <v>72</v>
      </c>
      <c r="Z184" s="35" t="str">
        <f t="shared" si="71"/>
        <v/>
      </c>
      <c r="AA184" s="13">
        <f t="shared" si="70"/>
        <v>0</v>
      </c>
      <c r="AB184" s="13" t="str">
        <f>IF(AA184&gt;0,Y112&amp;Language!$E$84&amp;X112,"")</f>
        <v/>
      </c>
      <c r="AC184" s="2"/>
      <c r="AD184" s="145"/>
    </row>
    <row r="185" spans="25:30" x14ac:dyDescent="0.2">
      <c r="Y185" s="68" t="s">
        <v>73</v>
      </c>
      <c r="Z185" s="35" t="str">
        <f t="shared" si="71"/>
        <v/>
      </c>
      <c r="AA185" s="13">
        <f t="shared" si="70"/>
        <v>0</v>
      </c>
      <c r="AB185" s="13" t="str">
        <f>IF(AA185&gt;0,Y113&amp;Language!$E$84&amp;X113,"")</f>
        <v/>
      </c>
      <c r="AC185" s="2"/>
      <c r="AD185" s="145"/>
    </row>
    <row r="186" spans="25:30" x14ac:dyDescent="0.2">
      <c r="Y186" s="68" t="s">
        <v>74</v>
      </c>
      <c r="Z186" s="35" t="str">
        <f t="shared" si="71"/>
        <v/>
      </c>
      <c r="AA186" s="13">
        <f t="shared" si="70"/>
        <v>0</v>
      </c>
      <c r="AB186" s="13" t="str">
        <f>IF(AA186&gt;0,Y114&amp;Language!$E$84&amp;X114,"")</f>
        <v/>
      </c>
      <c r="AC186" s="2"/>
      <c r="AD186" s="145"/>
    </row>
    <row r="187" spans="25:30" x14ac:dyDescent="0.2">
      <c r="Y187" s="68" t="s">
        <v>75</v>
      </c>
      <c r="Z187" s="35" t="str">
        <f t="shared" si="71"/>
        <v/>
      </c>
      <c r="AA187" s="13">
        <f t="shared" si="70"/>
        <v>0</v>
      </c>
      <c r="AB187" s="13" t="str">
        <f>IF(AA187&gt;0,Y115&amp;Language!$E$84&amp;X115,"")</f>
        <v/>
      </c>
      <c r="AC187" s="2"/>
      <c r="AD187" s="145"/>
    </row>
    <row r="188" spans="25:30" x14ac:dyDescent="0.2">
      <c r="Y188" s="68" t="s">
        <v>76</v>
      </c>
      <c r="Z188" s="35" t="str">
        <f t="shared" si="71"/>
        <v/>
      </c>
      <c r="AA188" s="13">
        <f t="shared" si="70"/>
        <v>0</v>
      </c>
      <c r="AB188" s="13" t="str">
        <f>IF(AA188&gt;0,Y116&amp;Language!$E$84&amp;X116,"")</f>
        <v/>
      </c>
      <c r="AC188" s="2"/>
      <c r="AD188" s="145"/>
    </row>
    <row r="189" spans="25:30" x14ac:dyDescent="0.2">
      <c r="Y189" s="68" t="s">
        <v>77</v>
      </c>
      <c r="Z189" s="35" t="str">
        <f t="shared" si="71"/>
        <v/>
      </c>
      <c r="AA189" s="13">
        <f t="shared" si="70"/>
        <v>0</v>
      </c>
      <c r="AB189" s="13" t="str">
        <f>IF(AA189&gt;0,Y117&amp;Language!$E$84&amp;X117,"")</f>
        <v/>
      </c>
      <c r="AC189" s="2"/>
      <c r="AD189" s="145"/>
    </row>
    <row r="190" spans="25:30" x14ac:dyDescent="0.2">
      <c r="Y190" s="68" t="s">
        <v>78</v>
      </c>
      <c r="Z190" s="35" t="str">
        <f t="shared" si="71"/>
        <v/>
      </c>
      <c r="AA190" s="13">
        <f t="shared" si="70"/>
        <v>0</v>
      </c>
      <c r="AB190" s="13" t="str">
        <f>IF(AA190&gt;0,Y118&amp;Language!$E$84&amp;X118,"")</f>
        <v/>
      </c>
      <c r="AC190" s="2"/>
      <c r="AD190" s="145"/>
    </row>
    <row r="191" spans="25:30" x14ac:dyDescent="0.2">
      <c r="Y191" s="68" t="s">
        <v>79</v>
      </c>
      <c r="Z191" s="35" t="str">
        <f t="shared" si="71"/>
        <v/>
      </c>
      <c r="AA191" s="13">
        <f t="shared" si="70"/>
        <v>0</v>
      </c>
      <c r="AB191" s="13" t="str">
        <f>IF(AA191&gt;0,Y119&amp;Language!$E$84&amp;X119,"")</f>
        <v/>
      </c>
      <c r="AC191" s="2"/>
      <c r="AD191" s="145"/>
    </row>
    <row r="192" spans="25:30" x14ac:dyDescent="0.2">
      <c r="Y192" s="68" t="s">
        <v>80</v>
      </c>
      <c r="Z192" s="35" t="str">
        <f t="shared" si="71"/>
        <v/>
      </c>
      <c r="AA192" s="13">
        <f t="shared" si="70"/>
        <v>0</v>
      </c>
      <c r="AB192" s="13" t="str">
        <f>IF(AA192&gt;0,Y120&amp;Language!$E$84&amp;X120,"")</f>
        <v/>
      </c>
      <c r="AC192" s="2"/>
      <c r="AD192" s="145"/>
    </row>
    <row r="193" spans="25:30" x14ac:dyDescent="0.2">
      <c r="Y193" s="68" t="s">
        <v>81</v>
      </c>
      <c r="Z193" s="35" t="str">
        <f t="shared" si="71"/>
        <v/>
      </c>
      <c r="AA193" s="13">
        <f t="shared" si="70"/>
        <v>0</v>
      </c>
      <c r="AB193" s="13" t="str">
        <f>IF(AA193&gt;0,Y121&amp;Language!$E$84&amp;X121,"")</f>
        <v/>
      </c>
      <c r="AC193" s="2"/>
      <c r="AD193" s="145"/>
    </row>
    <row r="194" spans="25:30" x14ac:dyDescent="0.2">
      <c r="Y194" s="68" t="s">
        <v>82</v>
      </c>
      <c r="Z194" s="35" t="str">
        <f t="shared" si="71"/>
        <v/>
      </c>
      <c r="AA194" s="13">
        <f t="shared" si="70"/>
        <v>0</v>
      </c>
      <c r="AB194" s="13" t="str">
        <f>IF(AA194&gt;0,Y122&amp;Language!$E$84&amp;X122,"")</f>
        <v/>
      </c>
      <c r="AC194" s="2"/>
      <c r="AD194" s="145"/>
    </row>
    <row r="195" spans="25:30" x14ac:dyDescent="0.2">
      <c r="Y195" s="68" t="s">
        <v>83</v>
      </c>
      <c r="Z195" s="35" t="str">
        <f t="shared" si="71"/>
        <v/>
      </c>
      <c r="AA195" s="13">
        <f t="shared" si="70"/>
        <v>0</v>
      </c>
      <c r="AB195" s="13" t="str">
        <f>IF(AA195&gt;0,Y123&amp;Language!$E$84&amp;X123,"")</f>
        <v/>
      </c>
      <c r="AC195" s="2"/>
      <c r="AD195" s="145"/>
    </row>
    <row r="196" spans="25:30" x14ac:dyDescent="0.2">
      <c r="Y196" s="68" t="s">
        <v>84</v>
      </c>
      <c r="Z196" s="35" t="str">
        <f t="shared" si="71"/>
        <v/>
      </c>
      <c r="AA196" s="13">
        <f t="shared" si="70"/>
        <v>0</v>
      </c>
      <c r="AB196" s="13" t="str">
        <f>IF(AA196&gt;0,Y124&amp;Language!$E$84&amp;X124,"")</f>
        <v/>
      </c>
      <c r="AC196" s="2"/>
      <c r="AD196" s="145"/>
    </row>
    <row r="197" spans="25:30" x14ac:dyDescent="0.2">
      <c r="Y197" s="68" t="s">
        <v>85</v>
      </c>
      <c r="Z197" s="35" t="str">
        <f t="shared" si="71"/>
        <v/>
      </c>
      <c r="AA197" s="13">
        <f t="shared" si="70"/>
        <v>0</v>
      </c>
      <c r="AB197" s="13" t="str">
        <f>IF(AA197&gt;0,Y125&amp;Language!$E$84&amp;X125,"")</f>
        <v/>
      </c>
      <c r="AC197" s="2"/>
      <c r="AD197" s="145"/>
    </row>
    <row r="198" spans="25:30" x14ac:dyDescent="0.2">
      <c r="Y198" s="68" t="s">
        <v>86</v>
      </c>
      <c r="Z198" s="35" t="str">
        <f t="shared" si="71"/>
        <v/>
      </c>
      <c r="AA198" s="13">
        <f t="shared" si="70"/>
        <v>0</v>
      </c>
      <c r="AB198" s="13" t="str">
        <f>IF(AA198&gt;0,Y126&amp;Language!$E$84&amp;X126,"")</f>
        <v/>
      </c>
      <c r="AC198" s="2"/>
      <c r="AD198" s="145"/>
    </row>
    <row r="199" spans="25:30" x14ac:dyDescent="0.2">
      <c r="Y199" s="68" t="s">
        <v>87</v>
      </c>
      <c r="Z199" s="35" t="str">
        <f t="shared" si="71"/>
        <v/>
      </c>
      <c r="AA199" s="13">
        <f t="shared" si="70"/>
        <v>0</v>
      </c>
      <c r="AB199" s="13" t="str">
        <f>IF(AA199&gt;0,Y127&amp;Language!$E$84&amp;X127,"")</f>
        <v/>
      </c>
      <c r="AC199" s="2"/>
      <c r="AD199" s="145"/>
    </row>
    <row r="200" spans="25:30" x14ac:dyDescent="0.2">
      <c r="Y200" s="68" t="s">
        <v>88</v>
      </c>
      <c r="Z200" s="35" t="str">
        <f t="shared" si="71"/>
        <v/>
      </c>
      <c r="AA200" s="13">
        <f t="shared" si="70"/>
        <v>0</v>
      </c>
      <c r="AB200" s="13" t="str">
        <f>IF(AA200&gt;0,Y128&amp;Language!$E$84&amp;X128,"")</f>
        <v/>
      </c>
      <c r="AC200" s="2"/>
      <c r="AD200" s="145"/>
    </row>
    <row r="201" spans="25:30" x14ac:dyDescent="0.2">
      <c r="Y201" s="68" t="s">
        <v>89</v>
      </c>
      <c r="Z201" s="35" t="str">
        <f t="shared" si="71"/>
        <v/>
      </c>
      <c r="AA201" s="13">
        <f t="shared" ref="AA201:AA207" si="72">AA129</f>
        <v>0</v>
      </c>
      <c r="AB201" s="13" t="str">
        <f>IF(AA201&gt;0,Y129&amp;Language!$E$84&amp;X129,"")</f>
        <v/>
      </c>
      <c r="AC201" s="2"/>
      <c r="AD201" s="145"/>
    </row>
    <row r="202" spans="25:30" x14ac:dyDescent="0.2">
      <c r="Y202" s="68" t="s">
        <v>90</v>
      </c>
      <c r="Z202" s="35" t="str">
        <f t="shared" ref="Z202:Z206" si="73">W130&amp;V130</f>
        <v/>
      </c>
      <c r="AA202" s="13">
        <f t="shared" si="72"/>
        <v>0</v>
      </c>
      <c r="AB202" s="13" t="str">
        <f>IF(AA202&gt;0,Y130&amp;Language!$E$84&amp;X130,"")</f>
        <v/>
      </c>
      <c r="AC202" s="2"/>
      <c r="AD202" s="145"/>
    </row>
    <row r="203" spans="25:30" x14ac:dyDescent="0.2">
      <c r="Y203" s="68" t="s">
        <v>91</v>
      </c>
      <c r="Z203" s="35" t="str">
        <f t="shared" si="73"/>
        <v/>
      </c>
      <c r="AA203" s="13">
        <f t="shared" si="72"/>
        <v>0</v>
      </c>
      <c r="AB203" s="13" t="str">
        <f>IF(AA203&gt;0,Y131&amp;Language!$E$84&amp;X131,"")</f>
        <v/>
      </c>
      <c r="AC203" s="2"/>
      <c r="AD203" s="145"/>
    </row>
    <row r="204" spans="25:30" x14ac:dyDescent="0.2">
      <c r="Y204" s="68" t="s">
        <v>92</v>
      </c>
      <c r="Z204" s="35" t="str">
        <f t="shared" si="73"/>
        <v/>
      </c>
      <c r="AA204" s="13">
        <f t="shared" si="72"/>
        <v>0</v>
      </c>
      <c r="AB204" s="13" t="str">
        <f>IF(AA204&gt;0,Y132&amp;Language!$E$84&amp;X132,"")</f>
        <v/>
      </c>
      <c r="AC204" s="2"/>
      <c r="AD204" s="145"/>
    </row>
    <row r="205" spans="25:30" x14ac:dyDescent="0.2">
      <c r="Y205" s="68" t="s">
        <v>93</v>
      </c>
      <c r="Z205" s="35" t="str">
        <f t="shared" si="73"/>
        <v/>
      </c>
      <c r="AA205" s="13">
        <f t="shared" si="72"/>
        <v>0</v>
      </c>
      <c r="AB205" s="13" t="str">
        <f>IF(AA205&gt;0,Y133&amp;Language!$E$84&amp;X133,"")</f>
        <v/>
      </c>
      <c r="AC205" s="2"/>
      <c r="AD205" s="145"/>
    </row>
    <row r="206" spans="25:30" x14ac:dyDescent="0.2">
      <c r="Y206" s="68" t="s">
        <v>94</v>
      </c>
      <c r="Z206" s="35" t="str">
        <f t="shared" si="73"/>
        <v/>
      </c>
      <c r="AA206" s="13">
        <f t="shared" si="72"/>
        <v>0</v>
      </c>
      <c r="AB206" s="13" t="str">
        <f>IF(AA206&gt;0,Y134&amp;Language!$E$84&amp;X134,"")</f>
        <v/>
      </c>
      <c r="AC206" s="2"/>
      <c r="AD206" s="145"/>
    </row>
    <row r="207" spans="25:30" ht="12.75" thickBot="1" x14ac:dyDescent="0.25">
      <c r="Y207" s="69" t="s">
        <v>95</v>
      </c>
      <c r="Z207" s="37" t="str">
        <f>W135&amp;V135</f>
        <v/>
      </c>
      <c r="AA207" s="38">
        <f t="shared" si="72"/>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E851-ECE3-4302-83EE-0275C29492F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1</v>
      </c>
      <c r="D4" s="13">
        <f ca="1">E4+ROW()/1000+(F4="")*10</f>
        <v>11.004</v>
      </c>
      <c r="E4" s="269">
        <f ca="1">IF($AI$15,RANK(AH17,AH$17:AH$25,1),RANK(X17,X$17:X$25,1))</f>
        <v>1</v>
      </c>
      <c r="F4" s="1" t="str">
        <f ca="1">$Q64</f>
        <v/>
      </c>
      <c r="G4" s="1">
        <f t="shared" ref="G4:G12" ca="1" si="1">SUMIFS($X$64:$X$135,$V$64:$V$135,$F4)+SUMIFS($Y$64:$Y$135,$W$64:$W$135,$F4)</f>
        <v>0</v>
      </c>
      <c r="H4" s="1">
        <f t="shared" ref="H4:H12" ca="1" si="2">SUMIFS($Y$64:$Y$135,$V$64:$V$135,$F4)+SUMIFS($X$64:$X$135,$W$64:$W$135,$F4)</f>
        <v>0</v>
      </c>
      <c r="I4" s="13">
        <f t="shared" ref="I4:I12" ca="1" si="3">G4-H4</f>
        <v>0</v>
      </c>
      <c r="J4" s="1">
        <f ca="1">SUMIF($V$64:$V$135,F4,$AE$64:$AE$135)+SUMIF($W$64:$W$135,F4,$AF$64:$AF$135)</f>
        <v>0</v>
      </c>
      <c r="K4" s="1">
        <f t="shared" ref="K4:K12" ca="1" si="4">SUMPRODUCT(($V$64:$V$135=F4)*($X$64:$X$135&lt;&gt;""))+SUMPRODUCT(($W$64:$W$135=F4)*($Y$64:$Y$135&lt;&gt;""))</f>
        <v>0</v>
      </c>
      <c r="L4" s="1">
        <f t="shared" ref="L4:L12" ca="1" si="5">SUMPRODUCT(($V$64:$V$135=F4)*($X$64:$X$135&gt;$Y$64:$Y$135))+SUMPRODUCT(($W$64:$W$135=F4)*($X$64:$X$135&lt;$Y$64:$Y$135))</f>
        <v>0</v>
      </c>
      <c r="M4" s="1">
        <f t="shared" ref="M4:M12" ca="1" si="6">SUMPRODUCT(($V$64:$W$135=F4)*($X$64:$X$135=$Y$64:$Y$135)*($X$64:$X$135&lt;&gt;"")*($Y$64:$Y$135&lt;&gt;""))</f>
        <v>0</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1.0104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1.0104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1.0104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1.0104</v>
      </c>
      <c r="AP4" s="648">
        <f ca="1">RANK($AO4,$AO$4:$AO$12,1)</f>
        <v>1</v>
      </c>
    </row>
    <row r="5" spans="1:42" s="2" customFormat="1" x14ac:dyDescent="0.2">
      <c r="A5" s="256"/>
      <c r="B5" s="1">
        <v>2</v>
      </c>
      <c r="C5" s="22">
        <f t="shared" ref="C5:C12" ca="1" si="11">RANK(D5,$D$4:$D$12,1)</f>
        <v>2</v>
      </c>
      <c r="D5" s="13">
        <f t="shared" ref="D5:D12" ca="1" si="12">E5+ROW()/1000+(F5="")*10</f>
        <v>11.004999999999999</v>
      </c>
      <c r="E5" s="269">
        <f t="shared" ref="E5:E12" ca="1" si="13">IF($AI$15,RANK(AH18,AH$17:AH$25,1),RANK(X18,X$17:X$25,1))</f>
        <v>1</v>
      </c>
      <c r="F5" s="1" t="str">
        <f t="shared" ref="F5:F12" ca="1" si="14">$Q65</f>
        <v/>
      </c>
      <c r="G5" s="1">
        <f t="shared" ca="1" si="1"/>
        <v>0</v>
      </c>
      <c r="H5" s="1">
        <f t="shared" ca="1" si="2"/>
        <v>0</v>
      </c>
      <c r="I5" s="13">
        <f t="shared" ca="1" si="3"/>
        <v>0</v>
      </c>
      <c r="J5" s="1">
        <f t="shared" ref="J5:J12" ca="1" si="15">SUMIF($V$64:$V$135,F5,$AE$64:$AE$135)+SUMIF($W$64:$W$135,F5,$AF$64:$AF$135)</f>
        <v>0</v>
      </c>
      <c r="K5" s="1">
        <f t="shared" ca="1" si="4"/>
        <v>0</v>
      </c>
      <c r="L5" s="1">
        <f t="shared" ca="1" si="5"/>
        <v>0</v>
      </c>
      <c r="M5" s="1">
        <f t="shared" ca="1" si="6"/>
        <v>0</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1.0105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1.0105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1.0105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1.0105</v>
      </c>
      <c r="AP5" s="648">
        <f t="shared" ref="AP5:AP12" ca="1" si="28">RANK($AO5,$AO$4:$AO$12,1)</f>
        <v>2</v>
      </c>
    </row>
    <row r="6" spans="1:42" s="2" customFormat="1" x14ac:dyDescent="0.2">
      <c r="A6" s="256"/>
      <c r="B6" s="1">
        <v>3</v>
      </c>
      <c r="C6" s="22">
        <f t="shared" ca="1" si="11"/>
        <v>3</v>
      </c>
      <c r="D6" s="13">
        <f t="shared" ca="1" si="12"/>
        <v>11.006</v>
      </c>
      <c r="E6" s="269">
        <f t="shared" ca="1" si="13"/>
        <v>1</v>
      </c>
      <c r="F6" s="1" t="str">
        <f t="shared" ca="1" si="14"/>
        <v/>
      </c>
      <c r="G6" s="1">
        <f t="shared" ca="1" si="1"/>
        <v>0</v>
      </c>
      <c r="H6" s="1">
        <f t="shared" ca="1" si="2"/>
        <v>0</v>
      </c>
      <c r="I6" s="13">
        <f t="shared" ca="1" si="3"/>
        <v>0</v>
      </c>
      <c r="J6" s="1">
        <f t="shared" ca="1" si="15"/>
        <v>0</v>
      </c>
      <c r="K6" s="1">
        <f t="shared" ca="1" si="4"/>
        <v>0</v>
      </c>
      <c r="L6" s="1">
        <f t="shared" ca="1" si="5"/>
        <v>0</v>
      </c>
      <c r="M6" s="1">
        <f t="shared" ca="1" si="6"/>
        <v>0</v>
      </c>
      <c r="N6" s="1">
        <f t="shared" ca="1" si="7"/>
        <v>0</v>
      </c>
      <c r="O6" s="24"/>
      <c r="P6" s="25"/>
      <c r="V6" s="1"/>
      <c r="W6" s="645" t="str">
        <f t="shared" ca="1" si="16"/>
        <v/>
      </c>
      <c r="X6" s="646" t="str">
        <f t="shared" ca="1" si="17"/>
        <v/>
      </c>
      <c r="Y6" s="643">
        <f t="shared" ca="1" si="18"/>
        <v>99999</v>
      </c>
      <c r="Z6" s="643">
        <f ca="1">RANK(Y6,Y$4:Y$12,1)+INDEX($E$4:$E$12,MATCH(W6,$F$4:$F$12,0))/100+ROW()/10000</f>
        <v>1.0105999999999999</v>
      </c>
      <c r="AA6" s="648">
        <f t="shared" ca="1" si="19"/>
        <v>3</v>
      </c>
      <c r="AB6" s="645" t="str">
        <f t="shared" ca="1" si="8"/>
        <v/>
      </c>
      <c r="AC6" s="646" t="str">
        <f t="shared" ca="1" si="20"/>
        <v/>
      </c>
      <c r="AD6" s="647">
        <f t="shared" ca="1" si="21"/>
        <v>99999</v>
      </c>
      <c r="AE6" s="643">
        <f ca="1">RANK(AD6,AD$4:AD$12,1)+INDEX($E$4:$E$12,MATCH(AB6,$F$4:$F$12,0))/100+ROW()/10000</f>
        <v>1.0105999999999999</v>
      </c>
      <c r="AF6" s="643">
        <f t="shared" ca="1" si="22"/>
        <v>3</v>
      </c>
      <c r="AG6" s="645" t="str">
        <f t="shared" ca="1" si="9"/>
        <v/>
      </c>
      <c r="AH6" s="646" t="str">
        <f t="shared" ca="1" si="23"/>
        <v/>
      </c>
      <c r="AI6" s="647">
        <f t="shared" ca="1" si="24"/>
        <v>99999</v>
      </c>
      <c r="AJ6" s="643">
        <f ca="1">RANK(AI6,AI$4:AI$12,1)+INDEX($E$4:$E$12,MATCH(AG6,$F$4:$F$12,0))/100+ROW()/10000</f>
        <v>1.0105999999999999</v>
      </c>
      <c r="AK6" s="648">
        <f t="shared" ca="1" si="25"/>
        <v>3</v>
      </c>
      <c r="AL6" s="646" t="str">
        <f t="shared" ca="1" si="10"/>
        <v/>
      </c>
      <c r="AM6" s="646" t="str">
        <f t="shared" ca="1" si="26"/>
        <v/>
      </c>
      <c r="AN6" s="647">
        <f t="shared" ca="1" si="27"/>
        <v>99999</v>
      </c>
      <c r="AO6" s="643">
        <f ca="1">RANK(AN6,AN$4:AN$12,1)+INDEX($E$4:$E$12,MATCH(AL6,$F$4:$F$12,0))/100+ROW()/10000</f>
        <v>1.0105999999999999</v>
      </c>
      <c r="AP6" s="648">
        <f t="shared" ca="1" si="28"/>
        <v>3</v>
      </c>
    </row>
    <row r="7" spans="1:42" s="2" customFormat="1" x14ac:dyDescent="0.2">
      <c r="A7" s="256"/>
      <c r="B7" s="1">
        <v>4</v>
      </c>
      <c r="C7" s="22">
        <f t="shared" ca="1" si="11"/>
        <v>4</v>
      </c>
      <c r="D7" s="13">
        <f t="shared" ca="1" si="12"/>
        <v>11.007</v>
      </c>
      <c r="E7" s="269">
        <f t="shared" ca="1" si="13"/>
        <v>1</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1.0106999999999999</v>
      </c>
      <c r="AA7" s="648">
        <f t="shared" ca="1" si="19"/>
        <v>4</v>
      </c>
      <c r="AB7" s="645" t="str">
        <f t="shared" ca="1" si="8"/>
        <v/>
      </c>
      <c r="AC7" s="646" t="str">
        <f t="shared" ca="1" si="20"/>
        <v/>
      </c>
      <c r="AD7" s="647">
        <f t="shared" ca="1" si="21"/>
        <v>99999</v>
      </c>
      <c r="AE7" s="643">
        <f ca="1">RANK(AD7,AD$4:AD$12,1)+INDEX($E$4:$E$12,MATCH(AB7,$F$4:$F$12,0))/100+ROW()/10000</f>
        <v>1.0106999999999999</v>
      </c>
      <c r="AF7" s="643">
        <f t="shared" ca="1" si="22"/>
        <v>4</v>
      </c>
      <c r="AG7" s="645" t="str">
        <f t="shared" ca="1" si="9"/>
        <v/>
      </c>
      <c r="AH7" s="646" t="str">
        <f t="shared" ca="1" si="23"/>
        <v/>
      </c>
      <c r="AI7" s="647">
        <f t="shared" ca="1" si="24"/>
        <v>99999</v>
      </c>
      <c r="AJ7" s="643">
        <f ca="1">RANK(AI7,AI$4:AI$12,1)+INDEX($E$4:$E$12,MATCH(AG7,$F$4:$F$12,0))/100+ROW()/10000</f>
        <v>1.0106999999999999</v>
      </c>
      <c r="AK7" s="648">
        <f t="shared" ca="1" si="25"/>
        <v>4</v>
      </c>
      <c r="AL7" s="646" t="str">
        <f t="shared" ca="1" si="10"/>
        <v/>
      </c>
      <c r="AM7" s="646" t="str">
        <f t="shared" ca="1" si="26"/>
        <v/>
      </c>
      <c r="AN7" s="647">
        <f t="shared" ca="1" si="27"/>
        <v>99999</v>
      </c>
      <c r="AO7" s="643">
        <f ca="1">RANK(AN7,AN$4:AN$12,1)+INDEX($E$4:$E$12,MATCH(AL7,$F$4:$F$12,0))/100+ROW()/10000</f>
        <v>1.0106999999999999</v>
      </c>
      <c r="AP7" s="648">
        <f t="shared" ca="1" si="28"/>
        <v>4</v>
      </c>
    </row>
    <row r="8" spans="1:42" s="2" customFormat="1" x14ac:dyDescent="0.2">
      <c r="A8" s="256"/>
      <c r="B8" s="1">
        <v>5</v>
      </c>
      <c r="C8" s="22">
        <f t="shared" ca="1" si="11"/>
        <v>5</v>
      </c>
      <c r="D8" s="13">
        <f t="shared" ca="1" si="12"/>
        <v>11.007999999999999</v>
      </c>
      <c r="E8" s="269">
        <f t="shared" ca="1" si="13"/>
        <v>1</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1.0107999999999999</v>
      </c>
      <c r="AA8" s="648">
        <f t="shared" ca="1" si="19"/>
        <v>5</v>
      </c>
      <c r="AB8" s="645" t="str">
        <f t="shared" ca="1" si="8"/>
        <v/>
      </c>
      <c r="AC8" s="646" t="str">
        <f t="shared" ca="1" si="20"/>
        <v/>
      </c>
      <c r="AD8" s="647">
        <f t="shared" ca="1" si="21"/>
        <v>99999</v>
      </c>
      <c r="AE8" s="643">
        <f t="shared" ref="AE8:AE12" ca="1" si="30">RANK(AD8,AD$4:AD$12,1)+INDEX($E$4:$E$12,MATCH(AB8,$F$4:$F$12,0))/100+ROW()/10000</f>
        <v>1.0107999999999999</v>
      </c>
      <c r="AF8" s="643">
        <f t="shared" ca="1" si="22"/>
        <v>5</v>
      </c>
      <c r="AG8" s="645" t="str">
        <f t="shared" ca="1" si="9"/>
        <v/>
      </c>
      <c r="AH8" s="646" t="str">
        <f t="shared" ca="1" si="23"/>
        <v/>
      </c>
      <c r="AI8" s="647">
        <f t="shared" ca="1" si="24"/>
        <v>99999</v>
      </c>
      <c r="AJ8" s="643">
        <f t="shared" ref="AJ8:AJ12" ca="1" si="31">RANK(AI8,AI$4:AI$12,1)+INDEX($E$4:$E$12,MATCH(AG8,$F$4:$F$12,0))/100+ROW()/10000</f>
        <v>1.0107999999999999</v>
      </c>
      <c r="AK8" s="648">
        <f t="shared" ca="1" si="25"/>
        <v>5</v>
      </c>
      <c r="AL8" s="646" t="str">
        <f t="shared" ca="1" si="10"/>
        <v/>
      </c>
      <c r="AM8" s="646" t="str">
        <f t="shared" ca="1" si="26"/>
        <v/>
      </c>
      <c r="AN8" s="647">
        <f t="shared" ca="1" si="27"/>
        <v>99999</v>
      </c>
      <c r="AO8" s="643">
        <f t="shared" ref="AO8:AO12" ca="1" si="32">RANK(AN8,AN$4:AN$12,1)+INDEX($E$4:$E$12,MATCH(AL8,$F$4:$F$12,0))/100+ROW()/10000</f>
        <v>1.0107999999999999</v>
      </c>
      <c r="AP8" s="648">
        <f t="shared" ca="1" si="28"/>
        <v>5</v>
      </c>
    </row>
    <row r="9" spans="1:42" s="2" customFormat="1" x14ac:dyDescent="0.2">
      <c r="A9" s="256"/>
      <c r="B9" s="1">
        <v>6</v>
      </c>
      <c r="C9" s="22">
        <f t="shared" ca="1" si="11"/>
        <v>6</v>
      </c>
      <c r="D9" s="13">
        <f t="shared" ca="1" si="12"/>
        <v>11.009</v>
      </c>
      <c r="E9" s="269">
        <f t="shared" ca="1" si="13"/>
        <v>1</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1.0108999999999999</v>
      </c>
      <c r="AA9" s="648">
        <f t="shared" ca="1" si="19"/>
        <v>6</v>
      </c>
      <c r="AB9" s="645" t="str">
        <f t="shared" ca="1" si="8"/>
        <v/>
      </c>
      <c r="AC9" s="646" t="str">
        <f t="shared" ca="1" si="20"/>
        <v/>
      </c>
      <c r="AD9" s="647">
        <f t="shared" ca="1" si="21"/>
        <v>99999</v>
      </c>
      <c r="AE9" s="643">
        <f t="shared" ca="1" si="30"/>
        <v>1.0108999999999999</v>
      </c>
      <c r="AF9" s="643">
        <f t="shared" ca="1" si="22"/>
        <v>6</v>
      </c>
      <c r="AG9" s="645" t="str">
        <f t="shared" ca="1" si="9"/>
        <v/>
      </c>
      <c r="AH9" s="646" t="str">
        <f t="shared" ca="1" si="23"/>
        <v/>
      </c>
      <c r="AI9" s="647">
        <f t="shared" ca="1" si="24"/>
        <v>99999</v>
      </c>
      <c r="AJ9" s="643">
        <f t="shared" ca="1" si="31"/>
        <v>1.0108999999999999</v>
      </c>
      <c r="AK9" s="648">
        <f t="shared" ca="1" si="25"/>
        <v>6</v>
      </c>
      <c r="AL9" s="646" t="str">
        <f t="shared" ca="1" si="10"/>
        <v/>
      </c>
      <c r="AM9" s="646" t="str">
        <f t="shared" ca="1" si="26"/>
        <v/>
      </c>
      <c r="AN9" s="647">
        <f t="shared" ca="1" si="27"/>
        <v>99999</v>
      </c>
      <c r="AO9" s="643">
        <f t="shared" ca="1" si="32"/>
        <v>1.0108999999999999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1.0109999999999999</v>
      </c>
      <c r="AA10" s="648">
        <f t="shared" ca="1" si="19"/>
        <v>7</v>
      </c>
      <c r="AB10" s="645" t="str">
        <f t="shared" ca="1" si="8"/>
        <v/>
      </c>
      <c r="AC10" s="646" t="str">
        <f t="shared" ca="1" si="20"/>
        <v/>
      </c>
      <c r="AD10" s="647">
        <f t="shared" ca="1" si="21"/>
        <v>99999</v>
      </c>
      <c r="AE10" s="643">
        <f t="shared" ca="1" si="30"/>
        <v>1.0109999999999999</v>
      </c>
      <c r="AF10" s="643">
        <f t="shared" ca="1" si="22"/>
        <v>7</v>
      </c>
      <c r="AG10" s="645" t="str">
        <f t="shared" ca="1" si="9"/>
        <v/>
      </c>
      <c r="AH10" s="646" t="str">
        <f t="shared" ca="1" si="23"/>
        <v/>
      </c>
      <c r="AI10" s="647">
        <f t="shared" ca="1" si="24"/>
        <v>99999</v>
      </c>
      <c r="AJ10" s="643">
        <f t="shared" ca="1" si="31"/>
        <v>1.0109999999999999</v>
      </c>
      <c r="AK10" s="648">
        <f t="shared" ca="1" si="25"/>
        <v>7</v>
      </c>
      <c r="AL10" s="646" t="str">
        <f t="shared" ca="1" si="10"/>
        <v/>
      </c>
      <c r="AM10" s="646" t="str">
        <f t="shared" ca="1" si="26"/>
        <v/>
      </c>
      <c r="AN10" s="647">
        <f t="shared" ca="1" si="27"/>
        <v>99999</v>
      </c>
      <c r="AO10" s="643">
        <f t="shared" ca="1" si="32"/>
        <v>1.0109999999999999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1.0111000000000001</v>
      </c>
      <c r="AA11" s="648">
        <f t="shared" ca="1" si="19"/>
        <v>8</v>
      </c>
      <c r="AB11" s="645" t="str">
        <f t="shared" ca="1" si="8"/>
        <v/>
      </c>
      <c r="AC11" s="646" t="str">
        <f t="shared" ca="1" si="20"/>
        <v/>
      </c>
      <c r="AD11" s="647">
        <f t="shared" ca="1" si="21"/>
        <v>99999</v>
      </c>
      <c r="AE11" s="643">
        <f t="shared" ca="1" si="30"/>
        <v>1.0111000000000001</v>
      </c>
      <c r="AF11" s="643">
        <f t="shared" ca="1" si="22"/>
        <v>8</v>
      </c>
      <c r="AG11" s="645" t="str">
        <f t="shared" ca="1" si="9"/>
        <v/>
      </c>
      <c r="AH11" s="646" t="str">
        <f t="shared" ca="1" si="23"/>
        <v/>
      </c>
      <c r="AI11" s="647">
        <f t="shared" ca="1" si="24"/>
        <v>99999</v>
      </c>
      <c r="AJ11" s="643">
        <f t="shared" ca="1" si="31"/>
        <v>1.0111000000000001</v>
      </c>
      <c r="AK11" s="648">
        <f t="shared" ca="1" si="25"/>
        <v>8</v>
      </c>
      <c r="AL11" s="646" t="str">
        <f t="shared" ca="1" si="10"/>
        <v/>
      </c>
      <c r="AM11" s="646" t="str">
        <f t="shared" ca="1" si="26"/>
        <v/>
      </c>
      <c r="AN11" s="647">
        <f t="shared" ca="1" si="27"/>
        <v>99999</v>
      </c>
      <c r="AO11" s="643">
        <f t="shared" ca="1" si="32"/>
        <v>1.0111000000000001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1.0112000000000001</v>
      </c>
      <c r="AA12" s="652">
        <f t="shared" ca="1" si="19"/>
        <v>9</v>
      </c>
      <c r="AB12" s="649" t="str">
        <f t="shared" ca="1" si="8"/>
        <v/>
      </c>
      <c r="AC12" s="650" t="str">
        <f t="shared" ca="1" si="20"/>
        <v/>
      </c>
      <c r="AD12" s="653">
        <f t="shared" ca="1" si="21"/>
        <v>99999</v>
      </c>
      <c r="AE12" s="651">
        <f t="shared" ca="1" si="30"/>
        <v>1.0112000000000001</v>
      </c>
      <c r="AF12" s="651">
        <f t="shared" ca="1" si="22"/>
        <v>9</v>
      </c>
      <c r="AG12" s="649" t="str">
        <f t="shared" ca="1" si="9"/>
        <v/>
      </c>
      <c r="AH12" s="650" t="str">
        <f t="shared" ca="1" si="23"/>
        <v/>
      </c>
      <c r="AI12" s="653">
        <f t="shared" ca="1" si="24"/>
        <v>99999</v>
      </c>
      <c r="AJ12" s="651">
        <f t="shared" ca="1" si="31"/>
        <v>1.0112000000000001</v>
      </c>
      <c r="AK12" s="652">
        <f t="shared" ca="1" si="25"/>
        <v>9</v>
      </c>
      <c r="AL12" s="650" t="str">
        <f t="shared" ca="1" si="10"/>
        <v/>
      </c>
      <c r="AM12" s="650" t="str">
        <f t="shared" ca="1" si="26"/>
        <v/>
      </c>
      <c r="AN12" s="653">
        <f t="shared" ca="1" si="27"/>
        <v>99999</v>
      </c>
      <c r="AO12" s="651">
        <f t="shared" ca="1" si="32"/>
        <v>1.0112000000000001</v>
      </c>
      <c r="AP12" s="652">
        <f t="shared" ca="1" si="28"/>
        <v>9</v>
      </c>
    </row>
    <row r="13" spans="1:42" s="2" customFormat="1" ht="12.75" thickTop="1" x14ac:dyDescent="0.2">
      <c r="B13" s="13">
        <f ca="1">$F$13*($F$13-1)</f>
        <v>0</v>
      </c>
      <c r="C13" s="13"/>
      <c r="D13" s="13"/>
      <c r="E13" s="13"/>
      <c r="F13" s="13">
        <f ca="1">9-COUNTBLANK($F$4:$F$12)</f>
        <v>0</v>
      </c>
      <c r="G13" s="13"/>
      <c r="H13" s="13"/>
      <c r="I13" s="13"/>
      <c r="J13" s="13"/>
      <c r="K13" s="28">
        <f ca="1">QUOTIENT(SUM(K4:K12),2)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
      </c>
      <c r="D17" s="1">
        <f t="shared" ref="D17:G25" ca="1" si="33">K4</f>
        <v>0</v>
      </c>
      <c r="E17" s="1">
        <f t="shared" ca="1" si="33"/>
        <v>0</v>
      </c>
      <c r="F17" s="1">
        <f t="shared" ca="1" si="33"/>
        <v>0</v>
      </c>
      <c r="G17" s="1">
        <f t="shared" ca="1" si="33"/>
        <v>0</v>
      </c>
      <c r="H17" s="1">
        <f t="shared" ref="H17:K25" ca="1" si="34">G4</f>
        <v>0</v>
      </c>
      <c r="I17" s="1">
        <f t="shared" ca="1" si="34"/>
        <v>0</v>
      </c>
      <c r="J17" s="13">
        <f t="shared" ca="1" si="34"/>
        <v>0</v>
      </c>
      <c r="K17" s="1">
        <f t="shared" ca="1" si="34"/>
        <v>0</v>
      </c>
      <c r="L17" s="30">
        <f t="shared" ref="L17:L25" ca="1" si="35">K17*$F$64+(J17+$H$65)*$F$65+H17*$F$66</f>
        <v>500000</v>
      </c>
      <c r="M17" s="14">
        <f ca="1">IF($AI$15,COUNTIF($K$17:$K$25,K17),COUNTIF($L$17:$L$25,L17))</f>
        <v>9</v>
      </c>
      <c r="N17" s="14">
        <f t="array" aca="1" ref="N17" ca="1">IF($AI$15,SUM(($K$17:$K$25&gt;=K17)/COUNTIF($K$17:$K$25,$K$17:$K$25)),SUM(($L$17:$L$25&gt;=L17)/COUNTIF($L$17:$L$25,$L$17:$L$25)))</f>
        <v>1.0000000000000002</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1.0108999999999999</v>
      </c>
      <c r="Y17" s="13">
        <f>'Finals 1'!$AF47</f>
        <v>0</v>
      </c>
      <c r="Z17" s="1">
        <f ca="1">RANK($W17,$W$17:$W$25)+(9-$Y17)/10</f>
        <v>1.9</v>
      </c>
      <c r="AA17" s="1">
        <f ca="1">SUM(E30:BP30)</f>
        <v>0</v>
      </c>
      <c r="AB17" s="1">
        <f ca="1">SUM(E41:BP41)</f>
        <v>0</v>
      </c>
      <c r="AC17" s="1">
        <f ca="1">SUM(E52:BP52)</f>
        <v>0</v>
      </c>
      <c r="AD17" s="263">
        <f ca="1">RANK($K17,$K$17:$K$25)</f>
        <v>1</v>
      </c>
      <c r="AE17" s="30">
        <f t="shared" ref="AE17:AE22" ca="1" si="45">(J17+$H$65)*$F$65+H17*$F$66</f>
        <v>500000</v>
      </c>
      <c r="AF17" s="1">
        <f ca="1">RANK($AE17,$AE$17:$AE$25)</f>
        <v>1</v>
      </c>
      <c r="AG17" s="1">
        <f ca="1">RANK($W17,$W$17:$W$25)</f>
        <v>1</v>
      </c>
      <c r="AH17" s="265">
        <f ca="1">AD17+AG17/100+AF17/10000+(10-Y17)/1000000</f>
        <v>1.0101100000000001</v>
      </c>
      <c r="AI17" s="1"/>
    </row>
    <row r="18" spans="2:80" s="2" customFormat="1" x14ac:dyDescent="0.2">
      <c r="C18" s="2" t="str">
        <f t="shared" ref="C18:C25" ca="1" si="46">$Q65</f>
        <v/>
      </c>
      <c r="D18" s="1">
        <f t="shared" ca="1" si="33"/>
        <v>0</v>
      </c>
      <c r="E18" s="1">
        <f t="shared" ca="1" si="33"/>
        <v>0</v>
      </c>
      <c r="F18" s="1">
        <f t="shared" ca="1" si="33"/>
        <v>0</v>
      </c>
      <c r="G18" s="1">
        <f t="shared" ca="1" si="33"/>
        <v>0</v>
      </c>
      <c r="H18" s="1">
        <f t="shared" ca="1" si="34"/>
        <v>0</v>
      </c>
      <c r="I18" s="1">
        <f t="shared" ca="1" si="34"/>
        <v>0</v>
      </c>
      <c r="J18" s="13">
        <f t="shared" ca="1" si="34"/>
        <v>0</v>
      </c>
      <c r="K18" s="1">
        <f t="shared" ca="1" si="34"/>
        <v>0</v>
      </c>
      <c r="L18" s="30">
        <f t="shared" ca="1" si="35"/>
        <v>500000</v>
      </c>
      <c r="M18" s="14">
        <f t="shared" ref="M18:M25" ca="1" si="47">IF($AI$15,COUNTIF($K$17:$K$25,K18),COUNTIF($L$17:$L$25,L18))</f>
        <v>9</v>
      </c>
      <c r="N18" s="14">
        <f t="array" aca="1" ref="N18" ca="1">IF($AI$15,SUM(($K$17:$K$25&gt;=K18)/COUNTIF($K$17:$K$25,$K$17:$K$25)),SUM(($L$17:$L$25&gt;=L18)/COUNTIF($L$17:$L$25,$L$17:$L$25)))</f>
        <v>1.0000000000000002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1.0108999999999999</v>
      </c>
      <c r="Y18" s="13">
        <f>'Finals 1'!$AF48</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1</v>
      </c>
      <c r="AE18" s="30">
        <f t="shared" ca="1" si="45"/>
        <v>500000</v>
      </c>
      <c r="AF18" s="1">
        <f t="shared" ref="AF18:AF25" ca="1" si="54">RANK($AE18,$AE$17:$AE$25)</f>
        <v>1</v>
      </c>
      <c r="AG18" s="1">
        <f t="shared" ref="AG18:AG25" ca="1" si="55">RANK($W18,$W$17:$W$25)</f>
        <v>1</v>
      </c>
      <c r="AH18" s="266">
        <f t="shared" ref="AH18:AH25" ca="1" si="56">AD18+AG18/100+AF18/10000+(10-Y18)/1000000</f>
        <v>1.0101100000000001</v>
      </c>
      <c r="AI18" s="1"/>
    </row>
    <row r="19" spans="2:80" s="2" customFormat="1" x14ac:dyDescent="0.2">
      <c r="C19" s="2" t="str">
        <f t="shared" ca="1" si="46"/>
        <v/>
      </c>
      <c r="D19" s="1">
        <f t="shared" ca="1" si="33"/>
        <v>0</v>
      </c>
      <c r="E19" s="1">
        <f t="shared" ca="1" si="33"/>
        <v>0</v>
      </c>
      <c r="F19" s="1">
        <f t="shared" ca="1" si="33"/>
        <v>0</v>
      </c>
      <c r="G19" s="1">
        <f t="shared" ca="1" si="33"/>
        <v>0</v>
      </c>
      <c r="H19" s="1">
        <f t="shared" ca="1" si="34"/>
        <v>0</v>
      </c>
      <c r="I19" s="1">
        <f t="shared" ca="1" si="34"/>
        <v>0</v>
      </c>
      <c r="J19" s="13">
        <f t="shared" ca="1" si="34"/>
        <v>0</v>
      </c>
      <c r="K19" s="1">
        <f t="shared" ca="1" si="34"/>
        <v>0</v>
      </c>
      <c r="L19" s="30">
        <f t="shared" ca="1" si="35"/>
        <v>500000</v>
      </c>
      <c r="M19" s="14">
        <f t="shared" ca="1" si="47"/>
        <v>9</v>
      </c>
      <c r="N19" s="14">
        <f t="array" aca="1" ref="N19" ca="1">IF($AI$15,SUM(($K$17:$K$25&gt;=K19)/COUNTIF($K$17:$K$25,$K$17:$K$25)),SUM(($L$17:$L$25&gt;=L19)/COUNTIF($L$17:$L$25,$L$17:$L$25)))</f>
        <v>1.0000000000000002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f>'Finals 1'!$AF49</f>
        <v>0</v>
      </c>
      <c r="Z19" s="1">
        <f t="shared" ca="1" si="49"/>
        <v>1.9</v>
      </c>
      <c r="AA19" s="1">
        <f t="shared" ca="1" si="50"/>
        <v>0</v>
      </c>
      <c r="AB19" s="1">
        <f t="shared" ca="1" si="51"/>
        <v>0</v>
      </c>
      <c r="AC19" s="1">
        <f t="shared" ca="1" si="52"/>
        <v>0</v>
      </c>
      <c r="AD19" s="263">
        <f t="shared" ca="1" si="53"/>
        <v>1</v>
      </c>
      <c r="AE19" s="30">
        <f t="shared" ca="1" si="45"/>
        <v>500000</v>
      </c>
      <c r="AF19" s="1">
        <f t="shared" ca="1" si="54"/>
        <v>1</v>
      </c>
      <c r="AG19" s="1">
        <f t="shared" ca="1" si="55"/>
        <v>1</v>
      </c>
      <c r="AH19" s="266">
        <f t="shared" ca="1" si="56"/>
        <v>1.0101100000000001</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9</v>
      </c>
      <c r="N20" s="14">
        <f t="array" aca="1" ref="N20" ca="1">IF($AI$15,SUM(($K$17:$K$25&gt;=K20)/COUNTIF($K$17:$K$25,$K$17:$K$25)),SUM(($L$17:$L$25&gt;=L20)/COUNTIF($L$17:$L$25,$L$17:$L$25)))</f>
        <v>1.0000000000000002</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1.0108999999999999</v>
      </c>
      <c r="Y20" s="13">
        <v>0</v>
      </c>
      <c r="Z20" s="1">
        <f t="shared" ca="1" si="49"/>
        <v>1.9</v>
      </c>
      <c r="AA20" s="1">
        <f t="shared" ca="1" si="50"/>
        <v>0</v>
      </c>
      <c r="AB20" s="1">
        <f t="shared" ca="1" si="51"/>
        <v>0</v>
      </c>
      <c r="AC20" s="1">
        <f t="shared" ca="1" si="52"/>
        <v>0</v>
      </c>
      <c r="AD20" s="263">
        <f t="shared" ca="1" si="53"/>
        <v>1</v>
      </c>
      <c r="AE20" s="30">
        <f t="shared" ca="1" si="45"/>
        <v>500000</v>
      </c>
      <c r="AF20" s="1">
        <f t="shared" ca="1" si="54"/>
        <v>1</v>
      </c>
      <c r="AG20" s="1">
        <f t="shared" ca="1" si="55"/>
        <v>1</v>
      </c>
      <c r="AH20" s="266">
        <f t="shared" ca="1" si="56"/>
        <v>1.0101100000000001</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9</v>
      </c>
      <c r="N21" s="14">
        <f t="array" aca="1" ref="N21" ca="1">IF($AI$15,SUM(($K$17:$K$25&gt;=K21)/COUNTIF($K$17:$K$25,$K$17:$K$25)),SUM(($L$17:$L$25&gt;=L21)/COUNTIF($L$17:$L$25,$L$17:$L$25)))</f>
        <v>1.0000000000000002</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1.0108999999999999</v>
      </c>
      <c r="Y21" s="13">
        <v>0</v>
      </c>
      <c r="Z21" s="1">
        <f t="shared" ca="1" si="49"/>
        <v>1.9</v>
      </c>
      <c r="AA21" s="1">
        <f t="shared" ca="1" si="50"/>
        <v>0</v>
      </c>
      <c r="AB21" s="1">
        <f t="shared" ca="1" si="51"/>
        <v>0</v>
      </c>
      <c r="AC21" s="1">
        <f t="shared" ca="1" si="52"/>
        <v>0</v>
      </c>
      <c r="AD21" s="263">
        <f t="shared" ca="1" si="53"/>
        <v>1</v>
      </c>
      <c r="AE21" s="30">
        <f t="shared" ca="1" si="45"/>
        <v>500000</v>
      </c>
      <c r="AF21" s="1">
        <f t="shared" ca="1" si="54"/>
        <v>1</v>
      </c>
      <c r="AG21" s="1">
        <f t="shared" ca="1" si="55"/>
        <v>1</v>
      </c>
      <c r="AH21" s="266">
        <f t="shared" ca="1" si="56"/>
        <v>1.0101100000000001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9</v>
      </c>
      <c r="N22" s="14">
        <f t="array" aca="1" ref="N22" ca="1">IF($AI$15,SUM(($K$17:$K$25&gt;=K22)/COUNTIF($K$17:$K$25,$K$17:$K$25)),SUM(($L$17:$L$25&gt;=L22)/COUNTIF($L$17:$L$25,$L$17:$L$25)))</f>
        <v>1.0000000000000002</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1.0108999999999999</v>
      </c>
      <c r="Y22" s="13">
        <v>0</v>
      </c>
      <c r="Z22" s="1">
        <f t="shared" ca="1" si="49"/>
        <v>1.9</v>
      </c>
      <c r="AA22" s="1">
        <f t="shared" ca="1" si="50"/>
        <v>0</v>
      </c>
      <c r="AB22" s="1">
        <f t="shared" ca="1" si="51"/>
        <v>0</v>
      </c>
      <c r="AC22" s="1">
        <f t="shared" ca="1" si="52"/>
        <v>0</v>
      </c>
      <c r="AD22" s="263">
        <f t="shared" ca="1" si="53"/>
        <v>1</v>
      </c>
      <c r="AE22" s="30">
        <f t="shared" ca="1" si="45"/>
        <v>500000</v>
      </c>
      <c r="AF22" s="1">
        <f t="shared" ca="1" si="54"/>
        <v>1</v>
      </c>
      <c r="AG22" s="1">
        <f t="shared" ca="1" si="55"/>
        <v>1</v>
      </c>
      <c r="AH22" s="266">
        <f t="shared" ca="1" si="56"/>
        <v>1.0101100000000001</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9</v>
      </c>
      <c r="N23" s="14">
        <f t="array" aca="1" ref="N23" ca="1">IF($AI$15,SUM(($K$17:$K$25&gt;=K23)/COUNTIF($K$17:$K$25,$K$17:$K$25)),SUM(($L$17:$L$25&gt;=L23)/COUNTIF($L$17:$L$25,$L$17:$L$25)))</f>
        <v>1.0000000000000002</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1.0709</v>
      </c>
      <c r="Y23" s="13">
        <v>0</v>
      </c>
      <c r="Z23" s="1">
        <f t="shared" ca="1" si="49"/>
        <v>7.9</v>
      </c>
      <c r="AA23" s="1">
        <f t="shared" ca="1" si="50"/>
        <v>0</v>
      </c>
      <c r="AB23" s="1">
        <f t="shared" ca="1" si="51"/>
        <v>0</v>
      </c>
      <c r="AC23" s="1">
        <f t="shared" ca="1" si="52"/>
        <v>0</v>
      </c>
      <c r="AD23" s="263">
        <f t="shared" ca="1" si="53"/>
        <v>1</v>
      </c>
      <c r="AE23" s="30">
        <v>0</v>
      </c>
      <c r="AF23" s="1">
        <f t="shared" ca="1" si="54"/>
        <v>7</v>
      </c>
      <c r="AG23" s="1">
        <f t="shared" ca="1" si="55"/>
        <v>7</v>
      </c>
      <c r="AH23" s="266">
        <f t="shared" ca="1" si="56"/>
        <v>1.0707100000000001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9</v>
      </c>
      <c r="N24" s="14">
        <f t="array" aca="1" ref="N24" ca="1">IF($AI$15,SUM(($K$17:$K$25&gt;=K24)/COUNTIF($K$17:$K$25,$K$17:$K$25)),SUM(($L$17:$L$25&gt;=L24)/COUNTIF($L$17:$L$25,$L$17:$L$25)))</f>
        <v>1.0000000000000002</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1.0709</v>
      </c>
      <c r="Y24" s="13">
        <v>0</v>
      </c>
      <c r="Z24" s="1">
        <f t="shared" ca="1" si="49"/>
        <v>7.9</v>
      </c>
      <c r="AA24" s="1">
        <f t="shared" ca="1" si="50"/>
        <v>0</v>
      </c>
      <c r="AB24" s="1">
        <f t="shared" ca="1" si="51"/>
        <v>0</v>
      </c>
      <c r="AC24" s="1">
        <f t="shared" ca="1" si="52"/>
        <v>0</v>
      </c>
      <c r="AD24" s="263">
        <f t="shared" ca="1" si="53"/>
        <v>1</v>
      </c>
      <c r="AE24" s="30">
        <v>0</v>
      </c>
      <c r="AF24" s="1">
        <f t="shared" ca="1" si="54"/>
        <v>7</v>
      </c>
      <c r="AG24" s="1">
        <f t="shared" ca="1" si="55"/>
        <v>7</v>
      </c>
      <c r="AH24" s="266">
        <f t="shared" ca="1" si="56"/>
        <v>1.0707100000000001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9</v>
      </c>
      <c r="N25" s="14">
        <f t="array" aca="1" ref="N25" ca="1">IF($AI$15,SUM(($K$17:$K$25&gt;=K25)/COUNTIF($K$17:$K$25,$K$17:$K$25)),SUM(($L$17:$L$25&gt;=L25)/COUNTIF($L$17:$L$25,$L$17:$L$25)))</f>
        <v>1.0000000000000002</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1.0709</v>
      </c>
      <c r="Y25" s="13">
        <v>0</v>
      </c>
      <c r="Z25" s="1">
        <f t="shared" ca="1" si="49"/>
        <v>7.9</v>
      </c>
      <c r="AA25" s="1">
        <f t="shared" ca="1" si="50"/>
        <v>0</v>
      </c>
      <c r="AB25" s="1">
        <f t="shared" ca="1" si="51"/>
        <v>0</v>
      </c>
      <c r="AC25" s="1">
        <f t="shared" ca="1" si="52"/>
        <v>0</v>
      </c>
      <c r="AD25" s="263">
        <f t="shared" ca="1" si="53"/>
        <v>1</v>
      </c>
      <c r="AE25" s="30">
        <v>0</v>
      </c>
      <c r="AF25" s="1">
        <f t="shared" ca="1" si="54"/>
        <v>7</v>
      </c>
      <c r="AG25" s="1">
        <f t="shared" ca="1" si="55"/>
        <v>7</v>
      </c>
      <c r="AH25" s="267">
        <f t="shared" ca="1" si="56"/>
        <v>1.0707100000000001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
      </c>
      <c r="BT29" s="2" t="str">
        <f ca="1">$F$5</f>
        <v/>
      </c>
      <c r="BU29" s="2" t="str">
        <f ca="1">$F$6</f>
        <v/>
      </c>
      <c r="BV29" s="2" t="str">
        <f>$F$7</f>
        <v/>
      </c>
      <c r="BW29" s="2" t="str">
        <f>$F$8</f>
        <v/>
      </c>
      <c r="BX29" s="2" t="str">
        <f>$F$9</f>
        <v/>
      </c>
      <c r="BY29" s="2" t="str">
        <f>$F$10</f>
        <v/>
      </c>
      <c r="BZ29" s="2" t="str">
        <f>$F$11</f>
        <v/>
      </c>
      <c r="CA29" s="2" t="str">
        <f>$F$12</f>
        <v/>
      </c>
      <c r="CB29" s="53"/>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
      </c>
      <c r="BS30" s="7"/>
      <c r="BT30" s="8">
        <f t="shared" ref="BT30:CA32" ca="1" si="58">SUMIFS($X$64:$X$135,$V$64:$V$135,$BR30,$W$64:$W$135,BT$29)+SUMIFS($Y$64:$Y$135,$W$64:$W$135,$BR30,$V$64:$V$135,BT$29)</f>
        <v>0</v>
      </c>
      <c r="BU30" s="8">
        <f t="shared" ca="1" si="58"/>
        <v>0</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
      </c>
      <c r="BS31" s="9">
        <f t="shared" ref="BS31:BU38" ca="1" si="60">SUMIFS($X$64:$X$135,$V$64:$V$135,$BR31,$W$64:$W$135,BS$29)+SUMIFS($Y$64:$Y$135,$W$64:$W$135,$BR31,$V$64:$V$135,BS$29)</f>
        <v>0</v>
      </c>
      <c r="BT31" s="7"/>
      <c r="BU31" s="8">
        <f t="shared" ca="1" si="58"/>
        <v>0</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
      </c>
      <c r="BS32" s="9">
        <f t="shared" ca="1" si="60"/>
        <v>0</v>
      </c>
      <c r="BT32" s="9">
        <f t="shared" ca="1" si="60"/>
        <v>0</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
      </c>
      <c r="BT40" s="2" t="str">
        <f ca="1">$F$5</f>
        <v/>
      </c>
      <c r="BU40" s="2" t="str">
        <f ca="1">$F$6</f>
        <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
      </c>
      <c r="BT51" s="2" t="str">
        <f ca="1">$F$5</f>
        <v/>
      </c>
      <c r="BU51" s="2" t="str">
        <f ca="1">$F$6</f>
        <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
      </c>
      <c r="BS52" s="7"/>
      <c r="BT52" s="8">
        <f t="shared" ref="BT52:CA58" ca="1" si="64">SUMIFS($AE$64:$AE$135,$V$64:$V$135,$BR52,$W$64:$W$135,BT$51)+SUMIFS($AF$64:$AF$135,$W$64:$W$135,$BR52,$V$64:$V$135,BT$51)</f>
        <v>0</v>
      </c>
      <c r="BU52" s="8">
        <f t="shared" ca="1" si="64"/>
        <v>0</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
      </c>
      <c r="BS53" s="9">
        <f t="shared" ref="BS53:BU60" ca="1" si="65">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
      </c>
      <c r="BS54" s="9">
        <f t="shared" ca="1" si="65"/>
        <v>0</v>
      </c>
      <c r="BT54" s="9">
        <f t="shared" ca="1" si="65"/>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438"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IF('Finals 1'!$AE47="","",'Finals 1'!$AE47)</f>
        <v/>
      </c>
      <c r="U64" s="67" t="s">
        <v>7</v>
      </c>
      <c r="V64" s="40" t="str">
        <f ca="1">'Finals 1'!$I12</f>
        <v/>
      </c>
      <c r="W64" s="33" t="str">
        <f ca="1">'Finals 1'!$K12</f>
        <v/>
      </c>
      <c r="X64" s="33" t="str">
        <f ca="1">IF(AND('Finals 1'!$L12&lt;&gt;"",'Finals 1'!$N12&lt;&gt;"",$V64&lt;&gt;$W64,$V64&lt;&gt;"",$W64&lt;&gt;""),'Finals 1'!$L12,"")</f>
        <v/>
      </c>
      <c r="Y64" s="34" t="str">
        <f ca="1">IF(AND('Finals 1'!$L12&lt;&gt;"",'Finals 1'!$N12&lt;&gt;"",$V64&lt;&gt;$W64,$V64&lt;&gt;"",$W64&lt;&gt;""),'Finals 1'!$N12,"")</f>
        <v/>
      </c>
      <c r="Z64" s="32" t="str">
        <f ca="1">V64&amp;W64</f>
        <v/>
      </c>
      <c r="AA64" s="33">
        <f ca="1">IF(AND(V64&lt;&gt;"",W64&lt;&gt;"",V64&lt;&gt;W64,X64&lt;&gt;"",Y64&lt;&gt;""),1,0)</f>
        <v>0</v>
      </c>
      <c r="AB64" s="143" t="str">
        <f ca="1">IF(AA64&gt;0,X64&amp;Language!$E$84&amp;Y64,"")</f>
        <v/>
      </c>
      <c r="AD64" s="144"/>
      <c r="AE64" s="149" t="str">
        <f ca="1">IF($AA64=0,"",IF($X64&gt;$Y64,Settings!$C$4,IF($X64=$Y64,1,0)))</f>
        <v/>
      </c>
      <c r="AF64" s="144" t="str">
        <f ca="1">IF($AA64=0,"",IF($X64&lt;$Y64,Settings!$C$4,IF($X64=$Y64,1,0)))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IF('Finals 1'!$AE48="","",'Finals 1'!$AE48)</f>
        <v/>
      </c>
      <c r="U65" s="68" t="s">
        <v>8</v>
      </c>
      <c r="V65" s="41" t="str">
        <f ca="1">'Finals 1'!$I13</f>
        <v>VFB Essenheim</v>
      </c>
      <c r="W65" s="13" t="str">
        <f ca="1">'Finals 1'!$K13</f>
        <v>SSV Wildbach</v>
      </c>
      <c r="X65" s="13">
        <f ca="1">IF(AND('Finals 1'!$L13&lt;&gt;"",'Finals 1'!$N13&lt;&gt;"",$V65&lt;&gt;$W65,$V65&lt;&gt;"",$W65&lt;&gt;""),'Finals 1'!$L13,"")</f>
        <v>2</v>
      </c>
      <c r="Y65" s="36">
        <f ca="1">IF(AND('Finals 1'!$L13&lt;&gt;"",'Finals 1'!$N13&lt;&gt;"",$V65&lt;&gt;$W65,$V65&lt;&gt;"",$W65&lt;&gt;""),'Finals 1'!$N13,"")</f>
        <v>1</v>
      </c>
      <c r="Z65" s="35" t="str">
        <f t="shared" ref="Z65:Z73" ca="1" si="66">V65&amp;W65</f>
        <v>VFB EssenheimSSV Wildbach</v>
      </c>
      <c r="AA65" s="13">
        <f t="shared" ref="AA65:AA128" ca="1" si="67">IF(AND(V65&lt;&gt;"",W65&lt;&gt;"",V65&lt;&gt;W65,X65&lt;&gt;"",Y65&lt;&gt;""),1,0)</f>
        <v>1</v>
      </c>
      <c r="AB65" s="13" t="str">
        <f ca="1">IF(AA65&gt;0,X65&amp;Language!$E$84&amp;Y65,"")</f>
        <v>2-1</v>
      </c>
      <c r="AD65" s="145"/>
      <c r="AE65" s="150">
        <f ca="1">IF($AA65=0,"",IF($X65&gt;$Y65,Settings!$C$4,IF($X65=$Y65,1,0)))</f>
        <v>3</v>
      </c>
      <c r="AF65" s="145">
        <f ca="1">IF($AA65=0,"",IF($X65&lt;$Y65,Settings!$C$4,IF($X65=$Y65,1,0)))</f>
        <v>0</v>
      </c>
      <c r="AH65" s="4"/>
      <c r="AI65" s="13"/>
      <c r="AJ65" s="13"/>
      <c r="AK65" s="13"/>
      <c r="AL65" s="13"/>
      <c r="AM65" s="13"/>
      <c r="AN65" s="13"/>
      <c r="AO65" s="13"/>
      <c r="AP65" s="13"/>
      <c r="AQ65" s="13"/>
    </row>
    <row r="66" spans="2:43" s="2" customFormat="1" ht="13.5" thickBot="1" x14ac:dyDescent="0.25">
      <c r="F66" s="198">
        <v>1</v>
      </c>
      <c r="G66" s="199" t="s">
        <v>109</v>
      </c>
      <c r="P66" s="47" t="s">
        <v>9</v>
      </c>
      <c r="Q66" s="62" t="str">
        <f ca="1">IF('Finals 1'!$AE49="","",'Finals 1'!$AE49)</f>
        <v/>
      </c>
      <c r="U66" s="68" t="s">
        <v>9</v>
      </c>
      <c r="V66" s="41" t="str">
        <f ca="1">'Finals 1'!$I14</f>
        <v>Maibach 1822 eV</v>
      </c>
      <c r="W66" s="13" t="str">
        <f ca="1">'Finals 1'!$K14</f>
        <v>FC Grönlingen</v>
      </c>
      <c r="X66" s="13">
        <f ca="1">IF(AND('Finals 1'!$L14&lt;&gt;"",'Finals 1'!$N14&lt;&gt;"",$V66&lt;&gt;$W66,$V66&lt;&gt;"",$W66&lt;&gt;""),'Finals 1'!$L14,"")</f>
        <v>1</v>
      </c>
      <c r="Y66" s="36">
        <f ca="1">IF(AND('Finals 1'!$L14&lt;&gt;"",'Finals 1'!$N14&lt;&gt;"",$V66&lt;&gt;$W66,$V66&lt;&gt;"",$W66&lt;&gt;""),'Finals 1'!$N14,"")</f>
        <v>0</v>
      </c>
      <c r="Z66" s="35" t="str">
        <f t="shared" ca="1" si="66"/>
        <v>Maibach 1822 eVFC Grönlingen</v>
      </c>
      <c r="AA66" s="13">
        <f t="shared" ca="1" si="67"/>
        <v>1</v>
      </c>
      <c r="AB66" s="13" t="str">
        <f ca="1">IF(AA66&gt;0,X66&amp;Language!$E$84&amp;Y66,"")</f>
        <v>1-0</v>
      </c>
      <c r="AD66" s="145"/>
      <c r="AE66" s="150">
        <f ca="1">IF($AA66=0,"",IF($X66&gt;$Y66,Settings!$C$4,IF($X66=$Y66,1,0)))</f>
        <v>3</v>
      </c>
      <c r="AF66" s="145">
        <f ca="1">IF($AA66=0,"",IF($X66&lt;$Y66,Settings!$C$4,IF($X66=$Y66,1,0)))</f>
        <v>0</v>
      </c>
      <c r="AH66" s="4"/>
      <c r="AI66" s="13"/>
      <c r="AJ66" s="4"/>
      <c r="AK66" s="13"/>
      <c r="AL66" s="13"/>
      <c r="AM66" s="13"/>
      <c r="AN66" s="13"/>
      <c r="AO66" s="13"/>
      <c r="AP66" s="13"/>
      <c r="AQ66" s="13"/>
    </row>
    <row r="67" spans="2:43" s="2" customFormat="1" x14ac:dyDescent="0.2">
      <c r="P67" s="47"/>
      <c r="Q67" s="62" t="str">
        <f>""</f>
        <v/>
      </c>
      <c r="U67" s="68" t="s">
        <v>10</v>
      </c>
      <c r="V67" s="41" t="str">
        <f ca="1">'Finals 1'!$I15</f>
        <v>1. FC Riedwald</v>
      </c>
      <c r="W67" s="13" t="str">
        <f ca="1">'Finals 1'!$K15</f>
        <v>Mainz 05</v>
      </c>
      <c r="X67" s="13">
        <f ca="1">IF(AND('Finals 1'!$L15&lt;&gt;"",'Finals 1'!$N15&lt;&gt;"",$V67&lt;&gt;$W67,$V67&lt;&gt;"",$W67&lt;&gt;""),'Finals 1'!$L15,"")</f>
        <v>1</v>
      </c>
      <c r="Y67" s="36">
        <f ca="1">IF(AND('Finals 1'!$L15&lt;&gt;"",'Finals 1'!$N15&lt;&gt;"",$V67&lt;&gt;$W67,$V67&lt;&gt;"",$W67&lt;&gt;""),'Finals 1'!$N15,"")</f>
        <v>3</v>
      </c>
      <c r="Z67" s="35" t="str">
        <f t="shared" ca="1" si="66"/>
        <v>1. FC RiedwaldMainz 05</v>
      </c>
      <c r="AA67" s="13">
        <f t="shared" ca="1" si="67"/>
        <v>1</v>
      </c>
      <c r="AB67" s="13" t="str">
        <f ca="1">IF(AA67&gt;0,X67&amp;Language!$E$84&amp;Y67,"")</f>
        <v>1-3</v>
      </c>
      <c r="AD67" s="145"/>
      <c r="AE67" s="150">
        <f ca="1">IF($AA67=0,"",IF($X67&gt;$Y67,Settings!$C$4,IF($X67=$Y67,1,0)))</f>
        <v>0</v>
      </c>
      <c r="AF67" s="145">
        <f ca="1">IF($AA67=0,"",IF($X67&lt;$Y67,Settings!$C$4,IF($X67=$Y67,1,0)))</f>
        <v>3</v>
      </c>
      <c r="AH67" s="4"/>
      <c r="AI67" s="13"/>
      <c r="AJ67" s="13"/>
      <c r="AK67" s="4"/>
      <c r="AL67" s="13"/>
      <c r="AM67" s="13"/>
      <c r="AN67" s="13"/>
      <c r="AO67" s="13"/>
      <c r="AP67" s="13"/>
      <c r="AQ67" s="13"/>
    </row>
    <row r="68" spans="2:43" s="2" customFormat="1" x14ac:dyDescent="0.2">
      <c r="P68" s="47"/>
      <c r="Q68" s="62" t="str">
        <f>""</f>
        <v/>
      </c>
      <c r="U68" s="68" t="s">
        <v>11</v>
      </c>
      <c r="V68" s="41" t="str">
        <f ca="1">'Finals 1'!$I16</f>
        <v>Eintracht Frankfurt</v>
      </c>
      <c r="W68" s="13" t="str">
        <f ca="1">'Finals 1'!$K16</f>
        <v>Inter Mailand</v>
      </c>
      <c r="X68" s="13">
        <f ca="1">IF(AND('Finals 1'!$L16&lt;&gt;"",'Finals 1'!$N16&lt;&gt;"",$V68&lt;&gt;$W68,$V68&lt;&gt;"",$W68&lt;&gt;""),'Finals 1'!$L16,"")</f>
        <v>2</v>
      </c>
      <c r="Y68" s="36">
        <f ca="1">IF(AND('Finals 1'!$L16&lt;&gt;"",'Finals 1'!$N16&lt;&gt;"",$V68&lt;&gt;$W68,$V68&lt;&gt;"",$W68&lt;&gt;""),'Finals 1'!$N16,"")</f>
        <v>3</v>
      </c>
      <c r="Z68" s="35" t="str">
        <f t="shared" ca="1" si="66"/>
        <v>Eintracht FrankfurtInter Mailand</v>
      </c>
      <c r="AA68" s="13">
        <f t="shared" ca="1" si="67"/>
        <v>1</v>
      </c>
      <c r="AB68" s="13" t="str">
        <f ca="1">IF(AA68&gt;0,X68&amp;Language!$E$84&amp;Y68,"")</f>
        <v>2-3</v>
      </c>
      <c r="AD68" s="145"/>
      <c r="AE68" s="150">
        <f ca="1">IF($AA68=0,"",IF($X68&gt;$Y68,Settings!$C$4,IF($X68=$Y68,1,0)))</f>
        <v>0</v>
      </c>
      <c r="AF68" s="145">
        <f ca="1">IF($AA68=0,"",IF($X68&lt;$Y68,Settings!$C$4,IF($X68=$Y68,1,0)))</f>
        <v>3</v>
      </c>
      <c r="AH68" s="4"/>
      <c r="AI68" s="13"/>
      <c r="AJ68" s="13"/>
      <c r="AK68" s="13"/>
      <c r="AL68" s="4"/>
      <c r="AM68" s="13"/>
      <c r="AN68" s="13"/>
      <c r="AO68" s="13"/>
      <c r="AP68" s="13"/>
      <c r="AQ68" s="13"/>
    </row>
    <row r="69" spans="2:43" s="2" customFormat="1" x14ac:dyDescent="0.2">
      <c r="P69" s="47"/>
      <c r="Q69" s="62" t="str">
        <f>""</f>
        <v/>
      </c>
      <c r="U69" s="68" t="s">
        <v>12</v>
      </c>
      <c r="V69" s="41" t="str">
        <f ca="1">'Finals 1'!$I17</f>
        <v>FC Barcelona</v>
      </c>
      <c r="W69" s="13" t="str">
        <f ca="1">'Finals 1'!$K17</f>
        <v>Manchester City</v>
      </c>
      <c r="X69" s="13">
        <f ca="1">IF(AND('Finals 1'!$L17&lt;&gt;"",'Finals 1'!$N17&lt;&gt;"",$V69&lt;&gt;$W69,$V69&lt;&gt;"",$W69&lt;&gt;""),'Finals 1'!$L17,"")</f>
        <v>4</v>
      </c>
      <c r="Y69" s="36">
        <f ca="1">IF(AND('Finals 1'!$L17&lt;&gt;"",'Finals 1'!$N17&lt;&gt;"",$V69&lt;&gt;$W69,$V69&lt;&gt;"",$W69&lt;&gt;""),'Finals 1'!$N17,"")</f>
        <v>4</v>
      </c>
      <c r="Z69" s="35" t="str">
        <f t="shared" ca="1" si="66"/>
        <v>FC BarcelonaManchester City</v>
      </c>
      <c r="AA69" s="13">
        <f t="shared" ca="1" si="67"/>
        <v>1</v>
      </c>
      <c r="AB69" s="13" t="str">
        <f ca="1">IF(AA69&gt;0,X69&amp;Language!$E$84&amp;Y69,"")</f>
        <v>4-4</v>
      </c>
      <c r="AD69" s="145"/>
      <c r="AE69" s="150">
        <f ca="1">IF($AA69=0,"",IF($X69&gt;$Y69,Settings!$C$4,IF($X69=$Y69,1,0)))</f>
        <v>1</v>
      </c>
      <c r="AF69" s="145">
        <f ca="1">IF($AA69=0,"",IF($X69&lt;$Y69,Settings!$C$4,IF($X69=$Y69,1,0)))</f>
        <v>1</v>
      </c>
      <c r="AH69" s="4"/>
      <c r="AI69" s="13"/>
      <c r="AJ69" s="13"/>
      <c r="AK69" s="13"/>
      <c r="AL69" s="13"/>
      <c r="AM69" s="4"/>
      <c r="AN69" s="13"/>
      <c r="AO69" s="13"/>
      <c r="AP69" s="13"/>
      <c r="AQ69" s="13"/>
    </row>
    <row r="70" spans="2:43" s="2" customFormat="1" x14ac:dyDescent="0.2">
      <c r="P70" s="47"/>
      <c r="Q70" s="62" t="str">
        <f>""</f>
        <v/>
      </c>
      <c r="U70" s="68" t="s">
        <v>17</v>
      </c>
      <c r="V70" s="41" t="str">
        <f ca="1">'Finals 1'!$I18</f>
        <v/>
      </c>
      <c r="W70" s="13" t="str">
        <f ca="1">'Finals 1'!$K18</f>
        <v/>
      </c>
      <c r="X70" s="13" t="str">
        <f ca="1">IF(AND('Finals 1'!$L18&lt;&gt;"",'Finals 1'!$N18&lt;&gt;"",$V70&lt;&gt;$W70,$V70&lt;&gt;"",$W70&lt;&gt;""),'Finals 1'!$L18,"")</f>
        <v/>
      </c>
      <c r="Y70" s="36" t="str">
        <f ca="1">IF(AND('Finals 1'!$L18&lt;&gt;"",'Finals 1'!$N18&lt;&gt;"",$V70&lt;&gt;$W70,$V70&lt;&gt;"",$W70&lt;&gt;""),'Finals 1'!$N18,"")</f>
        <v/>
      </c>
      <c r="Z70" s="35" t="str">
        <f t="shared" ca="1" si="66"/>
        <v/>
      </c>
      <c r="AA70" s="13">
        <f t="shared" ca="1" si="67"/>
        <v>0</v>
      </c>
      <c r="AB70" s="13" t="str">
        <f ca="1">IF(AA70&gt;0,X70&amp;Language!$E$84&amp;Y70,"")</f>
        <v/>
      </c>
      <c r="AD70" s="145"/>
      <c r="AE70" s="150" t="str">
        <f ca="1">IF($AA70=0,"",IF($X70&gt;$Y70,Settings!$C$4,IF($X70=$Y70,1,0)))</f>
        <v/>
      </c>
      <c r="AF70" s="145" t="str">
        <f ca="1">IF($AA70=0,"",IF($X70&lt;$Y70,Settings!$C$4,IF($X70=$Y70,1,0)))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'Finals 1'!$I19</f>
        <v>Kickers Rodendorf</v>
      </c>
      <c r="W71" s="13" t="str">
        <f ca="1">'Finals 1'!$K19</f>
        <v>VFB Essenheim</v>
      </c>
      <c r="X71" s="13">
        <f ca="1">IF(AND('Finals 1'!$L19&lt;&gt;"",'Finals 1'!$N19&lt;&gt;"",$V71&lt;&gt;$W71,$V71&lt;&gt;"",$W71&lt;&gt;""),'Finals 1'!$L19,"")</f>
        <v>1</v>
      </c>
      <c r="Y71" s="36">
        <f ca="1">IF(AND('Finals 1'!$L19&lt;&gt;"",'Finals 1'!$N19&lt;&gt;"",$V71&lt;&gt;$W71,$V71&lt;&gt;"",$W71&lt;&gt;""),'Finals 1'!$N19,"")</f>
        <v>3</v>
      </c>
      <c r="Z71" s="35" t="str">
        <f t="shared" ca="1" si="66"/>
        <v>Kickers RodendorfVFB Essenheim</v>
      </c>
      <c r="AA71" s="13">
        <f t="shared" ca="1" si="67"/>
        <v>1</v>
      </c>
      <c r="AB71" s="13" t="str">
        <f ca="1">IF(AA71&gt;0,X71&amp;Language!$E$84&amp;Y71,"")</f>
        <v>1-3</v>
      </c>
      <c r="AD71" s="145"/>
      <c r="AE71" s="150">
        <f ca="1">IF($AA71=0,"",IF($X71&gt;$Y71,Settings!$C$4,IF($X71=$Y71,1,0)))</f>
        <v>0</v>
      </c>
      <c r="AF71" s="145">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'Finals 1'!$I20</f>
        <v>FSV Rauen</v>
      </c>
      <c r="W72" s="13" t="str">
        <f ca="1">'Finals 1'!$K20</f>
        <v>Maibach 1822 eV</v>
      </c>
      <c r="X72" s="13">
        <f ca="1">IF(AND('Finals 1'!$L20&lt;&gt;"",'Finals 1'!$N20&lt;&gt;"",$V72&lt;&gt;$W72,$V72&lt;&gt;"",$W72&lt;&gt;""),'Finals 1'!$L20,"")</f>
        <v>2</v>
      </c>
      <c r="Y72" s="36">
        <f ca="1">IF(AND('Finals 1'!$L20&lt;&gt;"",'Finals 1'!$N20&lt;&gt;"",$V72&lt;&gt;$W72,$V72&lt;&gt;"",$W72&lt;&gt;""),'Finals 1'!$N20,"")</f>
        <v>1</v>
      </c>
      <c r="Z72" s="35" t="str">
        <f t="shared" ca="1" si="66"/>
        <v>FSV RauenMaibach 1822 eV</v>
      </c>
      <c r="AA72" s="13">
        <f t="shared" ca="1" si="67"/>
        <v>1</v>
      </c>
      <c r="AB72" s="13" t="str">
        <f ca="1">IF(AA72&gt;0,X72&amp;Language!$E$84&amp;Y72,"")</f>
        <v>2-1</v>
      </c>
      <c r="AD72" s="145"/>
      <c r="AE72" s="150">
        <f ca="1">IF($AA72=0,"",IF($X72&gt;$Y72,Settings!$C$4,IF($X72=$Y72,1,0)))</f>
        <v>3</v>
      </c>
      <c r="AF72" s="145">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'Finals 1'!$I21</f>
        <v>1. FC Nürnberg</v>
      </c>
      <c r="W73" s="13" t="str">
        <f ca="1">'Finals 1'!$K21</f>
        <v>1. FC Riedwald</v>
      </c>
      <c r="X73" s="13">
        <f ca="1">IF(AND('Finals 1'!$L21&lt;&gt;"",'Finals 1'!$N21&lt;&gt;"",$V73&lt;&gt;$W73,$V73&lt;&gt;"",$W73&lt;&gt;""),'Finals 1'!$L21,"")</f>
        <v>4</v>
      </c>
      <c r="Y73" s="36">
        <f ca="1">IF(AND('Finals 1'!$L21&lt;&gt;"",'Finals 1'!$N21&lt;&gt;"",$V73&lt;&gt;$W73,$V73&lt;&gt;"",$W73&lt;&gt;""),'Finals 1'!$N21,"")</f>
        <v>1</v>
      </c>
      <c r="Z73" s="35" t="str">
        <f t="shared" ca="1" si="66"/>
        <v>1. FC Nürnberg1. FC Riedwald</v>
      </c>
      <c r="AA73" s="13">
        <f t="shared" ca="1" si="67"/>
        <v>1</v>
      </c>
      <c r="AB73" s="13" t="str">
        <f ca="1">IF(AA73&gt;0,X73&amp;Language!$E$84&amp;Y73,"")</f>
        <v>4-1</v>
      </c>
      <c r="AD73" s="145"/>
      <c r="AE73" s="150">
        <f ca="1">IF($AA73=0,"",IF($X73&gt;$Y73,Settings!$C$4,IF($X73=$Y73,1,0)))</f>
        <v>3</v>
      </c>
      <c r="AF73" s="145">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'Finals 1'!$I22</f>
        <v>Borussia Dortmund</v>
      </c>
      <c r="W74" s="13" t="str">
        <f ca="1">'Finals 1'!$K22</f>
        <v>Eintracht Frankfurt</v>
      </c>
      <c r="X74" s="13">
        <f ca="1">IF(AND('Finals 1'!$L22&lt;&gt;"",'Finals 1'!$N22&lt;&gt;"",$V74&lt;&gt;$W74,$V74&lt;&gt;"",$W74&lt;&gt;""),'Finals 1'!$L22,"")</f>
        <v>1</v>
      </c>
      <c r="Y74" s="36">
        <f ca="1">IF(AND('Finals 1'!$L22&lt;&gt;"",'Finals 1'!$N22&lt;&gt;"",$V74&lt;&gt;$W74,$V74&lt;&gt;"",$W74&lt;&gt;""),'Finals 1'!$N22,"")</f>
        <v>1</v>
      </c>
      <c r="Z74" s="35" t="str">
        <f ca="1">V74&amp;W74</f>
        <v>Borussia DortmundEintracht Frankfurt</v>
      </c>
      <c r="AA74" s="13">
        <f t="shared" ca="1" si="67"/>
        <v>1</v>
      </c>
      <c r="AB74" s="13" t="str">
        <f ca="1">IF(AA74&gt;0,X74&amp;Language!$E$84&amp;Y74,"")</f>
        <v>1-1</v>
      </c>
      <c r="AD74" s="145"/>
      <c r="AE74" s="150">
        <f ca="1">IF($AA74=0,"",IF($X74&gt;$Y74,Settings!$C$4,IF($X74=$Y74,1,0)))</f>
        <v>1</v>
      </c>
      <c r="AF74" s="145">
        <f ca="1">IF($AA74=0,"",IF($X74&lt;$Y74,Settings!$C$4,IF($X74=$Y74,1,0)))</f>
        <v>1</v>
      </c>
    </row>
    <row r="75" spans="2:43" s="2" customFormat="1" x14ac:dyDescent="0.2">
      <c r="B75" s="4"/>
      <c r="C75" s="4"/>
      <c r="D75" s="4"/>
      <c r="E75" s="4"/>
      <c r="F75" s="13"/>
      <c r="G75" s="13"/>
      <c r="H75" s="13"/>
      <c r="I75" s="13"/>
      <c r="J75" s="13"/>
      <c r="K75" s="13"/>
      <c r="L75" s="13"/>
      <c r="M75" s="13"/>
      <c r="U75" s="68" t="s">
        <v>27</v>
      </c>
      <c r="V75" s="41" t="str">
        <f ca="1">'Finals 1'!$I23</f>
        <v>Real Madrid</v>
      </c>
      <c r="W75" s="13" t="str">
        <f ca="1">'Finals 1'!$K23</f>
        <v>FC Barcelona</v>
      </c>
      <c r="X75" s="13">
        <f ca="1">IF(AND('Finals 1'!$L23&lt;&gt;"",'Finals 1'!$N23&lt;&gt;"",$V75&lt;&gt;$W75,$V75&lt;&gt;"",$W75&lt;&gt;""),'Finals 1'!$L23,"")</f>
        <v>3</v>
      </c>
      <c r="Y75" s="36">
        <f ca="1">IF(AND('Finals 1'!$L23&lt;&gt;"",'Finals 1'!$N23&lt;&gt;"",$V75&lt;&gt;$W75,$V75&lt;&gt;"",$W75&lt;&gt;""),'Finals 1'!$N23,"")</f>
        <v>2</v>
      </c>
      <c r="Z75" s="35" t="str">
        <f t="shared" ref="Z75:Z108" ca="1" si="68">V75&amp;W75</f>
        <v>Real MadridFC Barcelona</v>
      </c>
      <c r="AA75" s="13">
        <f t="shared" ca="1" si="67"/>
        <v>1</v>
      </c>
      <c r="AB75" s="13" t="str">
        <f ca="1">IF(AA75&gt;0,X75&amp;Language!$E$84&amp;Y75,"")</f>
        <v>3-2</v>
      </c>
      <c r="AD75" s="145"/>
      <c r="AE75" s="150">
        <f ca="1">IF($AA75=0,"",IF($X75&gt;$Y75,Settings!$C$4,IF($X75=$Y75,1,0)))</f>
        <v>3</v>
      </c>
      <c r="AF75" s="145">
        <f ca="1">IF($AA75=0,"",IF($X75&lt;$Y75,Settings!$C$4,IF($X75=$Y75,1,0)))</f>
        <v>0</v>
      </c>
    </row>
    <row r="76" spans="2:43" s="2" customFormat="1" x14ac:dyDescent="0.2">
      <c r="B76" s="4"/>
      <c r="C76" s="4"/>
      <c r="D76" s="4"/>
      <c r="E76" s="4"/>
      <c r="F76" s="13"/>
      <c r="G76" s="13"/>
      <c r="H76" s="13"/>
      <c r="I76" s="13"/>
      <c r="J76" s="13"/>
      <c r="K76" s="13"/>
      <c r="L76" s="13"/>
      <c r="M76" s="13"/>
      <c r="U76" s="68" t="s">
        <v>28</v>
      </c>
      <c r="V76" s="41" t="str">
        <f ca="1">'Finals 1'!$I24</f>
        <v/>
      </c>
      <c r="W76" s="13" t="str">
        <f ca="1">'Finals 1'!$K24</f>
        <v/>
      </c>
      <c r="X76" s="13" t="str">
        <f ca="1">IF(AND('Finals 1'!$L24&lt;&gt;"",'Finals 1'!$N24&lt;&gt;"",$V76&lt;&gt;$W76,$V76&lt;&gt;"",$W76&lt;&gt;""),'Finals 1'!$L24,"")</f>
        <v/>
      </c>
      <c r="Y76" s="36" t="str">
        <f ca="1">IF(AND('Finals 1'!$L24&lt;&gt;"",'Finals 1'!$N24&lt;&gt;"",$V76&lt;&gt;$W76,$V76&lt;&gt;"",$W76&lt;&gt;""),'Finals 1'!$N24,"")</f>
        <v/>
      </c>
      <c r="Z76" s="35" t="str">
        <f t="shared" ca="1" si="68"/>
        <v/>
      </c>
      <c r="AA76" s="13">
        <f t="shared" ca="1" si="67"/>
        <v>0</v>
      </c>
      <c r="AB76" s="13" t="str">
        <f ca="1">IF(AA76&gt;0,X76&amp;Language!$E$84&amp;Y76,"")</f>
        <v/>
      </c>
      <c r="AD76" s="145"/>
      <c r="AE76" s="150" t="str">
        <f ca="1">IF($AA76=0,"",IF($X76&gt;$Y76,Settings!$C$4,IF($X76=$Y76,1,0)))</f>
        <v/>
      </c>
      <c r="AF76" s="145" t="str">
        <f ca="1">IF($AA76=0,"",IF($X76&lt;$Y76,Settings!$C$4,IF($X76=$Y76,1,0)))</f>
        <v/>
      </c>
    </row>
    <row r="77" spans="2:43" s="2" customFormat="1" x14ac:dyDescent="0.2">
      <c r="B77" s="4"/>
      <c r="C77" s="4"/>
      <c r="D77" s="4"/>
      <c r="E77" s="4"/>
      <c r="F77" s="13"/>
      <c r="G77" s="13"/>
      <c r="H77" s="13"/>
      <c r="I77" s="13"/>
      <c r="J77" s="13"/>
      <c r="K77" s="13"/>
      <c r="L77" s="13"/>
      <c r="M77" s="13"/>
      <c r="U77" s="68" t="s">
        <v>29</v>
      </c>
      <c r="V77" s="41" t="str">
        <f ca="1">'Finals 1'!$I25</f>
        <v>SSV Wildbach</v>
      </c>
      <c r="W77" s="13" t="str">
        <f ca="1">'Finals 1'!$K25</f>
        <v>Kickers Rodendorf</v>
      </c>
      <c r="X77" s="13">
        <f ca="1">IF(AND('Finals 1'!$L25&lt;&gt;"",'Finals 1'!$N25&lt;&gt;"",$V77&lt;&gt;$W77,$V77&lt;&gt;"",$W77&lt;&gt;""),'Finals 1'!$L25,"")</f>
        <v>4</v>
      </c>
      <c r="Y77" s="36">
        <f ca="1">IF(AND('Finals 1'!$L25&lt;&gt;"",'Finals 1'!$N25&lt;&gt;"",$V77&lt;&gt;$W77,$V77&lt;&gt;"",$W77&lt;&gt;""),'Finals 1'!$N25,"")</f>
        <v>2</v>
      </c>
      <c r="Z77" s="35" t="str">
        <f t="shared" ca="1" si="68"/>
        <v>SSV WildbachKickers Rodendorf</v>
      </c>
      <c r="AA77" s="13">
        <f t="shared" ca="1" si="67"/>
        <v>1</v>
      </c>
      <c r="AB77" s="13" t="str">
        <f ca="1">IF(AA77&gt;0,X77&amp;Language!$E$84&amp;Y77,"")</f>
        <v>4-2</v>
      </c>
      <c r="AD77" s="145"/>
      <c r="AE77" s="150">
        <f ca="1">IF($AA77=0,"",IF($X77&gt;$Y77,Settings!$C$4,IF($X77=$Y77,1,0)))</f>
        <v>3</v>
      </c>
      <c r="AF77" s="145">
        <f ca="1">IF($AA77=0,"",IF($X77&lt;$Y77,Settings!$C$4,IF($X77=$Y77,1,0)))</f>
        <v>0</v>
      </c>
    </row>
    <row r="78" spans="2:43" s="2" customFormat="1" x14ac:dyDescent="0.2">
      <c r="B78" s="4"/>
      <c r="C78" s="4"/>
      <c r="D78" s="4"/>
      <c r="E78" s="4"/>
      <c r="F78" s="13"/>
      <c r="G78" s="13"/>
      <c r="H78" s="13"/>
      <c r="I78" s="13"/>
      <c r="J78" s="13"/>
      <c r="K78" s="13"/>
      <c r="L78" s="13"/>
      <c r="M78" s="13"/>
      <c r="U78" s="68" t="s">
        <v>30</v>
      </c>
      <c r="V78" s="41" t="str">
        <f ca="1">'Finals 1'!$I26</f>
        <v>FC Grönlingen</v>
      </c>
      <c r="W78" s="13" t="str">
        <f ca="1">'Finals 1'!$K26</f>
        <v>FSV Rauen</v>
      </c>
      <c r="X78" s="13">
        <f ca="1">IF(AND('Finals 1'!$L26&lt;&gt;"",'Finals 1'!$N26&lt;&gt;"",$V78&lt;&gt;$W78,$V78&lt;&gt;"",$W78&lt;&gt;""),'Finals 1'!$L26,"")</f>
        <v>3</v>
      </c>
      <c r="Y78" s="36">
        <f ca="1">IF(AND('Finals 1'!$L26&lt;&gt;"",'Finals 1'!$N26&lt;&gt;"",$V78&lt;&gt;$W78,$V78&lt;&gt;"",$W78&lt;&gt;""),'Finals 1'!$N26,"")</f>
        <v>1</v>
      </c>
      <c r="Z78" s="35" t="str">
        <f t="shared" ca="1" si="68"/>
        <v>FC GrönlingenFSV Rauen</v>
      </c>
      <c r="AA78" s="13">
        <f t="shared" ca="1" si="67"/>
        <v>1</v>
      </c>
      <c r="AB78" s="13" t="str">
        <f ca="1">IF(AA78&gt;0,X78&amp;Language!$E$84&amp;Y78,"")</f>
        <v>3-1</v>
      </c>
      <c r="AD78" s="145"/>
      <c r="AE78" s="150">
        <f ca="1">IF($AA78=0,"",IF($X78&gt;$Y78,Settings!$C$4,IF($X78=$Y78,1,0)))</f>
        <v>3</v>
      </c>
      <c r="AF78" s="145">
        <f ca="1">IF($AA78=0,"",IF($X78&lt;$Y78,Settings!$C$4,IF($X78=$Y78,1,0)))</f>
        <v>0</v>
      </c>
    </row>
    <row r="79" spans="2:43" s="2" customFormat="1" x14ac:dyDescent="0.2">
      <c r="B79" s="4"/>
      <c r="C79" s="4"/>
      <c r="D79" s="4"/>
      <c r="E79" s="4"/>
      <c r="F79" s="13"/>
      <c r="G79" s="13"/>
      <c r="H79" s="13"/>
      <c r="I79" s="13"/>
      <c r="J79" s="13"/>
      <c r="K79" s="13"/>
      <c r="L79" s="13"/>
      <c r="M79" s="13"/>
      <c r="U79" s="68" t="s">
        <v>31</v>
      </c>
      <c r="V79" s="41" t="str">
        <f ca="1">'Finals 1'!$I27</f>
        <v>Mainz 05</v>
      </c>
      <c r="W79" s="13" t="str">
        <f ca="1">'Finals 1'!$K27</f>
        <v>1. FC Nürnberg</v>
      </c>
      <c r="X79" s="13">
        <f ca="1">IF(AND('Finals 1'!$L27&lt;&gt;"",'Finals 1'!$N27&lt;&gt;"",$V79&lt;&gt;$W79,$V79&lt;&gt;"",$W79&lt;&gt;""),'Finals 1'!$L27,"")</f>
        <v>3</v>
      </c>
      <c r="Y79" s="36">
        <f ca="1">IF(AND('Finals 1'!$L27&lt;&gt;"",'Finals 1'!$N27&lt;&gt;"",$V79&lt;&gt;$W79,$V79&lt;&gt;"",$W79&lt;&gt;""),'Finals 1'!$N27,"")</f>
        <v>3</v>
      </c>
      <c r="Z79" s="35" t="str">
        <f t="shared" ca="1" si="68"/>
        <v>Mainz 051. FC Nürnberg</v>
      </c>
      <c r="AA79" s="13">
        <f t="shared" ca="1" si="67"/>
        <v>1</v>
      </c>
      <c r="AB79" s="13" t="str">
        <f ca="1">IF(AA79&gt;0,X79&amp;Language!$E$84&amp;Y79,"")</f>
        <v>3-3</v>
      </c>
      <c r="AD79" s="145"/>
      <c r="AE79" s="150">
        <f ca="1">IF($AA79=0,"",IF($X79&gt;$Y79,Settings!$C$4,IF($X79=$Y79,1,0)))</f>
        <v>1</v>
      </c>
      <c r="AF79" s="145">
        <f ca="1">IF($AA79=0,"",IF($X79&lt;$Y79,Settings!$C$4,IF($X79=$Y79,1,0)))</f>
        <v>1</v>
      </c>
    </row>
    <row r="80" spans="2:43" s="2" customFormat="1" x14ac:dyDescent="0.2">
      <c r="B80" s="4"/>
      <c r="C80" s="4"/>
      <c r="D80" s="4"/>
      <c r="E80" s="4"/>
      <c r="F80" s="13"/>
      <c r="G80" s="13"/>
      <c r="H80" s="13"/>
      <c r="I80" s="13"/>
      <c r="J80" s="13"/>
      <c r="K80" s="13"/>
      <c r="L80" s="13"/>
      <c r="M80" s="13"/>
      <c r="U80" s="68" t="s">
        <v>32</v>
      </c>
      <c r="V80" s="41" t="str">
        <f ca="1">'Finals 1'!$I28</f>
        <v>Inter Mailand</v>
      </c>
      <c r="W80" s="13" t="str">
        <f ca="1">'Finals 1'!$K28</f>
        <v>Borussia Dortmund</v>
      </c>
      <c r="X80" s="13">
        <f ca="1">IF(AND('Finals 1'!$L28&lt;&gt;"",'Finals 1'!$N28&lt;&gt;"",$V80&lt;&gt;$W80,$V80&lt;&gt;"",$W80&lt;&gt;""),'Finals 1'!$L28,"")</f>
        <v>0</v>
      </c>
      <c r="Y80" s="36">
        <f ca="1">IF(AND('Finals 1'!$L28&lt;&gt;"",'Finals 1'!$N28&lt;&gt;"",$V80&lt;&gt;$W80,$V80&lt;&gt;"",$W80&lt;&gt;""),'Finals 1'!$N28,"")</f>
        <v>1</v>
      </c>
      <c r="Z80" s="35" t="str">
        <f t="shared" ca="1" si="68"/>
        <v>Inter MailandBorussia Dortmund</v>
      </c>
      <c r="AA80" s="13">
        <f t="shared" ca="1" si="67"/>
        <v>1</v>
      </c>
      <c r="AB80" s="13" t="str">
        <f ca="1">IF(AA80&gt;0,X80&amp;Language!$E$84&amp;Y80,"")</f>
        <v>0-1</v>
      </c>
      <c r="AD80" s="145"/>
      <c r="AE80" s="150">
        <f ca="1">IF($AA80=0,"",IF($X80&gt;$Y80,Settings!$C$4,IF($X80=$Y80,1,0)))</f>
        <v>0</v>
      </c>
      <c r="AF80" s="145">
        <f ca="1">IF($AA80=0,"",IF($X80&lt;$Y80,Settings!$C$4,IF($X80=$Y80,1,0)))</f>
        <v>3</v>
      </c>
    </row>
    <row r="81" spans="2:32" s="2" customFormat="1" ht="12.75" thickBot="1" x14ac:dyDescent="0.25">
      <c r="B81" s="4"/>
      <c r="C81" s="4"/>
      <c r="D81" s="4"/>
      <c r="E81" s="4"/>
      <c r="F81" s="13"/>
      <c r="G81" s="13"/>
      <c r="H81" s="13"/>
      <c r="I81" s="13"/>
      <c r="J81" s="13"/>
      <c r="K81" s="13"/>
      <c r="L81" s="13"/>
      <c r="M81" s="13"/>
      <c r="U81" s="68" t="s">
        <v>33</v>
      </c>
      <c r="V81" s="41" t="str">
        <f ca="1">'Finals 1'!$I29</f>
        <v>Manchester City</v>
      </c>
      <c r="W81" s="13" t="str">
        <f ca="1">'Finals 1'!$K29</f>
        <v>Real Madrid</v>
      </c>
      <c r="X81" s="13">
        <f ca="1">IF(AND('Finals 1'!$L29&lt;&gt;"",'Finals 1'!$N29&lt;&gt;"",$V81&lt;&gt;$W81,$V81&lt;&gt;"",$W81&lt;&gt;""),'Finals 1'!$L29,"")</f>
        <v>2</v>
      </c>
      <c r="Y81" s="36">
        <f ca="1">IF(AND('Finals 1'!$L29&lt;&gt;"",'Finals 1'!$N29&lt;&gt;"",$V81&lt;&gt;$W81,$V81&lt;&gt;"",$W81&lt;&gt;""),'Finals 1'!$N29,"")</f>
        <v>2</v>
      </c>
      <c r="Z81" s="35" t="str">
        <f t="shared" ca="1" si="68"/>
        <v>Manchester CityReal Madrid</v>
      </c>
      <c r="AA81" s="13">
        <f t="shared" ca="1" si="67"/>
        <v>1</v>
      </c>
      <c r="AB81" s="13" t="str">
        <f ca="1">IF(AA81&gt;0,X81&amp;Language!$E$84&amp;Y81,"")</f>
        <v>2-2</v>
      </c>
      <c r="AD81" s="145"/>
      <c r="AE81" s="150">
        <f ca="1">IF($AA81=0,"",IF($X81&gt;$Y81,Settings!$C$4,IF($X81=$Y81,1,0)))</f>
        <v>1</v>
      </c>
      <c r="AF81" s="145">
        <f ca="1">IF($AA81=0,"",IF($X81&lt;$Y81,Settings!$C$4,IF($X81=$Y81,1,0)))</f>
        <v>1</v>
      </c>
    </row>
    <row r="82" spans="2:32" s="2" customFormat="1" ht="12.75" thickTop="1" x14ac:dyDescent="0.2">
      <c r="B82" s="4"/>
      <c r="C82" s="4"/>
      <c r="D82" s="4"/>
      <c r="E82" s="4"/>
      <c r="F82" s="13"/>
      <c r="G82" s="13"/>
      <c r="H82" s="13"/>
      <c r="I82" s="13"/>
      <c r="J82" s="13"/>
      <c r="K82" s="13"/>
      <c r="L82" s="13"/>
      <c r="M82" s="13"/>
      <c r="U82" s="309" t="s">
        <v>34</v>
      </c>
      <c r="V82" s="310" t="str">
        <f>""</f>
        <v/>
      </c>
      <c r="W82" s="311" t="str">
        <f>""</f>
        <v/>
      </c>
      <c r="X82" s="311" t="str">
        <f>""</f>
        <v/>
      </c>
      <c r="Y82" s="312" t="str">
        <f>""</f>
        <v/>
      </c>
      <c r="Z82" s="313" t="str">
        <f t="shared" si="68"/>
        <v/>
      </c>
      <c r="AA82" s="311">
        <f t="shared" si="67"/>
        <v>0</v>
      </c>
      <c r="AB82" s="311" t="str">
        <f>IF(AA82&gt;0,X82&amp;Language!$E$84&amp;Y82,"")</f>
        <v/>
      </c>
      <c r="AC82" s="314"/>
      <c r="AD82" s="315"/>
      <c r="AE82" s="316" t="str">
        <f>IF($AA82=0,"",IF($X82&gt;$Y82,Settings!$C$4,IF($X82=$Y82,1,0)))</f>
        <v/>
      </c>
      <c r="AF82" s="315" t="str">
        <f>IF($AA82=0,"",IF($X82&lt;$Y82,Settings!$C$4,IF($X82=$Y82,1,0)))</f>
        <v/>
      </c>
    </row>
    <row r="83" spans="2:32" s="2" customFormat="1" x14ac:dyDescent="0.2">
      <c r="B83" s="4"/>
      <c r="C83" s="4"/>
      <c r="D83" s="4"/>
      <c r="E83" s="4"/>
      <c r="F83" s="13"/>
      <c r="G83" s="13"/>
      <c r="H83" s="13"/>
      <c r="I83" s="13"/>
      <c r="J83" s="13"/>
      <c r="K83" s="13"/>
      <c r="L83" s="13"/>
      <c r="M83" s="13"/>
      <c r="U83" s="68" t="s">
        <v>35</v>
      </c>
      <c r="V83" s="41" t="str">
        <f>""</f>
        <v/>
      </c>
      <c r="W83" s="13" t="str">
        <f>""</f>
        <v/>
      </c>
      <c r="X83" s="13" t="str">
        <f>""</f>
        <v/>
      </c>
      <c r="Y83" s="36" t="str">
        <f>""</f>
        <v/>
      </c>
      <c r="Z83" s="35" t="str">
        <f t="shared" si="68"/>
        <v/>
      </c>
      <c r="AA83" s="13">
        <f t="shared" si="67"/>
        <v>0</v>
      </c>
      <c r="AB83" s="13" t="str">
        <f>IF(AA83&gt;0,X83&amp;Language!$E$84&amp;Y83,"")</f>
        <v/>
      </c>
      <c r="AD83" s="145"/>
      <c r="AE83" s="150" t="str">
        <f>IF($AA83=0,"",IF($X83&gt;$Y83,Settings!$C$4,IF($X83=$Y83,1,0)))</f>
        <v/>
      </c>
      <c r="AF83" s="145" t="str">
        <f>IF($AA83=0,"",IF($X83&lt;$Y83,Settings!$C$4,IF($X83=$Y83,1,0)))</f>
        <v/>
      </c>
    </row>
    <row r="84" spans="2:32" s="2" customFormat="1" x14ac:dyDescent="0.2">
      <c r="B84" s="4"/>
      <c r="C84" s="4"/>
      <c r="D84" s="4"/>
      <c r="E84" s="4"/>
      <c r="F84" s="13"/>
      <c r="G84" s="13"/>
      <c r="H84" s="13"/>
      <c r="I84" s="13"/>
      <c r="J84" s="13"/>
      <c r="K84" s="13"/>
      <c r="L84" s="13"/>
      <c r="M84" s="13"/>
      <c r="U84" s="68" t="s">
        <v>36</v>
      </c>
      <c r="V84" s="41" t="str">
        <f>""</f>
        <v/>
      </c>
      <c r="W84" s="13" t="str">
        <f>""</f>
        <v/>
      </c>
      <c r="X84" s="13" t="str">
        <f>""</f>
        <v/>
      </c>
      <c r="Y84" s="36" t="str">
        <f>""</f>
        <v/>
      </c>
      <c r="Z84" s="35" t="str">
        <f t="shared" si="68"/>
        <v/>
      </c>
      <c r="AA84" s="13">
        <f t="shared" si="67"/>
        <v>0</v>
      </c>
      <c r="AB84" s="13" t="str">
        <f>IF(AA84&gt;0,X84&amp;Language!$E$84&amp;Y84,"")</f>
        <v/>
      </c>
      <c r="AD84" s="145"/>
      <c r="AE84" s="150" t="str">
        <f>IF($AA84=0,"",IF($X84&gt;$Y84,Settings!$C$4,IF($X84=$Y84,1,0)))</f>
        <v/>
      </c>
      <c r="AF84" s="145" t="str">
        <f>IF($AA84=0,"",IF($X84&lt;$Y84,Settings!$C$4,IF($X84=$Y84,1,0)))</f>
        <v/>
      </c>
    </row>
    <row r="85" spans="2:32" s="2" customFormat="1" x14ac:dyDescent="0.2">
      <c r="B85" s="4"/>
      <c r="C85" s="4"/>
      <c r="D85" s="4"/>
      <c r="E85" s="4"/>
      <c r="F85" s="13"/>
      <c r="G85" s="13"/>
      <c r="H85" s="13"/>
      <c r="I85" s="13"/>
      <c r="J85" s="13"/>
      <c r="K85" s="13"/>
      <c r="L85" s="13"/>
      <c r="M85" s="13"/>
      <c r="U85" s="68" t="s">
        <v>37</v>
      </c>
      <c r="V85" s="41" t="str">
        <f>""</f>
        <v/>
      </c>
      <c r="W85" s="13" t="str">
        <f>""</f>
        <v/>
      </c>
      <c r="X85" s="13" t="str">
        <f>""</f>
        <v/>
      </c>
      <c r="Y85" s="36" t="str">
        <f>""</f>
        <v/>
      </c>
      <c r="Z85" s="35" t="str">
        <f t="shared" si="68"/>
        <v/>
      </c>
      <c r="AA85" s="13">
        <f t="shared" si="67"/>
        <v>0</v>
      </c>
      <c r="AB85" s="13" t="str">
        <f>IF(AA85&gt;0,X85&amp;Language!$E$84&amp;Y85,"")</f>
        <v/>
      </c>
      <c r="AD85" s="145"/>
      <c r="AE85" s="150" t="str">
        <f>IF($AA85=0,"",IF($X85&gt;$Y85,Settings!$C$4,IF($X85=$Y85,1,0)))</f>
        <v/>
      </c>
      <c r="AF85" s="145" t="str">
        <f>IF($AA85=0,"",IF($X85&lt;$Y85,Settings!$C$4,IF($X85=$Y85,1,0)))</f>
        <v/>
      </c>
    </row>
    <row r="86" spans="2:32" s="2" customFormat="1" x14ac:dyDescent="0.2">
      <c r="B86" s="4"/>
      <c r="C86" s="4"/>
      <c r="D86" s="4"/>
      <c r="E86" s="4"/>
      <c r="F86" s="13"/>
      <c r="G86" s="13"/>
      <c r="H86" s="13"/>
      <c r="I86" s="13"/>
      <c r="J86" s="13"/>
      <c r="K86" s="13"/>
      <c r="L86" s="13"/>
      <c r="M86" s="13"/>
      <c r="U86" s="68" t="s">
        <v>38</v>
      </c>
      <c r="V86" s="41" t="str">
        <f>""</f>
        <v/>
      </c>
      <c r="W86" s="13" t="str">
        <f>""</f>
        <v/>
      </c>
      <c r="X86" s="13" t="str">
        <f>""</f>
        <v/>
      </c>
      <c r="Y86" s="36" t="str">
        <f>""</f>
        <v/>
      </c>
      <c r="Z86" s="35" t="str">
        <f t="shared" si="68"/>
        <v/>
      </c>
      <c r="AA86" s="13">
        <f t="shared" si="67"/>
        <v>0</v>
      </c>
      <c r="AB86" s="13" t="str">
        <f>IF(AA86&gt;0,X86&amp;Language!$E$84&amp;Y86,"")</f>
        <v/>
      </c>
      <c r="AD86" s="145"/>
      <c r="AE86" s="150" t="str">
        <f>IF($AA86=0,"",IF($X86&gt;$Y86,Settings!$C$4,IF($X86=$Y86,1,0)))</f>
        <v/>
      </c>
      <c r="AF86" s="145" t="str">
        <f>IF($AA86=0,"",IF($X86&lt;$Y86,Settings!$C$4,IF($X86=$Y86,1,0)))</f>
        <v/>
      </c>
    </row>
    <row r="87" spans="2:32" s="2" customFormat="1" x14ac:dyDescent="0.2">
      <c r="B87" s="4"/>
      <c r="C87" s="4"/>
      <c r="D87" s="4"/>
      <c r="E87" s="4"/>
      <c r="F87" s="13"/>
      <c r="G87" s="13"/>
      <c r="H87" s="13"/>
      <c r="I87" s="13"/>
      <c r="J87" s="13"/>
      <c r="K87" s="13"/>
      <c r="L87" s="13"/>
      <c r="M87" s="13"/>
      <c r="U87" s="68" t="s">
        <v>39</v>
      </c>
      <c r="V87" s="41" t="str">
        <f>""</f>
        <v/>
      </c>
      <c r="W87" s="13" t="str">
        <f>""</f>
        <v/>
      </c>
      <c r="X87" s="13" t="str">
        <f>""</f>
        <v/>
      </c>
      <c r="Y87" s="36" t="str">
        <f>""</f>
        <v/>
      </c>
      <c r="Z87" s="35" t="str">
        <f t="shared" si="68"/>
        <v/>
      </c>
      <c r="AA87" s="13">
        <f t="shared" si="67"/>
        <v>0</v>
      </c>
      <c r="AB87" s="13" t="str">
        <f>IF(AA87&gt;0,X87&amp;Language!$E$84&amp;Y87,"")</f>
        <v/>
      </c>
      <c r="AD87" s="145"/>
      <c r="AE87" s="150" t="str">
        <f>IF($AA87=0,"",IF($X87&gt;$Y87,Settings!$C$4,IF($X87=$Y87,1,0)))</f>
        <v/>
      </c>
      <c r="AF87" s="145" t="str">
        <f>IF($AA87=0,"",IF($X87&lt;$Y87,Settings!$C$4,IF($X87=$Y87,1,0)))</f>
        <v/>
      </c>
    </row>
    <row r="88" spans="2:32" s="2" customFormat="1" x14ac:dyDescent="0.2">
      <c r="B88" s="4"/>
      <c r="C88" s="4"/>
      <c r="D88" s="4"/>
      <c r="E88" s="4"/>
      <c r="F88" s="13"/>
      <c r="G88" s="13"/>
      <c r="H88" s="13"/>
      <c r="I88" s="13"/>
      <c r="J88" s="13"/>
      <c r="K88" s="13"/>
      <c r="L88" s="13"/>
      <c r="M88" s="13"/>
      <c r="U88" s="68" t="s">
        <v>40</v>
      </c>
      <c r="V88" s="41" t="str">
        <f>""</f>
        <v/>
      </c>
      <c r="W88" s="13" t="str">
        <f>""</f>
        <v/>
      </c>
      <c r="X88" s="13" t="str">
        <f>""</f>
        <v/>
      </c>
      <c r="Y88" s="36" t="str">
        <f>""</f>
        <v/>
      </c>
      <c r="Z88" s="35" t="str">
        <f t="shared" si="68"/>
        <v/>
      </c>
      <c r="AA88" s="13">
        <f t="shared" si="67"/>
        <v>0</v>
      </c>
      <c r="AB88" s="13" t="str">
        <f>IF(AA88&gt;0,X88&amp;Language!$E$84&amp;Y88,"")</f>
        <v/>
      </c>
      <c r="AD88" s="145"/>
      <c r="AE88" s="150" t="str">
        <f>IF($AA88=0,"",IF($X88&gt;$Y88,Settings!$C$4,IF($X88=$Y88,1,0)))</f>
        <v/>
      </c>
      <c r="AF88" s="145" t="str">
        <f>IF($AA88=0,"",IF($X88&lt;$Y88,Settings!$C$4,IF($X88=$Y88,1,0)))</f>
        <v/>
      </c>
    </row>
    <row r="89" spans="2:32" s="2" customFormat="1" x14ac:dyDescent="0.2">
      <c r="B89" s="4"/>
      <c r="C89" s="4"/>
      <c r="D89" s="4"/>
      <c r="E89" s="4"/>
      <c r="F89" s="13"/>
      <c r="G89" s="13"/>
      <c r="H89" s="13"/>
      <c r="I89" s="13"/>
      <c r="J89" s="13"/>
      <c r="K89" s="13"/>
      <c r="L89" s="13"/>
      <c r="M89" s="13"/>
      <c r="U89" s="68" t="s">
        <v>41</v>
      </c>
      <c r="V89" s="41" t="str">
        <f>""</f>
        <v/>
      </c>
      <c r="W89" s="13" t="str">
        <f>""</f>
        <v/>
      </c>
      <c r="X89" s="13" t="str">
        <f>""</f>
        <v/>
      </c>
      <c r="Y89" s="36" t="str">
        <f>""</f>
        <v/>
      </c>
      <c r="Z89" s="35" t="str">
        <f t="shared" si="68"/>
        <v/>
      </c>
      <c r="AA89" s="13">
        <f t="shared" si="67"/>
        <v>0</v>
      </c>
      <c r="AB89" s="13" t="str">
        <f>IF(AA89&gt;0,X89&amp;Language!$E$84&amp;Y89,"")</f>
        <v/>
      </c>
      <c r="AD89" s="145"/>
      <c r="AE89" s="150" t="str">
        <f>IF($AA89=0,"",IF($X89&gt;$Y89,Settings!$C$4,IF($X89=$Y89,1,0)))</f>
        <v/>
      </c>
      <c r="AF89" s="145" t="str">
        <f>IF($AA89=0,"",IF($X89&lt;$Y89,Settings!$C$4,IF($X89=$Y89,1,0)))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IF(AA90&gt;0,X90&amp;Language!$E$84&amp;Y90,"")</f>
        <v/>
      </c>
      <c r="AD90" s="145"/>
      <c r="AE90" s="150" t="str">
        <f>IF($AA90=0,"",IF($X90&gt;$Y90,Settings!$C$4,IF($X90=$Y90,1,0)))</f>
        <v/>
      </c>
      <c r="AF90" s="145" t="str">
        <f>IF($AA90=0,"",IF($X90&lt;$Y90,Settings!$C$4,IF($X90=$Y90,1,0)))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IF(AA91&gt;0,X91&amp;Language!$E$84&amp;Y91,"")</f>
        <v/>
      </c>
      <c r="AD91" s="145"/>
      <c r="AE91" s="150" t="str">
        <f>IF($AA91=0,"",IF($X91&gt;$Y91,Settings!$C$4,IF($X91=$Y91,1,0)))</f>
        <v/>
      </c>
      <c r="AF91" s="145" t="str">
        <f>IF($AA91=0,"",IF($X91&lt;$Y91,Settings!$C$4,IF($X91=$Y91,1,0)))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IF(AA92&gt;0,X92&amp;Language!$E$84&amp;Y92,"")</f>
        <v/>
      </c>
      <c r="AD92" s="145"/>
      <c r="AE92" s="150" t="str">
        <f>IF($AA92=0,"",IF($X92&gt;$Y92,Settings!$C$4,IF($X92=$Y92,1,0)))</f>
        <v/>
      </c>
      <c r="AF92" s="145" t="str">
        <f>IF($AA92=0,"",IF($X92&lt;$Y92,Settings!$C$4,IF($X92=$Y92,1,0)))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IF(AA93&gt;0,X93&amp;Language!$E$84&amp;Y93,"")</f>
        <v/>
      </c>
      <c r="AD93" s="145"/>
      <c r="AE93" s="150" t="str">
        <f>IF($AA93=0,"",IF($X93&gt;$Y93,Settings!$C$4,IF($X93=$Y93,1,0)))</f>
        <v/>
      </c>
      <c r="AF93" s="145" t="str">
        <f>IF($AA93=0,"",IF($X93&lt;$Y93,Settings!$C$4,IF($X93=$Y93,1,0)))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IF(AA94&gt;0,X94&amp;Language!$E$84&amp;Y94,"")</f>
        <v/>
      </c>
      <c r="AD94" s="145"/>
      <c r="AE94" s="150" t="str">
        <f>IF($AA94=0,"",IF($X94&gt;$Y94,Settings!$C$4,IF($X94=$Y94,1,0)))</f>
        <v/>
      </c>
      <c r="AF94" s="145" t="str">
        <f>IF($AA94=0,"",IF($X94&lt;$Y94,Settings!$C$4,IF($X94=$Y94,1,0)))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IF(AA95&gt;0,X95&amp;Language!$E$84&amp;Y95,"")</f>
        <v/>
      </c>
      <c r="AD95" s="145"/>
      <c r="AE95" s="150" t="str">
        <f>IF($AA95=0,"",IF($X95&gt;$Y95,Settings!$C$4,IF($X95=$Y95,1,0)))</f>
        <v/>
      </c>
      <c r="AF95" s="145" t="str">
        <f>IF($AA95=0,"",IF($X95&lt;$Y95,Settings!$C$4,IF($X95=$Y95,1,0)))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IF(AA96&gt;0,X96&amp;Language!$E$84&amp;Y96,"")</f>
        <v/>
      </c>
      <c r="AD96" s="145"/>
      <c r="AE96" s="150" t="str">
        <f>IF($AA96=0,"",IF($X96&gt;$Y96,Settings!$C$4,IF($X96=$Y96,1,0)))</f>
        <v/>
      </c>
      <c r="AF96" s="145" t="str">
        <f>IF($AA96=0,"",IF($X96&lt;$Y96,Settings!$C$4,IF($X96=$Y96,1,0)))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IF(AA97&gt;0,X97&amp;Language!$E$84&amp;Y97,"")</f>
        <v/>
      </c>
      <c r="AD97" s="145"/>
      <c r="AE97" s="150" t="str">
        <f>IF($AA97=0,"",IF($X97&gt;$Y97,Settings!$C$4,IF($X97=$Y97,1,0)))</f>
        <v/>
      </c>
      <c r="AF97" s="145" t="str">
        <f>IF($AA97=0,"",IF($X97&lt;$Y97,Settings!$C$4,IF($X97=$Y97,1,0)))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IF(AA98&gt;0,X98&amp;Language!$E$84&amp;Y98,"")</f>
        <v/>
      </c>
      <c r="AD98" s="145"/>
      <c r="AE98" s="150" t="str">
        <f>IF($AA98=0,"",IF($X98&gt;$Y98,Settings!$C$4,IF($X98=$Y98,1,0)))</f>
        <v/>
      </c>
      <c r="AF98" s="145" t="str">
        <f>IF($AA98=0,"",IF($X98&lt;$Y98,Settings!$C$4,IF($X98=$Y98,1,0)))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IF(AA99&gt;0,X99&amp;Language!$E$84&amp;Y99,"")</f>
        <v/>
      </c>
      <c r="AD99" s="145"/>
      <c r="AE99" s="150" t="str">
        <f>IF($AA99=0,"",IF($X99&gt;$Y99,Settings!$C$4,IF($X99=$Y99,1,0)))</f>
        <v/>
      </c>
      <c r="AF99" s="145" t="str">
        <f>IF($AA99=0,"",IF($X99&lt;$Y99,Settings!$C$4,IF($X99=$Y99,1,0)))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IF(AA100&gt;0,X100&amp;Language!$E$84&amp;Y100,"")</f>
        <v/>
      </c>
      <c r="AD100" s="145"/>
      <c r="AE100" s="150" t="str">
        <f>IF($AA100=0,"",IF($X100&gt;$Y100,Settings!$C$4,IF($X100=$Y100,1,0)))</f>
        <v/>
      </c>
      <c r="AF100" s="145" t="str">
        <f>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IF(AA101&gt;0,X101&amp;Language!$E$84&amp;Y101,"")</f>
        <v/>
      </c>
      <c r="AD101" s="145"/>
      <c r="AE101" s="150" t="str">
        <f>IF($AA101=0,"",IF($X101&gt;$Y101,Settings!$C$4,IF($X101=$Y101,1,0)))</f>
        <v/>
      </c>
      <c r="AF101" s="145" t="str">
        <f>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IF(AA102&gt;0,X102&amp;Language!$E$84&amp;Y102,"")</f>
        <v/>
      </c>
      <c r="AD102" s="145"/>
      <c r="AE102" s="150" t="str">
        <f>IF($AA102=0,"",IF($X102&gt;$Y102,Settings!$C$4,IF($X102=$Y102,1,0)))</f>
        <v/>
      </c>
      <c r="AF102" s="145" t="str">
        <f>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IF(AA103&gt;0,X103&amp;Language!$E$84&amp;Y103,"")</f>
        <v/>
      </c>
      <c r="AD103" s="145"/>
      <c r="AE103" s="150" t="str">
        <f>IF($AA103=0,"",IF($X103&gt;$Y103,Settings!$C$4,IF($X103=$Y103,1,0)))</f>
        <v/>
      </c>
      <c r="AF103" s="145" t="str">
        <f>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IF(AA104&gt;0,X104&amp;Language!$E$84&amp;Y104,"")</f>
        <v/>
      </c>
      <c r="AD104" s="145"/>
      <c r="AE104" s="150" t="str">
        <f>IF($AA104=0,"",IF($X104&gt;$Y104,Settings!$C$4,IF($X104=$Y104,1,0)))</f>
        <v/>
      </c>
      <c r="AF104" s="145" t="str">
        <f>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IF(AA105&gt;0,X105&amp;Language!$E$84&amp;Y105,"")</f>
        <v/>
      </c>
      <c r="AD105" s="145"/>
      <c r="AE105" s="150" t="str">
        <f>IF($AA105=0,"",IF($X105&gt;$Y105,Settings!$C$4,IF($X105=$Y105,1,0)))</f>
        <v/>
      </c>
      <c r="AF105" s="145" t="str">
        <f>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IF(AA106&gt;0,X106&amp;Language!$E$84&amp;Y106,"")</f>
        <v/>
      </c>
      <c r="AD106" s="145"/>
      <c r="AE106" s="150" t="str">
        <f>IF($AA106=0,"",IF($X106&gt;$Y106,Settings!$C$4,IF($X106=$Y106,1,0)))</f>
        <v/>
      </c>
      <c r="AF106" s="145" t="str">
        <f>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IF(AA107&gt;0,X107&amp;Language!$E$84&amp;Y107,"")</f>
        <v/>
      </c>
      <c r="AD107" s="145"/>
      <c r="AE107" s="150" t="str">
        <f>IF($AA107=0,"",IF($X107&gt;$Y107,Settings!$C$4,IF($X107=$Y107,1,0)))</f>
        <v/>
      </c>
      <c r="AF107" s="145" t="str">
        <f>IF($AA107=0,"",IF($X107&lt;$Y107,Settings!$C$4,IF($X107=$Y107,1,0)))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IF(AA108&gt;0,X108&amp;Language!$E$84&amp;Y108,"")</f>
        <v/>
      </c>
      <c r="AD108" s="145"/>
      <c r="AE108" s="150" t="str">
        <f>IF($AA108=0,"",IF($X108&gt;$Y108,Settings!$C$4,IF($X108=$Y108,1,0)))</f>
        <v/>
      </c>
      <c r="AF108" s="145" t="str">
        <f>IF($AA108=0,"",IF($X108&lt;$Y108,Settings!$C$4,IF($X108=$Y108,1,0)))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IF($AA109=0,"",IF($X109&gt;$Y109,Settings!$C$4,IF($X109=$Y109,1,0)))</f>
        <v/>
      </c>
      <c r="AF109" s="14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IF(AA136&gt;0,Y64&amp;Language!$E$84&amp;X64,"")</f>
        <v/>
      </c>
      <c r="AD136" s="145"/>
    </row>
    <row r="137" spans="2:32" x14ac:dyDescent="0.2">
      <c r="Y137" s="68" t="s">
        <v>8</v>
      </c>
      <c r="Z137" s="35" t="str">
        <f ca="1">W65&amp;V65</f>
        <v>SSV WildbachVFB Essenheim</v>
      </c>
      <c r="AA137" s="13">
        <f t="shared" ref="AA137:AA200" ca="1" si="70">AA65</f>
        <v>1</v>
      </c>
      <c r="AB137" s="13" t="str">
        <f ca="1">IF(AA137&gt;0,Y65&amp;Language!$E$84&amp;X65,"")</f>
        <v>1-2</v>
      </c>
      <c r="AC137" s="2"/>
      <c r="AD137" s="145"/>
    </row>
    <row r="138" spans="2:32" x14ac:dyDescent="0.2">
      <c r="Y138" s="68" t="s">
        <v>9</v>
      </c>
      <c r="Z138" s="35" t="str">
        <f t="shared" ref="Z138:Z201" ca="1" si="71">W66&amp;V66</f>
        <v>FC GrönlingenMaibach 1822 eV</v>
      </c>
      <c r="AA138" s="13">
        <f t="shared" ca="1" si="70"/>
        <v>1</v>
      </c>
      <c r="AB138" s="13" t="str">
        <f ca="1">IF(AA138&gt;0,Y66&amp;Language!$E$84&amp;X66,"")</f>
        <v>0-1</v>
      </c>
      <c r="AC138" s="2"/>
      <c r="AD138" s="145"/>
    </row>
    <row r="139" spans="2:32" x14ac:dyDescent="0.2">
      <c r="Y139" s="68" t="s">
        <v>10</v>
      </c>
      <c r="Z139" s="35" t="str">
        <f t="shared" ca="1" si="71"/>
        <v>Mainz 051. FC Riedwald</v>
      </c>
      <c r="AA139" s="13">
        <f t="shared" ca="1" si="70"/>
        <v>1</v>
      </c>
      <c r="AB139" s="13" t="str">
        <f ca="1">IF(AA139&gt;0,Y67&amp;Language!$E$84&amp;X67,"")</f>
        <v>3-1</v>
      </c>
      <c r="AC139" s="2"/>
      <c r="AD139" s="145"/>
    </row>
    <row r="140" spans="2:32" x14ac:dyDescent="0.2">
      <c r="Y140" s="68" t="s">
        <v>11</v>
      </c>
      <c r="Z140" s="35" t="str">
        <f t="shared" ca="1" si="71"/>
        <v>Inter MailandEintracht Frankfurt</v>
      </c>
      <c r="AA140" s="13">
        <f t="shared" ca="1" si="70"/>
        <v>1</v>
      </c>
      <c r="AB140" s="13" t="str">
        <f ca="1">IF(AA140&gt;0,Y68&amp;Language!$E$84&amp;X68,"")</f>
        <v>3-2</v>
      </c>
      <c r="AC140" s="2"/>
      <c r="AD140" s="145"/>
    </row>
    <row r="141" spans="2:32" x14ac:dyDescent="0.2">
      <c r="Y141" s="68" t="s">
        <v>12</v>
      </c>
      <c r="Z141" s="35" t="str">
        <f t="shared" ca="1" si="71"/>
        <v>Manchester CityFC Barcelona</v>
      </c>
      <c r="AA141" s="13">
        <f t="shared" ca="1" si="70"/>
        <v>1</v>
      </c>
      <c r="AB141" s="13" t="str">
        <f ca="1">IF(AA141&gt;0,Y69&amp;Language!$E$84&amp;X69,"")</f>
        <v>4-4</v>
      </c>
      <c r="AC141" s="2"/>
      <c r="AD141" s="145"/>
    </row>
    <row r="142" spans="2:32" x14ac:dyDescent="0.2">
      <c r="Y142" s="68" t="s">
        <v>17</v>
      </c>
      <c r="Z142" s="35" t="str">
        <f t="shared" ca="1" si="71"/>
        <v/>
      </c>
      <c r="AA142" s="13">
        <f t="shared" ca="1" si="70"/>
        <v>0</v>
      </c>
      <c r="AB142" s="13" t="str">
        <f ca="1">IF(AA142&gt;0,Y70&amp;Language!$E$84&amp;X70,"")</f>
        <v/>
      </c>
      <c r="AC142" s="2"/>
      <c r="AD142" s="145"/>
    </row>
    <row r="143" spans="2:32" x14ac:dyDescent="0.2">
      <c r="Y143" s="68" t="s">
        <v>18</v>
      </c>
      <c r="Z143" s="35" t="str">
        <f t="shared" ca="1" si="71"/>
        <v>VFB EssenheimKickers Rodendorf</v>
      </c>
      <c r="AA143" s="13">
        <f t="shared" ca="1" si="70"/>
        <v>1</v>
      </c>
      <c r="AB143" s="13" t="str">
        <f ca="1">IF(AA143&gt;0,Y71&amp;Language!$E$84&amp;X71,"")</f>
        <v>3-1</v>
      </c>
      <c r="AC143" s="2"/>
      <c r="AD143" s="145"/>
    </row>
    <row r="144" spans="2:32" x14ac:dyDescent="0.2">
      <c r="Y144" s="68" t="s">
        <v>19</v>
      </c>
      <c r="Z144" s="35" t="str">
        <f t="shared" ca="1" si="71"/>
        <v>Maibach 1822 eVFSV Rauen</v>
      </c>
      <c r="AA144" s="13">
        <f t="shared" ca="1" si="70"/>
        <v>1</v>
      </c>
      <c r="AB144" s="13" t="str">
        <f ca="1">IF(AA144&gt;0,Y72&amp;Language!$E$84&amp;X72,"")</f>
        <v>1-2</v>
      </c>
      <c r="AC144" s="2"/>
      <c r="AD144" s="145"/>
    </row>
    <row r="145" spans="25:30" x14ac:dyDescent="0.2">
      <c r="Y145" s="68" t="s">
        <v>25</v>
      </c>
      <c r="Z145" s="35" t="str">
        <f t="shared" ca="1" si="71"/>
        <v>1. FC Riedwald1. FC Nürnberg</v>
      </c>
      <c r="AA145" s="13">
        <f t="shared" ca="1" si="70"/>
        <v>1</v>
      </c>
      <c r="AB145" s="13" t="str">
        <f ca="1">IF(AA145&gt;0,Y73&amp;Language!$E$84&amp;X73,"")</f>
        <v>1-4</v>
      </c>
      <c r="AC145" s="2"/>
      <c r="AD145" s="145"/>
    </row>
    <row r="146" spans="25:30" x14ac:dyDescent="0.2">
      <c r="Y146" s="68" t="s">
        <v>26</v>
      </c>
      <c r="Z146" s="35" t="str">
        <f t="shared" ca="1" si="71"/>
        <v>Eintracht FrankfurtBorussia Dortmund</v>
      </c>
      <c r="AA146" s="13">
        <f t="shared" ca="1" si="70"/>
        <v>1</v>
      </c>
      <c r="AB146" s="13" t="str">
        <f ca="1">IF(AA146&gt;0,Y74&amp;Language!$E$84&amp;X74,"")</f>
        <v>1-1</v>
      </c>
      <c r="AC146" s="2"/>
      <c r="AD146" s="145"/>
    </row>
    <row r="147" spans="25:30" x14ac:dyDescent="0.2">
      <c r="Y147" s="68" t="s">
        <v>27</v>
      </c>
      <c r="Z147" s="35" t="str">
        <f t="shared" ca="1" si="71"/>
        <v>FC BarcelonaReal Madrid</v>
      </c>
      <c r="AA147" s="13">
        <f t="shared" ca="1" si="70"/>
        <v>1</v>
      </c>
      <c r="AB147" s="13" t="str">
        <f ca="1">IF(AA147&gt;0,Y75&amp;Language!$E$84&amp;X75,"")</f>
        <v>2-3</v>
      </c>
      <c r="AC147" s="2"/>
      <c r="AD147" s="145"/>
    </row>
    <row r="148" spans="25:30" x14ac:dyDescent="0.2">
      <c r="Y148" s="68" t="s">
        <v>28</v>
      </c>
      <c r="Z148" s="35" t="str">
        <f t="shared" ca="1" si="71"/>
        <v/>
      </c>
      <c r="AA148" s="13">
        <f t="shared" ca="1" si="70"/>
        <v>0</v>
      </c>
      <c r="AB148" s="13" t="str">
        <f ca="1">IF(AA148&gt;0,Y76&amp;Language!$E$84&amp;X76,"")</f>
        <v/>
      </c>
      <c r="AC148" s="2"/>
      <c r="AD148" s="145"/>
    </row>
    <row r="149" spans="25:30" x14ac:dyDescent="0.2">
      <c r="Y149" s="68" t="s">
        <v>29</v>
      </c>
      <c r="Z149" s="35" t="str">
        <f t="shared" ca="1" si="71"/>
        <v>Kickers RodendorfSSV Wildbach</v>
      </c>
      <c r="AA149" s="13">
        <f t="shared" ca="1" si="70"/>
        <v>1</v>
      </c>
      <c r="AB149" s="13" t="str">
        <f ca="1">IF(AA149&gt;0,Y77&amp;Language!$E$84&amp;X77,"")</f>
        <v>2-4</v>
      </c>
      <c r="AC149" s="2"/>
      <c r="AD149" s="145"/>
    </row>
    <row r="150" spans="25:30" x14ac:dyDescent="0.2">
      <c r="Y150" s="68" t="s">
        <v>30</v>
      </c>
      <c r="Z150" s="35" t="str">
        <f t="shared" ca="1" si="71"/>
        <v>FSV RauenFC Grönlingen</v>
      </c>
      <c r="AA150" s="13">
        <f t="shared" ca="1" si="70"/>
        <v>1</v>
      </c>
      <c r="AB150" s="13" t="str">
        <f ca="1">IF(AA150&gt;0,Y78&amp;Language!$E$84&amp;X78,"")</f>
        <v>1-3</v>
      </c>
      <c r="AC150" s="2"/>
      <c r="AD150" s="145"/>
    </row>
    <row r="151" spans="25:30" x14ac:dyDescent="0.2">
      <c r="Y151" s="68" t="s">
        <v>31</v>
      </c>
      <c r="Z151" s="35" t="str">
        <f t="shared" ca="1" si="71"/>
        <v>1. FC NürnbergMainz 05</v>
      </c>
      <c r="AA151" s="13">
        <f t="shared" ca="1" si="70"/>
        <v>1</v>
      </c>
      <c r="AB151" s="13" t="str">
        <f ca="1">IF(AA151&gt;0,Y79&amp;Language!$E$84&amp;X79,"")</f>
        <v>3-3</v>
      </c>
      <c r="AC151" s="2"/>
      <c r="AD151" s="145"/>
    </row>
    <row r="152" spans="25:30" x14ac:dyDescent="0.2">
      <c r="Y152" s="68" t="s">
        <v>32</v>
      </c>
      <c r="Z152" s="35" t="str">
        <f t="shared" ca="1" si="71"/>
        <v>Borussia DortmundInter Mailand</v>
      </c>
      <c r="AA152" s="13">
        <f t="shared" ca="1" si="70"/>
        <v>1</v>
      </c>
      <c r="AB152" s="13" t="str">
        <f ca="1">IF(AA152&gt;0,Y80&amp;Language!$E$84&amp;X80,"")</f>
        <v>1-0</v>
      </c>
      <c r="AC152" s="2"/>
      <c r="AD152" s="145"/>
    </row>
    <row r="153" spans="25:30" x14ac:dyDescent="0.2">
      <c r="Y153" s="68" t="s">
        <v>33</v>
      </c>
      <c r="Z153" s="35" t="str">
        <f t="shared" ca="1" si="71"/>
        <v>Real MadridManchester City</v>
      </c>
      <c r="AA153" s="13">
        <f t="shared" ca="1" si="70"/>
        <v>1</v>
      </c>
      <c r="AB153" s="13" t="str">
        <f ca="1">IF(AA153&gt;0,Y81&amp;Language!$E$84&amp;X81,"")</f>
        <v>2-2</v>
      </c>
      <c r="AC153" s="2"/>
      <c r="AD153" s="145"/>
    </row>
    <row r="154" spans="25:30" x14ac:dyDescent="0.2">
      <c r="Y154" s="68" t="s">
        <v>34</v>
      </c>
      <c r="Z154" s="35" t="str">
        <f t="shared" si="71"/>
        <v/>
      </c>
      <c r="AA154" s="13">
        <f t="shared" si="70"/>
        <v>0</v>
      </c>
      <c r="AB154" s="13" t="str">
        <f>IF(AA154&gt;0,Y82&amp;Language!$E$84&amp;X82,"")</f>
        <v/>
      </c>
      <c r="AC154" s="2"/>
      <c r="AD154" s="145"/>
    </row>
    <row r="155" spans="25:30" x14ac:dyDescent="0.2">
      <c r="Y155" s="68" t="s">
        <v>35</v>
      </c>
      <c r="Z155" s="35" t="str">
        <f t="shared" si="71"/>
        <v/>
      </c>
      <c r="AA155" s="13">
        <f t="shared" si="70"/>
        <v>0</v>
      </c>
      <c r="AB155" s="13" t="str">
        <f>IF(AA155&gt;0,Y83&amp;Language!$E$84&amp;X83,"")</f>
        <v/>
      </c>
      <c r="AC155" s="2"/>
      <c r="AD155" s="145"/>
    </row>
    <row r="156" spans="25:30" x14ac:dyDescent="0.2">
      <c r="Y156" s="68" t="s">
        <v>36</v>
      </c>
      <c r="Z156" s="35" t="str">
        <f t="shared" si="71"/>
        <v/>
      </c>
      <c r="AA156" s="13">
        <f t="shared" si="70"/>
        <v>0</v>
      </c>
      <c r="AB156" s="13" t="str">
        <f>IF(AA156&gt;0,Y84&amp;Language!$E$84&amp;X84,"")</f>
        <v/>
      </c>
      <c r="AC156" s="2"/>
      <c r="AD156" s="145"/>
    </row>
    <row r="157" spans="25:30" x14ac:dyDescent="0.2">
      <c r="Y157" s="68" t="s">
        <v>37</v>
      </c>
      <c r="Z157" s="35" t="str">
        <f t="shared" si="71"/>
        <v/>
      </c>
      <c r="AA157" s="13">
        <f t="shared" si="70"/>
        <v>0</v>
      </c>
      <c r="AB157" s="13" t="str">
        <f>IF(AA157&gt;0,Y85&amp;Language!$E$84&amp;X85,"")</f>
        <v/>
      </c>
      <c r="AC157" s="2"/>
      <c r="AD157" s="145"/>
    </row>
    <row r="158" spans="25:30" x14ac:dyDescent="0.2">
      <c r="Y158" s="68" t="s">
        <v>38</v>
      </c>
      <c r="Z158" s="35" t="str">
        <f t="shared" si="71"/>
        <v/>
      </c>
      <c r="AA158" s="13">
        <f t="shared" si="70"/>
        <v>0</v>
      </c>
      <c r="AB158" s="13" t="str">
        <f>IF(AA158&gt;0,Y86&amp;Language!$E$84&amp;X86,"")</f>
        <v/>
      </c>
      <c r="AC158" s="2"/>
      <c r="AD158" s="145"/>
    </row>
    <row r="159" spans="25:30" x14ac:dyDescent="0.2">
      <c r="Y159" s="68" t="s">
        <v>39</v>
      </c>
      <c r="Z159" s="35" t="str">
        <f t="shared" si="71"/>
        <v/>
      </c>
      <c r="AA159" s="13">
        <f t="shared" si="70"/>
        <v>0</v>
      </c>
      <c r="AB159" s="13" t="str">
        <f>IF(AA159&gt;0,Y87&amp;Language!$E$84&amp;X87,"")</f>
        <v/>
      </c>
      <c r="AC159" s="2"/>
      <c r="AD159" s="145"/>
    </row>
    <row r="160" spans="25:30" x14ac:dyDescent="0.2">
      <c r="Y160" s="68" t="s">
        <v>40</v>
      </c>
      <c r="Z160" s="35" t="str">
        <f t="shared" si="71"/>
        <v/>
      </c>
      <c r="AA160" s="13">
        <f t="shared" si="70"/>
        <v>0</v>
      </c>
      <c r="AB160" s="13" t="str">
        <f>IF(AA160&gt;0,Y88&amp;Language!$E$84&amp;X88,"")</f>
        <v/>
      </c>
      <c r="AC160" s="2"/>
      <c r="AD160" s="145"/>
    </row>
    <row r="161" spans="25:30" x14ac:dyDescent="0.2">
      <c r="Y161" s="68" t="s">
        <v>41</v>
      </c>
      <c r="Z161" s="35" t="str">
        <f t="shared" si="71"/>
        <v/>
      </c>
      <c r="AA161" s="13">
        <f t="shared" si="70"/>
        <v>0</v>
      </c>
      <c r="AB161" s="13" t="str">
        <f>IF(AA161&gt;0,Y89&amp;Language!$E$84&amp;X89,"")</f>
        <v/>
      </c>
      <c r="AC161" s="2"/>
      <c r="AD161" s="145"/>
    </row>
    <row r="162" spans="25:30" x14ac:dyDescent="0.2">
      <c r="Y162" s="68" t="s">
        <v>42</v>
      </c>
      <c r="Z162" s="35" t="str">
        <f t="shared" si="71"/>
        <v/>
      </c>
      <c r="AA162" s="13">
        <f t="shared" si="70"/>
        <v>0</v>
      </c>
      <c r="AB162" s="13" t="str">
        <f>IF(AA162&gt;0,Y90&amp;Language!$E$84&amp;X90,"")</f>
        <v/>
      </c>
      <c r="AC162" s="2"/>
      <c r="AD162" s="145"/>
    </row>
    <row r="163" spans="25:30" x14ac:dyDescent="0.2">
      <c r="Y163" s="68" t="s">
        <v>43</v>
      </c>
      <c r="Z163" s="35" t="str">
        <f t="shared" si="71"/>
        <v/>
      </c>
      <c r="AA163" s="13">
        <f t="shared" si="70"/>
        <v>0</v>
      </c>
      <c r="AB163" s="13" t="str">
        <f>IF(AA163&gt;0,Y91&amp;Language!$E$84&amp;X91,"")</f>
        <v/>
      </c>
      <c r="AC163" s="2"/>
      <c r="AD163" s="145"/>
    </row>
    <row r="164" spans="25:30" x14ac:dyDescent="0.2">
      <c r="Y164" s="68" t="s">
        <v>44</v>
      </c>
      <c r="Z164" s="35" t="str">
        <f t="shared" si="71"/>
        <v/>
      </c>
      <c r="AA164" s="13">
        <f t="shared" si="70"/>
        <v>0</v>
      </c>
      <c r="AB164" s="13" t="str">
        <f>IF(AA164&gt;0,Y92&amp;Language!$E$84&amp;X92,"")</f>
        <v/>
      </c>
      <c r="AC164" s="2"/>
      <c r="AD164" s="145"/>
    </row>
    <row r="165" spans="25:30" x14ac:dyDescent="0.2">
      <c r="Y165" s="68" t="s">
        <v>45</v>
      </c>
      <c r="Z165" s="35" t="str">
        <f t="shared" si="71"/>
        <v/>
      </c>
      <c r="AA165" s="13">
        <f t="shared" si="70"/>
        <v>0</v>
      </c>
      <c r="AB165" s="13" t="str">
        <f>IF(AA165&gt;0,Y93&amp;Language!$E$84&amp;X93,"")</f>
        <v/>
      </c>
      <c r="AC165" s="2"/>
      <c r="AD165" s="145"/>
    </row>
    <row r="166" spans="25:30" x14ac:dyDescent="0.2">
      <c r="Y166" s="68" t="s">
        <v>46</v>
      </c>
      <c r="Z166" s="35" t="str">
        <f t="shared" si="71"/>
        <v/>
      </c>
      <c r="AA166" s="13">
        <f t="shared" si="70"/>
        <v>0</v>
      </c>
      <c r="AB166" s="13" t="str">
        <f>IF(AA166&gt;0,Y94&amp;Language!$E$84&amp;X94,"")</f>
        <v/>
      </c>
      <c r="AC166" s="2"/>
      <c r="AD166" s="145"/>
    </row>
    <row r="167" spans="25:30" x14ac:dyDescent="0.2">
      <c r="Y167" s="68" t="s">
        <v>47</v>
      </c>
      <c r="Z167" s="35" t="str">
        <f t="shared" si="71"/>
        <v/>
      </c>
      <c r="AA167" s="13">
        <f t="shared" si="70"/>
        <v>0</v>
      </c>
      <c r="AB167" s="13" t="str">
        <f>IF(AA167&gt;0,Y95&amp;Language!$E$84&amp;X95,"")</f>
        <v/>
      </c>
      <c r="AC167" s="2"/>
      <c r="AD167" s="145"/>
    </row>
    <row r="168" spans="25:30" x14ac:dyDescent="0.2">
      <c r="Y168" s="68" t="s">
        <v>48</v>
      </c>
      <c r="Z168" s="35" t="str">
        <f t="shared" si="71"/>
        <v/>
      </c>
      <c r="AA168" s="13">
        <f t="shared" si="70"/>
        <v>0</v>
      </c>
      <c r="AB168" s="13" t="str">
        <f>IF(AA168&gt;0,Y96&amp;Language!$E$84&amp;X96,"")</f>
        <v/>
      </c>
      <c r="AC168" s="2"/>
      <c r="AD168" s="145"/>
    </row>
    <row r="169" spans="25:30" x14ac:dyDescent="0.2">
      <c r="Y169" s="68" t="s">
        <v>49</v>
      </c>
      <c r="Z169" s="35" t="str">
        <f t="shared" si="71"/>
        <v/>
      </c>
      <c r="AA169" s="13">
        <f t="shared" si="70"/>
        <v>0</v>
      </c>
      <c r="AB169" s="13" t="str">
        <f>IF(AA169&gt;0,Y97&amp;Language!$E$84&amp;X97,"")</f>
        <v/>
      </c>
      <c r="AC169" s="2"/>
      <c r="AD169" s="145"/>
    </row>
    <row r="170" spans="25:30" x14ac:dyDescent="0.2">
      <c r="Y170" s="68" t="s">
        <v>50</v>
      </c>
      <c r="Z170" s="35" t="str">
        <f t="shared" si="71"/>
        <v/>
      </c>
      <c r="AA170" s="13">
        <f t="shared" si="70"/>
        <v>0</v>
      </c>
      <c r="AB170" s="13" t="str">
        <f>IF(AA170&gt;0,Y98&amp;Language!$E$84&amp;X98,"")</f>
        <v/>
      </c>
      <c r="AC170" s="2"/>
      <c r="AD170" s="145"/>
    </row>
    <row r="171" spans="25:30" x14ac:dyDescent="0.2">
      <c r="Y171" s="68" t="s">
        <v>51</v>
      </c>
      <c r="Z171" s="35" t="str">
        <f t="shared" si="71"/>
        <v/>
      </c>
      <c r="AA171" s="13">
        <f t="shared" si="70"/>
        <v>0</v>
      </c>
      <c r="AB171" s="13" t="str">
        <f>IF(AA171&gt;0,Y99&amp;Language!$E$84&amp;X99,"")</f>
        <v/>
      </c>
      <c r="AC171" s="2"/>
      <c r="AD171" s="145"/>
    </row>
    <row r="172" spans="25:30" x14ac:dyDescent="0.2">
      <c r="Y172" s="68" t="s">
        <v>60</v>
      </c>
      <c r="Z172" s="35" t="str">
        <f t="shared" si="71"/>
        <v/>
      </c>
      <c r="AA172" s="13">
        <f t="shared" si="70"/>
        <v>0</v>
      </c>
      <c r="AB172" s="13" t="str">
        <f>IF(AA172&gt;0,Y100&amp;Language!$E$84&amp;X100,"")</f>
        <v/>
      </c>
      <c r="AC172" s="2"/>
      <c r="AD172" s="145"/>
    </row>
    <row r="173" spans="25:30" x14ac:dyDescent="0.2">
      <c r="Y173" s="68" t="s">
        <v>61</v>
      </c>
      <c r="Z173" s="35" t="str">
        <f t="shared" si="71"/>
        <v/>
      </c>
      <c r="AA173" s="13">
        <f t="shared" si="70"/>
        <v>0</v>
      </c>
      <c r="AB173" s="13" t="str">
        <f>IF(AA173&gt;0,Y101&amp;Language!$E$84&amp;X101,"")</f>
        <v/>
      </c>
      <c r="AC173" s="2"/>
      <c r="AD173" s="145"/>
    </row>
    <row r="174" spans="25:30" x14ac:dyDescent="0.2">
      <c r="Y174" s="68" t="s">
        <v>62</v>
      </c>
      <c r="Z174" s="35" t="str">
        <f t="shared" si="71"/>
        <v/>
      </c>
      <c r="AA174" s="13">
        <f t="shared" si="70"/>
        <v>0</v>
      </c>
      <c r="AB174" s="13" t="str">
        <f>IF(AA174&gt;0,Y102&amp;Language!$E$84&amp;X102,"")</f>
        <v/>
      </c>
      <c r="AC174" s="2"/>
      <c r="AD174" s="145"/>
    </row>
    <row r="175" spans="25:30" x14ac:dyDescent="0.2">
      <c r="Y175" s="68" t="s">
        <v>63</v>
      </c>
      <c r="Z175" s="35" t="str">
        <f t="shared" si="71"/>
        <v/>
      </c>
      <c r="AA175" s="13">
        <f t="shared" si="70"/>
        <v>0</v>
      </c>
      <c r="AB175" s="13" t="str">
        <f>IF(AA175&gt;0,Y103&amp;Language!$E$84&amp;X103,"")</f>
        <v/>
      </c>
      <c r="AC175" s="2"/>
      <c r="AD175" s="145"/>
    </row>
    <row r="176" spans="25:30" x14ac:dyDescent="0.2">
      <c r="Y176" s="68" t="s">
        <v>64</v>
      </c>
      <c r="Z176" s="35" t="str">
        <f t="shared" si="71"/>
        <v/>
      </c>
      <c r="AA176" s="13">
        <f t="shared" si="70"/>
        <v>0</v>
      </c>
      <c r="AB176" s="13" t="str">
        <f>IF(AA176&gt;0,Y104&amp;Language!$E$84&amp;X104,"")</f>
        <v/>
      </c>
      <c r="AC176" s="2"/>
      <c r="AD176" s="145"/>
    </row>
    <row r="177" spans="25:30" x14ac:dyDescent="0.2">
      <c r="Y177" s="68" t="s">
        <v>65</v>
      </c>
      <c r="Z177" s="35" t="str">
        <f t="shared" si="71"/>
        <v/>
      </c>
      <c r="AA177" s="13">
        <f t="shared" si="70"/>
        <v>0</v>
      </c>
      <c r="AB177" s="13" t="str">
        <f>IF(AA177&gt;0,Y105&amp;Language!$E$84&amp;X105,"")</f>
        <v/>
      </c>
      <c r="AC177" s="2"/>
      <c r="AD177" s="145"/>
    </row>
    <row r="178" spans="25:30" x14ac:dyDescent="0.2">
      <c r="Y178" s="68" t="s">
        <v>66</v>
      </c>
      <c r="Z178" s="35" t="str">
        <f t="shared" si="71"/>
        <v/>
      </c>
      <c r="AA178" s="13">
        <f t="shared" si="70"/>
        <v>0</v>
      </c>
      <c r="AB178" s="13" t="str">
        <f>IF(AA178&gt;0,Y106&amp;Language!$E$84&amp;X106,"")</f>
        <v/>
      </c>
      <c r="AC178" s="2"/>
      <c r="AD178" s="145"/>
    </row>
    <row r="179" spans="25:30" x14ac:dyDescent="0.2">
      <c r="Y179" s="68" t="s">
        <v>67</v>
      </c>
      <c r="Z179" s="35" t="str">
        <f t="shared" si="71"/>
        <v/>
      </c>
      <c r="AA179" s="13">
        <f t="shared" si="70"/>
        <v>0</v>
      </c>
      <c r="AB179" s="13" t="str">
        <f>IF(AA179&gt;0,Y107&amp;Language!$E$84&amp;X107,"")</f>
        <v/>
      </c>
      <c r="AC179" s="2"/>
      <c r="AD179" s="145"/>
    </row>
    <row r="180" spans="25:30" x14ac:dyDescent="0.2">
      <c r="Y180" s="68" t="s">
        <v>68</v>
      </c>
      <c r="Z180" s="35" t="str">
        <f t="shared" si="71"/>
        <v/>
      </c>
      <c r="AA180" s="13">
        <f t="shared" si="70"/>
        <v>0</v>
      </c>
      <c r="AB180" s="13" t="str">
        <f>IF(AA180&gt;0,Y108&amp;Language!$E$84&amp;X108,"")</f>
        <v/>
      </c>
      <c r="AC180" s="2"/>
      <c r="AD180" s="145"/>
    </row>
    <row r="181" spans="25:30" x14ac:dyDescent="0.2">
      <c r="Y181" s="68" t="s">
        <v>69</v>
      </c>
      <c r="Z181" s="35" t="str">
        <f t="shared" si="71"/>
        <v/>
      </c>
      <c r="AA181" s="13">
        <f t="shared" si="70"/>
        <v>0</v>
      </c>
      <c r="AB181" s="13" t="str">
        <f>IF(AA181&gt;0,Y109&amp;Language!$E$84&amp;X109,"")</f>
        <v/>
      </c>
      <c r="AC181" s="2"/>
      <c r="AD181" s="145"/>
    </row>
    <row r="182" spans="25:30" x14ac:dyDescent="0.2">
      <c r="Y182" s="68" t="s">
        <v>70</v>
      </c>
      <c r="Z182" s="35" t="str">
        <f t="shared" si="71"/>
        <v/>
      </c>
      <c r="AA182" s="13">
        <f t="shared" si="70"/>
        <v>0</v>
      </c>
      <c r="AB182" s="13" t="str">
        <f>IF(AA182&gt;0,Y110&amp;Language!$E$84&amp;X110,"")</f>
        <v/>
      </c>
      <c r="AC182" s="2"/>
      <c r="AD182" s="145"/>
    </row>
    <row r="183" spans="25:30" x14ac:dyDescent="0.2">
      <c r="Y183" s="68" t="s">
        <v>71</v>
      </c>
      <c r="Z183" s="35" t="str">
        <f t="shared" si="71"/>
        <v/>
      </c>
      <c r="AA183" s="13">
        <f t="shared" si="70"/>
        <v>0</v>
      </c>
      <c r="AB183" s="13" t="str">
        <f>IF(AA183&gt;0,Y111&amp;Language!$E$84&amp;X111,"")</f>
        <v/>
      </c>
      <c r="AC183" s="2"/>
      <c r="AD183" s="145"/>
    </row>
    <row r="184" spans="25:30" x14ac:dyDescent="0.2">
      <c r="Y184" s="68" t="s">
        <v>72</v>
      </c>
      <c r="Z184" s="35" t="str">
        <f t="shared" si="71"/>
        <v/>
      </c>
      <c r="AA184" s="13">
        <f t="shared" si="70"/>
        <v>0</v>
      </c>
      <c r="AB184" s="13" t="str">
        <f>IF(AA184&gt;0,Y112&amp;Language!$E$84&amp;X112,"")</f>
        <v/>
      </c>
      <c r="AC184" s="2"/>
      <c r="AD184" s="145"/>
    </row>
    <row r="185" spans="25:30" x14ac:dyDescent="0.2">
      <c r="Y185" s="68" t="s">
        <v>73</v>
      </c>
      <c r="Z185" s="35" t="str">
        <f t="shared" si="71"/>
        <v/>
      </c>
      <c r="AA185" s="13">
        <f t="shared" si="70"/>
        <v>0</v>
      </c>
      <c r="AB185" s="13" t="str">
        <f>IF(AA185&gt;0,Y113&amp;Language!$E$84&amp;X113,"")</f>
        <v/>
      </c>
      <c r="AC185" s="2"/>
      <c r="AD185" s="145"/>
    </row>
    <row r="186" spans="25:30" x14ac:dyDescent="0.2">
      <c r="Y186" s="68" t="s">
        <v>74</v>
      </c>
      <c r="Z186" s="35" t="str">
        <f t="shared" si="71"/>
        <v/>
      </c>
      <c r="AA186" s="13">
        <f t="shared" si="70"/>
        <v>0</v>
      </c>
      <c r="AB186" s="13" t="str">
        <f>IF(AA186&gt;0,Y114&amp;Language!$E$84&amp;X114,"")</f>
        <v/>
      </c>
      <c r="AC186" s="2"/>
      <c r="AD186" s="145"/>
    </row>
    <row r="187" spans="25:30" x14ac:dyDescent="0.2">
      <c r="Y187" s="68" t="s">
        <v>75</v>
      </c>
      <c r="Z187" s="35" t="str">
        <f t="shared" si="71"/>
        <v/>
      </c>
      <c r="AA187" s="13">
        <f t="shared" si="70"/>
        <v>0</v>
      </c>
      <c r="AB187" s="13" t="str">
        <f>IF(AA187&gt;0,Y115&amp;Language!$E$84&amp;X115,"")</f>
        <v/>
      </c>
      <c r="AC187" s="2"/>
      <c r="AD187" s="145"/>
    </row>
    <row r="188" spans="25:30" x14ac:dyDescent="0.2">
      <c r="Y188" s="68" t="s">
        <v>76</v>
      </c>
      <c r="Z188" s="35" t="str">
        <f t="shared" si="71"/>
        <v/>
      </c>
      <c r="AA188" s="13">
        <f t="shared" si="70"/>
        <v>0</v>
      </c>
      <c r="AB188" s="13" t="str">
        <f>IF(AA188&gt;0,Y116&amp;Language!$E$84&amp;X116,"")</f>
        <v/>
      </c>
      <c r="AC188" s="2"/>
      <c r="AD188" s="145"/>
    </row>
    <row r="189" spans="25:30" x14ac:dyDescent="0.2">
      <c r="Y189" s="68" t="s">
        <v>77</v>
      </c>
      <c r="Z189" s="35" t="str">
        <f t="shared" si="71"/>
        <v/>
      </c>
      <c r="AA189" s="13">
        <f t="shared" si="70"/>
        <v>0</v>
      </c>
      <c r="AB189" s="13" t="str">
        <f>IF(AA189&gt;0,Y117&amp;Language!$E$84&amp;X117,"")</f>
        <v/>
      </c>
      <c r="AC189" s="2"/>
      <c r="AD189" s="145"/>
    </row>
    <row r="190" spans="25:30" x14ac:dyDescent="0.2">
      <c r="Y190" s="68" t="s">
        <v>78</v>
      </c>
      <c r="Z190" s="35" t="str">
        <f t="shared" si="71"/>
        <v/>
      </c>
      <c r="AA190" s="13">
        <f t="shared" si="70"/>
        <v>0</v>
      </c>
      <c r="AB190" s="13" t="str">
        <f>IF(AA190&gt;0,Y118&amp;Language!$E$84&amp;X118,"")</f>
        <v/>
      </c>
      <c r="AC190" s="2"/>
      <c r="AD190" s="145"/>
    </row>
    <row r="191" spans="25:30" x14ac:dyDescent="0.2">
      <c r="Y191" s="68" t="s">
        <v>79</v>
      </c>
      <c r="Z191" s="35" t="str">
        <f t="shared" si="71"/>
        <v/>
      </c>
      <c r="AA191" s="13">
        <f t="shared" si="70"/>
        <v>0</v>
      </c>
      <c r="AB191" s="13" t="str">
        <f>IF(AA191&gt;0,Y119&amp;Language!$E$84&amp;X119,"")</f>
        <v/>
      </c>
      <c r="AC191" s="2"/>
      <c r="AD191" s="145"/>
    </row>
    <row r="192" spans="25:30" x14ac:dyDescent="0.2">
      <c r="Y192" s="68" t="s">
        <v>80</v>
      </c>
      <c r="Z192" s="35" t="str">
        <f t="shared" si="71"/>
        <v/>
      </c>
      <c r="AA192" s="13">
        <f t="shared" si="70"/>
        <v>0</v>
      </c>
      <c r="AB192" s="13" t="str">
        <f>IF(AA192&gt;0,Y120&amp;Language!$E$84&amp;X120,"")</f>
        <v/>
      </c>
      <c r="AC192" s="2"/>
      <c r="AD192" s="145"/>
    </row>
    <row r="193" spans="25:30" x14ac:dyDescent="0.2">
      <c r="Y193" s="68" t="s">
        <v>81</v>
      </c>
      <c r="Z193" s="35" t="str">
        <f t="shared" si="71"/>
        <v/>
      </c>
      <c r="AA193" s="13">
        <f t="shared" si="70"/>
        <v>0</v>
      </c>
      <c r="AB193" s="13" t="str">
        <f>IF(AA193&gt;0,Y121&amp;Language!$E$84&amp;X121,"")</f>
        <v/>
      </c>
      <c r="AC193" s="2"/>
      <c r="AD193" s="145"/>
    </row>
    <row r="194" spans="25:30" x14ac:dyDescent="0.2">
      <c r="Y194" s="68" t="s">
        <v>82</v>
      </c>
      <c r="Z194" s="35" t="str">
        <f t="shared" si="71"/>
        <v/>
      </c>
      <c r="AA194" s="13">
        <f t="shared" si="70"/>
        <v>0</v>
      </c>
      <c r="AB194" s="13" t="str">
        <f>IF(AA194&gt;0,Y122&amp;Language!$E$84&amp;X122,"")</f>
        <v/>
      </c>
      <c r="AC194" s="2"/>
      <c r="AD194" s="145"/>
    </row>
    <row r="195" spans="25:30" x14ac:dyDescent="0.2">
      <c r="Y195" s="68" t="s">
        <v>83</v>
      </c>
      <c r="Z195" s="35" t="str">
        <f t="shared" si="71"/>
        <v/>
      </c>
      <c r="AA195" s="13">
        <f t="shared" si="70"/>
        <v>0</v>
      </c>
      <c r="AB195" s="13" t="str">
        <f>IF(AA195&gt;0,Y123&amp;Language!$E$84&amp;X123,"")</f>
        <v/>
      </c>
      <c r="AC195" s="2"/>
      <c r="AD195" s="145"/>
    </row>
    <row r="196" spans="25:30" x14ac:dyDescent="0.2">
      <c r="Y196" s="68" t="s">
        <v>84</v>
      </c>
      <c r="Z196" s="35" t="str">
        <f t="shared" si="71"/>
        <v/>
      </c>
      <c r="AA196" s="13">
        <f t="shared" si="70"/>
        <v>0</v>
      </c>
      <c r="AB196" s="13" t="str">
        <f>IF(AA196&gt;0,Y124&amp;Language!$E$84&amp;X124,"")</f>
        <v/>
      </c>
      <c r="AC196" s="2"/>
      <c r="AD196" s="145"/>
    </row>
    <row r="197" spans="25:30" x14ac:dyDescent="0.2">
      <c r="Y197" s="68" t="s">
        <v>85</v>
      </c>
      <c r="Z197" s="35" t="str">
        <f t="shared" si="71"/>
        <v/>
      </c>
      <c r="AA197" s="13">
        <f t="shared" si="70"/>
        <v>0</v>
      </c>
      <c r="AB197" s="13" t="str">
        <f>IF(AA197&gt;0,Y125&amp;Language!$E$84&amp;X125,"")</f>
        <v/>
      </c>
      <c r="AC197" s="2"/>
      <c r="AD197" s="145"/>
    </row>
    <row r="198" spans="25:30" x14ac:dyDescent="0.2">
      <c r="Y198" s="68" t="s">
        <v>86</v>
      </c>
      <c r="Z198" s="35" t="str">
        <f t="shared" si="71"/>
        <v/>
      </c>
      <c r="AA198" s="13">
        <f t="shared" si="70"/>
        <v>0</v>
      </c>
      <c r="AB198" s="13" t="str">
        <f>IF(AA198&gt;0,Y126&amp;Language!$E$84&amp;X126,"")</f>
        <v/>
      </c>
      <c r="AC198" s="2"/>
      <c r="AD198" s="145"/>
    </row>
    <row r="199" spans="25:30" x14ac:dyDescent="0.2">
      <c r="Y199" s="68" t="s">
        <v>87</v>
      </c>
      <c r="Z199" s="35" t="str">
        <f t="shared" si="71"/>
        <v/>
      </c>
      <c r="AA199" s="13">
        <f t="shared" si="70"/>
        <v>0</v>
      </c>
      <c r="AB199" s="13" t="str">
        <f>IF(AA199&gt;0,Y127&amp;Language!$E$84&amp;X127,"")</f>
        <v/>
      </c>
      <c r="AC199" s="2"/>
      <c r="AD199" s="145"/>
    </row>
    <row r="200" spans="25:30" x14ac:dyDescent="0.2">
      <c r="Y200" s="68" t="s">
        <v>88</v>
      </c>
      <c r="Z200" s="35" t="str">
        <f t="shared" si="71"/>
        <v/>
      </c>
      <c r="AA200" s="13">
        <f t="shared" si="70"/>
        <v>0</v>
      </c>
      <c r="AB200" s="13" t="str">
        <f>IF(AA200&gt;0,Y128&amp;Language!$E$84&amp;X128,"")</f>
        <v/>
      </c>
      <c r="AC200" s="2"/>
      <c r="AD200" s="145"/>
    </row>
    <row r="201" spans="25:30" x14ac:dyDescent="0.2">
      <c r="Y201" s="68" t="s">
        <v>89</v>
      </c>
      <c r="Z201" s="35" t="str">
        <f t="shared" si="71"/>
        <v/>
      </c>
      <c r="AA201" s="13">
        <f t="shared" ref="AA201:AA207" si="72">AA129</f>
        <v>0</v>
      </c>
      <c r="AB201" s="13" t="str">
        <f>IF(AA201&gt;0,Y129&amp;Language!$E$84&amp;X129,"")</f>
        <v/>
      </c>
      <c r="AC201" s="2"/>
      <c r="AD201" s="145"/>
    </row>
    <row r="202" spans="25:30" x14ac:dyDescent="0.2">
      <c r="Y202" s="68" t="s">
        <v>90</v>
      </c>
      <c r="Z202" s="35" t="str">
        <f t="shared" ref="Z202:Z206" si="73">W130&amp;V130</f>
        <v/>
      </c>
      <c r="AA202" s="13">
        <f t="shared" si="72"/>
        <v>0</v>
      </c>
      <c r="AB202" s="13" t="str">
        <f>IF(AA202&gt;0,Y130&amp;Language!$E$84&amp;X130,"")</f>
        <v/>
      </c>
      <c r="AC202" s="2"/>
      <c r="AD202" s="145"/>
    </row>
    <row r="203" spans="25:30" x14ac:dyDescent="0.2">
      <c r="Y203" s="68" t="s">
        <v>91</v>
      </c>
      <c r="Z203" s="35" t="str">
        <f t="shared" si="73"/>
        <v/>
      </c>
      <c r="AA203" s="13">
        <f t="shared" si="72"/>
        <v>0</v>
      </c>
      <c r="AB203" s="13" t="str">
        <f>IF(AA203&gt;0,Y131&amp;Language!$E$84&amp;X131,"")</f>
        <v/>
      </c>
      <c r="AC203" s="2"/>
      <c r="AD203" s="145"/>
    </row>
    <row r="204" spans="25:30" x14ac:dyDescent="0.2">
      <c r="Y204" s="68" t="s">
        <v>92</v>
      </c>
      <c r="Z204" s="35" t="str">
        <f t="shared" si="73"/>
        <v/>
      </c>
      <c r="AA204" s="13">
        <f t="shared" si="72"/>
        <v>0</v>
      </c>
      <c r="AB204" s="13" t="str">
        <f>IF(AA204&gt;0,Y132&amp;Language!$E$84&amp;X132,"")</f>
        <v/>
      </c>
      <c r="AC204" s="2"/>
      <c r="AD204" s="145"/>
    </row>
    <row r="205" spans="25:30" x14ac:dyDescent="0.2">
      <c r="Y205" s="68" t="s">
        <v>93</v>
      </c>
      <c r="Z205" s="35" t="str">
        <f t="shared" si="73"/>
        <v/>
      </c>
      <c r="AA205" s="13">
        <f t="shared" si="72"/>
        <v>0</v>
      </c>
      <c r="AB205" s="13" t="str">
        <f>IF(AA205&gt;0,Y133&amp;Language!$E$84&amp;X133,"")</f>
        <v/>
      </c>
      <c r="AC205" s="2"/>
      <c r="AD205" s="145"/>
    </row>
    <row r="206" spans="25:30" x14ac:dyDescent="0.2">
      <c r="Y206" s="68" t="s">
        <v>94</v>
      </c>
      <c r="Z206" s="35" t="str">
        <f t="shared" si="73"/>
        <v/>
      </c>
      <c r="AA206" s="13">
        <f t="shared" si="72"/>
        <v>0</v>
      </c>
      <c r="AB206" s="13" t="str">
        <f>IF(AA206&gt;0,Y134&amp;Language!$E$84&amp;X134,"")</f>
        <v/>
      </c>
      <c r="AC206" s="2"/>
      <c r="AD206" s="145"/>
    </row>
    <row r="207" spans="25:30" ht="12.75" thickBot="1" x14ac:dyDescent="0.25">
      <c r="Y207" s="69" t="s">
        <v>95</v>
      </c>
      <c r="Z207" s="37" t="str">
        <f>W135&amp;V135</f>
        <v/>
      </c>
      <c r="AA207" s="38">
        <f t="shared" si="72"/>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CF7D7-0CED-43D5-90E4-57E956454223}">
  <sheetPr codeName="Tabelle8"/>
  <dimension ref="A1:Q58"/>
  <sheetViews>
    <sheetView workbookViewId="0">
      <selection activeCell="B1" sqref="B1"/>
    </sheetView>
  </sheetViews>
  <sheetFormatPr baseColWidth="10" defaultColWidth="11.42578125" defaultRowHeight="12.75" x14ac:dyDescent="0.2"/>
  <cols>
    <col min="2" max="2" width="3.7109375" customWidth="1"/>
    <col min="3" max="3" width="8.85546875" customWidth="1"/>
    <col min="4" max="5" width="5.7109375" customWidth="1"/>
    <col min="6" max="7" width="8.85546875" customWidth="1"/>
    <col min="8" max="9" width="5.7109375" customWidth="1"/>
    <col min="10" max="11" width="8.85546875" customWidth="1"/>
    <col min="12" max="13" width="5.7109375" customWidth="1"/>
    <col min="14" max="15" width="8.85546875" customWidth="1"/>
    <col min="16" max="17" width="5.7109375" customWidth="1"/>
    <col min="18" max="18" width="8.85546875" customWidth="1"/>
  </cols>
  <sheetData>
    <row r="1" spans="1:17" x14ac:dyDescent="0.2">
      <c r="A1" s="694" t="str">
        <f>Language!$E$50</f>
        <v>Matchups</v>
      </c>
      <c r="C1" s="255" t="s">
        <v>187</v>
      </c>
      <c r="D1" s="261" t="s">
        <v>206</v>
      </c>
      <c r="E1" s="261" t="s">
        <v>210</v>
      </c>
      <c r="G1" s="255" t="s">
        <v>178</v>
      </c>
      <c r="H1" s="76" t="s">
        <v>208</v>
      </c>
      <c r="I1" s="76" t="s">
        <v>212</v>
      </c>
      <c r="K1" s="255" t="s">
        <v>179</v>
      </c>
      <c r="L1" s="76" t="s">
        <v>214</v>
      </c>
      <c r="M1" s="76" t="s">
        <v>210</v>
      </c>
      <c r="O1" s="255" t="s">
        <v>180</v>
      </c>
      <c r="P1" s="76" t="s">
        <v>208</v>
      </c>
      <c r="Q1" s="76" t="s">
        <v>216</v>
      </c>
    </row>
    <row r="2" spans="1:17" x14ac:dyDescent="0.2">
      <c r="A2" s="694"/>
      <c r="C2" s="322"/>
      <c r="D2" s="261" t="s">
        <v>207</v>
      </c>
      <c r="E2" s="261" t="s">
        <v>211</v>
      </c>
      <c r="G2" s="322"/>
      <c r="H2" s="76" t="s">
        <v>209</v>
      </c>
      <c r="I2" s="76" t="s">
        <v>213</v>
      </c>
      <c r="K2" s="322"/>
      <c r="L2" s="76" t="s">
        <v>215</v>
      </c>
      <c r="M2" s="76" t="s">
        <v>211</v>
      </c>
      <c r="O2" s="322"/>
      <c r="P2" s="76" t="s">
        <v>209</v>
      </c>
      <c r="Q2" s="76" t="s">
        <v>217</v>
      </c>
    </row>
    <row r="3" spans="1:17" x14ac:dyDescent="0.2">
      <c r="A3" s="694"/>
      <c r="C3" s="322"/>
      <c r="D3" s="261" t="s">
        <v>281</v>
      </c>
      <c r="E3" s="261" t="s">
        <v>282</v>
      </c>
      <c r="G3" s="322"/>
      <c r="H3" s="76" t="s">
        <v>283</v>
      </c>
      <c r="I3" s="76" t="s">
        <v>284</v>
      </c>
      <c r="K3" s="322"/>
      <c r="L3" s="76" t="s">
        <v>285</v>
      </c>
      <c r="M3" s="76" t="s">
        <v>282</v>
      </c>
      <c r="O3" s="322"/>
      <c r="P3" s="76" t="s">
        <v>283</v>
      </c>
      <c r="Q3" s="76" t="s">
        <v>286</v>
      </c>
    </row>
    <row r="4" spans="1:17" ht="12.75" customHeight="1" x14ac:dyDescent="0.2">
      <c r="A4" s="694"/>
      <c r="C4" s="319"/>
      <c r="D4" s="261" t="s">
        <v>206</v>
      </c>
      <c r="E4" s="261" t="s">
        <v>208</v>
      </c>
      <c r="G4" s="319"/>
      <c r="H4" s="76" t="s">
        <v>206</v>
      </c>
      <c r="I4" s="76" t="s">
        <v>210</v>
      </c>
      <c r="K4" s="320"/>
      <c r="L4" s="76" t="s">
        <v>206</v>
      </c>
      <c r="M4" s="76" t="s">
        <v>212</v>
      </c>
      <c r="N4" s="76"/>
      <c r="O4" s="169"/>
      <c r="P4" s="76" t="s">
        <v>214</v>
      </c>
      <c r="Q4" s="76" t="s">
        <v>210</v>
      </c>
    </row>
    <row r="5" spans="1:17" ht="12.75" customHeight="1" x14ac:dyDescent="0.2">
      <c r="A5" s="694"/>
      <c r="C5" s="319"/>
      <c r="D5" s="261" t="s">
        <v>207</v>
      </c>
      <c r="E5" s="261" t="s">
        <v>209</v>
      </c>
      <c r="G5" s="319"/>
      <c r="H5" s="76" t="s">
        <v>207</v>
      </c>
      <c r="I5" s="76" t="s">
        <v>211</v>
      </c>
      <c r="K5" s="320"/>
      <c r="L5" s="76" t="s">
        <v>207</v>
      </c>
      <c r="M5" s="76" t="s">
        <v>213</v>
      </c>
      <c r="O5" s="169"/>
      <c r="P5" s="76" t="s">
        <v>215</v>
      </c>
      <c r="Q5" s="76" t="s">
        <v>211</v>
      </c>
    </row>
    <row r="6" spans="1:17" ht="12.75" customHeight="1" x14ac:dyDescent="0.2">
      <c r="A6" s="694"/>
      <c r="C6" s="319"/>
      <c r="D6" s="261" t="s">
        <v>281</v>
      </c>
      <c r="E6" s="261" t="s">
        <v>283</v>
      </c>
      <c r="G6" s="319"/>
      <c r="H6" s="76" t="s">
        <v>281</v>
      </c>
      <c r="I6" s="76" t="s">
        <v>282</v>
      </c>
      <c r="K6" s="320"/>
      <c r="L6" s="76" t="s">
        <v>281</v>
      </c>
      <c r="M6" s="76" t="s">
        <v>284</v>
      </c>
      <c r="O6" s="169"/>
      <c r="P6" s="76" t="s">
        <v>285</v>
      </c>
      <c r="Q6" s="76" t="s">
        <v>282</v>
      </c>
    </row>
    <row r="7" spans="1:17" x14ac:dyDescent="0.2">
      <c r="A7" s="694"/>
      <c r="C7" s="319"/>
      <c r="D7" s="261" t="s">
        <v>208</v>
      </c>
      <c r="E7" s="261" t="s">
        <v>210</v>
      </c>
      <c r="G7" s="319"/>
      <c r="H7" s="76" t="s">
        <v>206</v>
      </c>
      <c r="I7" s="76" t="s">
        <v>208</v>
      </c>
      <c r="K7" s="321"/>
      <c r="L7" s="76" t="s">
        <v>214</v>
      </c>
      <c r="M7" s="76" t="s">
        <v>208</v>
      </c>
      <c r="P7" s="76" t="s">
        <v>206</v>
      </c>
      <c r="Q7" s="76" t="s">
        <v>212</v>
      </c>
    </row>
    <row r="8" spans="1:17" x14ac:dyDescent="0.2">
      <c r="A8" s="694"/>
      <c r="C8" s="319"/>
      <c r="D8" s="261" t="s">
        <v>209</v>
      </c>
      <c r="E8" s="261" t="s">
        <v>211</v>
      </c>
      <c r="G8" s="319"/>
      <c r="H8" s="76" t="s">
        <v>207</v>
      </c>
      <c r="I8" s="76" t="s">
        <v>209</v>
      </c>
      <c r="K8" s="321"/>
      <c r="L8" s="76" t="s">
        <v>215</v>
      </c>
      <c r="M8" s="76" t="s">
        <v>209</v>
      </c>
      <c r="P8" s="76" t="s">
        <v>207</v>
      </c>
      <c r="Q8" s="76" t="s">
        <v>213</v>
      </c>
    </row>
    <row r="9" spans="1:17" x14ac:dyDescent="0.2">
      <c r="A9" s="694"/>
      <c r="C9" s="319"/>
      <c r="D9" s="261" t="s">
        <v>283</v>
      </c>
      <c r="E9" s="261" t="s">
        <v>282</v>
      </c>
      <c r="G9" s="319"/>
      <c r="H9" s="76" t="s">
        <v>281</v>
      </c>
      <c r="I9" s="76" t="s">
        <v>283</v>
      </c>
      <c r="K9" s="321"/>
      <c r="L9" s="76" t="s">
        <v>285</v>
      </c>
      <c r="M9" s="76" t="s">
        <v>283</v>
      </c>
      <c r="P9" s="76" t="s">
        <v>281</v>
      </c>
      <c r="Q9" s="76" t="s">
        <v>284</v>
      </c>
    </row>
    <row r="10" spans="1:17" ht="12.75" customHeight="1" x14ac:dyDescent="0.2">
      <c r="A10" s="694"/>
      <c r="C10" s="319"/>
      <c r="D10" s="261"/>
      <c r="E10" s="261"/>
      <c r="G10" s="319"/>
      <c r="H10" s="76" t="s">
        <v>210</v>
      </c>
      <c r="I10" s="76" t="s">
        <v>212</v>
      </c>
      <c r="K10" s="321"/>
      <c r="L10" s="76" t="s">
        <v>210</v>
      </c>
      <c r="M10" s="76" t="s">
        <v>206</v>
      </c>
      <c r="P10" s="76" t="s">
        <v>214</v>
      </c>
      <c r="Q10" s="76" t="s">
        <v>208</v>
      </c>
    </row>
    <row r="11" spans="1:17" ht="12.75" customHeight="1" x14ac:dyDescent="0.2">
      <c r="A11" s="694"/>
      <c r="C11" s="319"/>
      <c r="D11" s="261"/>
      <c r="E11" s="261"/>
      <c r="G11" s="319"/>
      <c r="H11" s="76" t="s">
        <v>211</v>
      </c>
      <c r="I11" s="76" t="s">
        <v>213</v>
      </c>
      <c r="K11" s="321"/>
      <c r="L11" s="76" t="s">
        <v>211</v>
      </c>
      <c r="M11" s="76" t="s">
        <v>207</v>
      </c>
      <c r="P11" s="76" t="s">
        <v>215</v>
      </c>
      <c r="Q11" s="76" t="s">
        <v>209</v>
      </c>
    </row>
    <row r="12" spans="1:17" ht="12.75" customHeight="1" x14ac:dyDescent="0.2">
      <c r="A12" s="694"/>
      <c r="C12" s="319"/>
      <c r="D12" s="261"/>
      <c r="E12" s="261"/>
      <c r="G12" s="319"/>
      <c r="H12" s="76" t="s">
        <v>282</v>
      </c>
      <c r="I12" s="76" t="s">
        <v>284</v>
      </c>
      <c r="K12" s="321"/>
      <c r="L12" s="76" t="s">
        <v>282</v>
      </c>
      <c r="M12" s="76" t="s">
        <v>281</v>
      </c>
      <c r="P12" s="76" t="s">
        <v>285</v>
      </c>
      <c r="Q12" s="76" t="s">
        <v>283</v>
      </c>
    </row>
    <row r="13" spans="1:17" x14ac:dyDescent="0.2">
      <c r="A13" s="694"/>
      <c r="C13" s="319"/>
      <c r="D13" s="261"/>
      <c r="E13" s="261"/>
      <c r="G13" s="319"/>
      <c r="H13" s="76" t="s">
        <v>208</v>
      </c>
      <c r="I13" s="76" t="s">
        <v>210</v>
      </c>
      <c r="K13" s="321"/>
      <c r="L13" s="76" t="s">
        <v>208</v>
      </c>
      <c r="M13" s="76" t="s">
        <v>212</v>
      </c>
      <c r="P13" s="76" t="s">
        <v>212</v>
      </c>
      <c r="Q13" s="76" t="s">
        <v>216</v>
      </c>
    </row>
    <row r="14" spans="1:17" x14ac:dyDescent="0.2">
      <c r="A14" s="694"/>
      <c r="C14" s="319"/>
      <c r="D14" s="261"/>
      <c r="E14" s="261"/>
      <c r="G14" s="319"/>
      <c r="H14" s="76" t="s">
        <v>209</v>
      </c>
      <c r="I14" s="76" t="s">
        <v>211</v>
      </c>
      <c r="K14" s="321"/>
      <c r="L14" s="76" t="s">
        <v>209</v>
      </c>
      <c r="M14" s="76" t="s">
        <v>213</v>
      </c>
      <c r="P14" s="76" t="s">
        <v>213</v>
      </c>
      <c r="Q14" s="76" t="s">
        <v>217</v>
      </c>
    </row>
    <row r="15" spans="1:17" x14ac:dyDescent="0.2">
      <c r="A15" s="694"/>
      <c r="C15" s="319"/>
      <c r="D15" s="261"/>
      <c r="E15" s="261"/>
      <c r="G15" s="319"/>
      <c r="H15" s="76" t="s">
        <v>283</v>
      </c>
      <c r="I15" s="76" t="s">
        <v>282</v>
      </c>
      <c r="K15" s="321"/>
      <c r="L15" s="76" t="s">
        <v>283</v>
      </c>
      <c r="M15" s="76" t="s">
        <v>284</v>
      </c>
      <c r="P15" s="76" t="s">
        <v>284</v>
      </c>
      <c r="Q15" s="76" t="s">
        <v>286</v>
      </c>
    </row>
    <row r="16" spans="1:17" ht="13.5" customHeight="1" x14ac:dyDescent="0.2">
      <c r="A16" s="694"/>
      <c r="C16" s="319"/>
      <c r="D16" s="261"/>
      <c r="E16" s="261"/>
      <c r="G16" s="319"/>
      <c r="H16" s="76" t="s">
        <v>212</v>
      </c>
      <c r="I16" s="76" t="s">
        <v>206</v>
      </c>
      <c r="K16" s="319"/>
      <c r="L16" s="76" t="s">
        <v>206</v>
      </c>
      <c r="M16" s="76" t="s">
        <v>214</v>
      </c>
      <c r="P16" s="76" t="s">
        <v>210</v>
      </c>
      <c r="Q16" s="76" t="s">
        <v>206</v>
      </c>
    </row>
    <row r="17" spans="1:17" ht="13.5" customHeight="1" x14ac:dyDescent="0.2">
      <c r="A17" s="694"/>
      <c r="C17" s="319"/>
      <c r="D17" s="261"/>
      <c r="E17" s="261"/>
      <c r="G17" s="319"/>
      <c r="H17" s="76" t="s">
        <v>213</v>
      </c>
      <c r="I17" s="76" t="s">
        <v>207</v>
      </c>
      <c r="K17" s="319"/>
      <c r="L17" s="76" t="s">
        <v>207</v>
      </c>
      <c r="M17" s="76" t="s">
        <v>215</v>
      </c>
      <c r="P17" s="76" t="s">
        <v>211</v>
      </c>
      <c r="Q17" s="76" t="s">
        <v>207</v>
      </c>
    </row>
    <row r="18" spans="1:17" ht="13.5" customHeight="1" x14ac:dyDescent="0.2">
      <c r="A18" s="694"/>
      <c r="C18" s="319"/>
      <c r="D18" s="261"/>
      <c r="E18" s="261"/>
      <c r="G18" s="319"/>
      <c r="H18" s="76" t="s">
        <v>284</v>
      </c>
      <c r="I18" s="76" t="s">
        <v>281</v>
      </c>
      <c r="K18" s="319"/>
      <c r="L18" s="76" t="s">
        <v>281</v>
      </c>
      <c r="M18" s="76" t="s">
        <v>285</v>
      </c>
      <c r="P18" s="76" t="s">
        <v>282</v>
      </c>
      <c r="Q18" s="76" t="s">
        <v>281</v>
      </c>
    </row>
    <row r="19" spans="1:17" ht="12.75" customHeight="1" x14ac:dyDescent="0.2">
      <c r="A19" s="694"/>
      <c r="D19" s="76"/>
      <c r="E19" s="76"/>
      <c r="G19" s="319"/>
      <c r="H19" s="76"/>
      <c r="I19" s="76"/>
      <c r="K19" s="319"/>
      <c r="L19" s="76" t="s">
        <v>210</v>
      </c>
      <c r="M19" s="76" t="s">
        <v>212</v>
      </c>
      <c r="P19" s="76" t="s">
        <v>208</v>
      </c>
      <c r="Q19" s="76" t="s">
        <v>212</v>
      </c>
    </row>
    <row r="20" spans="1:17" ht="12.75" customHeight="1" x14ac:dyDescent="0.2">
      <c r="A20" s="694"/>
      <c r="D20" s="76"/>
      <c r="E20" s="76"/>
      <c r="G20" s="319"/>
      <c r="H20" s="76"/>
      <c r="I20" s="76"/>
      <c r="K20" s="319"/>
      <c r="L20" s="76" t="s">
        <v>211</v>
      </c>
      <c r="M20" s="76" t="s">
        <v>213</v>
      </c>
      <c r="P20" s="76" t="s">
        <v>209</v>
      </c>
      <c r="Q20" s="76" t="s">
        <v>213</v>
      </c>
    </row>
    <row r="21" spans="1:17" ht="12.75" customHeight="1" x14ac:dyDescent="0.2">
      <c r="A21" s="694"/>
      <c r="D21" s="76"/>
      <c r="E21" s="76"/>
      <c r="G21" s="319"/>
      <c r="H21" s="76"/>
      <c r="I21" s="76"/>
      <c r="K21" s="319"/>
      <c r="L21" s="76" t="s">
        <v>282</v>
      </c>
      <c r="M21" s="76" t="s">
        <v>284</v>
      </c>
      <c r="P21" s="76" t="s">
        <v>283</v>
      </c>
      <c r="Q21" s="76" t="s">
        <v>284</v>
      </c>
    </row>
    <row r="22" spans="1:17" x14ac:dyDescent="0.2">
      <c r="A22" s="694"/>
      <c r="C22" s="262"/>
      <c r="D22" s="76"/>
      <c r="E22" s="76"/>
      <c r="G22" s="319"/>
      <c r="H22" s="76"/>
      <c r="I22" s="76"/>
      <c r="K22" s="319"/>
      <c r="L22" s="76" t="s">
        <v>206</v>
      </c>
      <c r="M22" s="76" t="s">
        <v>208</v>
      </c>
      <c r="P22" s="76" t="s">
        <v>206</v>
      </c>
      <c r="Q22" s="76" t="s">
        <v>214</v>
      </c>
    </row>
    <row r="23" spans="1:17" x14ac:dyDescent="0.2">
      <c r="A23" s="694"/>
      <c r="C23" s="262"/>
      <c r="D23" s="76"/>
      <c r="E23" s="76"/>
      <c r="G23" s="319"/>
      <c r="H23" s="76"/>
      <c r="I23" s="76"/>
      <c r="K23" s="319"/>
      <c r="L23" s="76" t="s">
        <v>207</v>
      </c>
      <c r="M23" s="76" t="s">
        <v>209</v>
      </c>
      <c r="P23" s="76" t="s">
        <v>207</v>
      </c>
      <c r="Q23" s="76" t="s">
        <v>215</v>
      </c>
    </row>
    <row r="24" spans="1:17" x14ac:dyDescent="0.2">
      <c r="A24" s="694"/>
      <c r="C24" s="262"/>
      <c r="D24" s="76"/>
      <c r="E24" s="76"/>
      <c r="G24" s="319"/>
      <c r="H24" s="76"/>
      <c r="I24" s="76"/>
      <c r="K24" s="319"/>
      <c r="L24" s="76" t="s">
        <v>281</v>
      </c>
      <c r="M24" s="76" t="s">
        <v>283</v>
      </c>
      <c r="P24" s="76" t="s">
        <v>281</v>
      </c>
      <c r="Q24" s="76" t="s">
        <v>285</v>
      </c>
    </row>
    <row r="25" spans="1:17" x14ac:dyDescent="0.2">
      <c r="A25" s="694"/>
      <c r="C25" s="262"/>
      <c r="D25" s="76"/>
      <c r="E25" s="76"/>
      <c r="G25" s="319"/>
      <c r="H25" s="76"/>
      <c r="I25" s="76"/>
      <c r="K25" s="319"/>
      <c r="L25" s="76" t="s">
        <v>212</v>
      </c>
      <c r="M25" s="76" t="s">
        <v>214</v>
      </c>
      <c r="P25" s="76" t="s">
        <v>216</v>
      </c>
      <c r="Q25" s="76" t="s">
        <v>210</v>
      </c>
    </row>
    <row r="26" spans="1:17" x14ac:dyDescent="0.2">
      <c r="A26" s="694"/>
      <c r="C26" s="262"/>
      <c r="D26" s="76"/>
      <c r="E26" s="76"/>
      <c r="G26" s="319"/>
      <c r="H26" s="76"/>
      <c r="I26" s="76"/>
      <c r="K26" s="319"/>
      <c r="L26" s="76" t="s">
        <v>213</v>
      </c>
      <c r="M26" s="76" t="s">
        <v>215</v>
      </c>
      <c r="P26" s="76" t="s">
        <v>217</v>
      </c>
      <c r="Q26" s="76" t="s">
        <v>211</v>
      </c>
    </row>
    <row r="27" spans="1:17" x14ac:dyDescent="0.2">
      <c r="A27" s="694"/>
      <c r="C27" s="262"/>
      <c r="D27" s="76"/>
      <c r="E27" s="76"/>
      <c r="G27" s="319"/>
      <c r="H27" s="76"/>
      <c r="I27" s="76"/>
      <c r="K27" s="319"/>
      <c r="L27" s="76" t="s">
        <v>284</v>
      </c>
      <c r="M27" s="76" t="s">
        <v>285</v>
      </c>
      <c r="P27" s="76" t="s">
        <v>286</v>
      </c>
      <c r="Q27" s="76" t="s">
        <v>282</v>
      </c>
    </row>
    <row r="28" spans="1:17" x14ac:dyDescent="0.2">
      <c r="A28" s="694"/>
      <c r="C28" s="262"/>
      <c r="D28" s="76"/>
      <c r="E28" s="76"/>
      <c r="G28" s="319"/>
      <c r="H28" s="76"/>
      <c r="I28" s="76"/>
      <c r="K28" s="319"/>
      <c r="L28" s="76" t="s">
        <v>208</v>
      </c>
      <c r="M28" s="76" t="s">
        <v>210</v>
      </c>
      <c r="P28" s="76" t="s">
        <v>206</v>
      </c>
      <c r="Q28" s="76" t="s">
        <v>208</v>
      </c>
    </row>
    <row r="29" spans="1:17" x14ac:dyDescent="0.2">
      <c r="A29" s="694"/>
      <c r="C29" s="262"/>
      <c r="D29" s="76"/>
      <c r="E29" s="76"/>
      <c r="G29" s="319"/>
      <c r="H29" s="76"/>
      <c r="I29" s="76"/>
      <c r="K29" s="319"/>
      <c r="L29" s="76" t="s">
        <v>209</v>
      </c>
      <c r="M29" s="76" t="s">
        <v>211</v>
      </c>
      <c r="P29" s="76" t="s">
        <v>207</v>
      </c>
      <c r="Q29" s="76" t="s">
        <v>209</v>
      </c>
    </row>
    <row r="30" spans="1:17" x14ac:dyDescent="0.2">
      <c r="A30" s="694"/>
      <c r="C30" s="262"/>
      <c r="D30" s="76"/>
      <c r="E30" s="76"/>
      <c r="G30" s="319"/>
      <c r="H30" s="76"/>
      <c r="I30" s="76"/>
      <c r="K30" s="319"/>
      <c r="L30" s="76" t="s">
        <v>283</v>
      </c>
      <c r="M30" s="76" t="s">
        <v>282</v>
      </c>
      <c r="P30" s="76" t="s">
        <v>281</v>
      </c>
      <c r="Q30" s="76" t="s">
        <v>283</v>
      </c>
    </row>
    <row r="31" spans="1:17" x14ac:dyDescent="0.2">
      <c r="A31" s="694"/>
      <c r="C31" s="262"/>
      <c r="D31" s="76"/>
      <c r="E31" s="76"/>
      <c r="G31" s="319"/>
      <c r="H31" s="76"/>
      <c r="I31" s="76"/>
      <c r="K31" s="319"/>
      <c r="L31" s="76"/>
      <c r="M31" s="76"/>
      <c r="O31" s="319"/>
      <c r="P31" s="76" t="s">
        <v>210</v>
      </c>
      <c r="Q31" s="76" t="s">
        <v>212</v>
      </c>
    </row>
    <row r="32" spans="1:17" x14ac:dyDescent="0.2">
      <c r="A32" s="694"/>
      <c r="C32" s="262"/>
      <c r="D32" s="76"/>
      <c r="E32" s="76"/>
      <c r="G32" s="319"/>
      <c r="H32" s="76"/>
      <c r="I32" s="76"/>
      <c r="K32" s="319"/>
      <c r="L32" s="76"/>
      <c r="M32" s="76"/>
      <c r="O32" s="319"/>
      <c r="P32" s="76" t="s">
        <v>211</v>
      </c>
      <c r="Q32" s="76" t="s">
        <v>213</v>
      </c>
    </row>
    <row r="33" spans="1:17" x14ac:dyDescent="0.2">
      <c r="A33" s="694"/>
      <c r="C33" s="262"/>
      <c r="D33" s="76"/>
      <c r="E33" s="76"/>
      <c r="G33" s="319"/>
      <c r="H33" s="76"/>
      <c r="I33" s="76"/>
      <c r="K33" s="319"/>
      <c r="L33" s="76"/>
      <c r="M33" s="76"/>
      <c r="O33" s="319"/>
      <c r="P33" s="76" t="s">
        <v>282</v>
      </c>
      <c r="Q33" s="76" t="s">
        <v>284</v>
      </c>
    </row>
    <row r="34" spans="1:17" x14ac:dyDescent="0.2">
      <c r="A34" s="694"/>
      <c r="D34" s="76"/>
      <c r="E34" s="76"/>
      <c r="H34" s="76"/>
      <c r="I34" s="76"/>
      <c r="K34" s="319"/>
      <c r="L34" s="76"/>
      <c r="M34" s="76"/>
      <c r="O34" s="319"/>
      <c r="P34" s="76" t="s">
        <v>214</v>
      </c>
      <c r="Q34" s="76" t="s">
        <v>216</v>
      </c>
    </row>
    <row r="35" spans="1:17" x14ac:dyDescent="0.2">
      <c r="A35" s="694"/>
      <c r="D35" s="76"/>
      <c r="E35" s="76"/>
      <c r="H35" s="76"/>
      <c r="I35" s="76"/>
      <c r="K35" s="319"/>
      <c r="L35" s="76"/>
      <c r="M35" s="76"/>
      <c r="O35" s="319"/>
      <c r="P35" s="76" t="s">
        <v>215</v>
      </c>
      <c r="Q35" s="76" t="s">
        <v>217</v>
      </c>
    </row>
    <row r="36" spans="1:17" x14ac:dyDescent="0.2">
      <c r="A36" s="694"/>
      <c r="D36" s="76"/>
      <c r="E36" s="76"/>
      <c r="H36" s="76"/>
      <c r="I36" s="76"/>
      <c r="K36" s="319"/>
      <c r="L36" s="76"/>
      <c r="M36" s="76"/>
      <c r="O36" s="319"/>
      <c r="P36" s="76" t="s">
        <v>285</v>
      </c>
      <c r="Q36" s="76" t="s">
        <v>286</v>
      </c>
    </row>
    <row r="37" spans="1:17" x14ac:dyDescent="0.2">
      <c r="A37" s="694"/>
      <c r="K37" s="319"/>
      <c r="L37" s="76"/>
      <c r="M37" s="76"/>
      <c r="O37" s="319"/>
      <c r="P37" s="76" t="s">
        <v>208</v>
      </c>
      <c r="Q37" s="76" t="s">
        <v>210</v>
      </c>
    </row>
    <row r="38" spans="1:17" x14ac:dyDescent="0.2">
      <c r="A38" s="694"/>
      <c r="K38" s="319"/>
      <c r="L38" s="76"/>
      <c r="M38" s="76"/>
      <c r="O38" s="319"/>
      <c r="P38" s="76" t="s">
        <v>209</v>
      </c>
      <c r="Q38" s="76" t="s">
        <v>211</v>
      </c>
    </row>
    <row r="39" spans="1:17" x14ac:dyDescent="0.2">
      <c r="A39" s="694"/>
      <c r="K39" s="319"/>
      <c r="L39" s="76"/>
      <c r="M39" s="76"/>
      <c r="O39" s="319"/>
      <c r="P39" s="76" t="s">
        <v>283</v>
      </c>
      <c r="Q39" s="76" t="s">
        <v>282</v>
      </c>
    </row>
    <row r="40" spans="1:17" x14ac:dyDescent="0.2">
      <c r="A40" s="694"/>
      <c r="K40" s="319"/>
      <c r="L40" s="76"/>
      <c r="M40" s="76"/>
      <c r="O40" s="319"/>
      <c r="P40" s="76" t="s">
        <v>216</v>
      </c>
      <c r="Q40" s="76" t="s">
        <v>206</v>
      </c>
    </row>
    <row r="41" spans="1:17" x14ac:dyDescent="0.2">
      <c r="A41" s="694"/>
      <c r="K41" s="319"/>
      <c r="L41" s="76"/>
      <c r="M41" s="76"/>
      <c r="O41" s="319"/>
      <c r="P41" s="76" t="s">
        <v>217</v>
      </c>
      <c r="Q41" s="76" t="s">
        <v>207</v>
      </c>
    </row>
    <row r="42" spans="1:17" x14ac:dyDescent="0.2">
      <c r="A42" s="694"/>
      <c r="K42" s="319"/>
      <c r="L42" s="76"/>
      <c r="M42" s="76"/>
      <c r="O42" s="319"/>
      <c r="P42" s="76" t="s">
        <v>286</v>
      </c>
      <c r="Q42" s="76" t="s">
        <v>281</v>
      </c>
    </row>
    <row r="43" spans="1:17" x14ac:dyDescent="0.2">
      <c r="A43" s="694"/>
      <c r="K43" s="319"/>
      <c r="L43" s="76"/>
      <c r="M43" s="76"/>
      <c r="O43" s="319"/>
      <c r="P43" s="76" t="s">
        <v>212</v>
      </c>
      <c r="Q43" s="76" t="s">
        <v>214</v>
      </c>
    </row>
    <row r="44" spans="1:17" x14ac:dyDescent="0.2">
      <c r="A44" s="694"/>
      <c r="K44" s="321"/>
      <c r="L44" s="76"/>
      <c r="M44" s="76"/>
      <c r="O44" s="319"/>
      <c r="P44" s="76" t="s">
        <v>213</v>
      </c>
      <c r="Q44" s="76" t="s">
        <v>215</v>
      </c>
    </row>
    <row r="45" spans="1:17" x14ac:dyDescent="0.2">
      <c r="A45" s="694"/>
      <c r="L45" s="76"/>
      <c r="M45" s="76"/>
      <c r="O45" s="319"/>
      <c r="P45" s="76" t="s">
        <v>284</v>
      </c>
      <c r="Q45" s="76" t="s">
        <v>285</v>
      </c>
    </row>
    <row r="46" spans="1:17" x14ac:dyDescent="0.2">
      <c r="A46" s="694"/>
      <c r="L46" s="76"/>
      <c r="M46" s="76"/>
      <c r="O46" s="319"/>
      <c r="P46" s="76"/>
      <c r="Q46" s="76"/>
    </row>
    <row r="47" spans="1:17" x14ac:dyDescent="0.2">
      <c r="L47" s="76"/>
      <c r="M47" s="76"/>
      <c r="O47" s="319"/>
      <c r="P47" s="76"/>
      <c r="Q47" s="76"/>
    </row>
    <row r="48" spans="1:17" x14ac:dyDescent="0.2">
      <c r="L48" s="76"/>
      <c r="M48" s="76"/>
      <c r="O48" s="319"/>
      <c r="P48" s="76"/>
      <c r="Q48" s="76"/>
    </row>
    <row r="49" spans="16:17" x14ac:dyDescent="0.2">
      <c r="P49" s="76"/>
      <c r="Q49" s="76"/>
    </row>
    <row r="50" spans="16:17" x14ac:dyDescent="0.2">
      <c r="P50" s="76"/>
      <c r="Q50" s="76"/>
    </row>
    <row r="51" spans="16:17" x14ac:dyDescent="0.2">
      <c r="P51" s="76"/>
      <c r="Q51" s="76"/>
    </row>
    <row r="52" spans="16:17" x14ac:dyDescent="0.2">
      <c r="P52" s="76"/>
      <c r="Q52" s="76"/>
    </row>
    <row r="53" spans="16:17" x14ac:dyDescent="0.2">
      <c r="P53" s="76"/>
      <c r="Q53" s="76"/>
    </row>
    <row r="54" spans="16:17" x14ac:dyDescent="0.2">
      <c r="P54" s="76"/>
      <c r="Q54" s="76"/>
    </row>
    <row r="55" spans="16:17" x14ac:dyDescent="0.2">
      <c r="P55" s="76"/>
      <c r="Q55" s="76"/>
    </row>
    <row r="56" spans="16:17" x14ac:dyDescent="0.2">
      <c r="P56" s="76"/>
      <c r="Q56" s="76"/>
    </row>
    <row r="57" spans="16:17" x14ac:dyDescent="0.2">
      <c r="P57" s="76"/>
      <c r="Q57" s="76"/>
    </row>
    <row r="58" spans="16:17" x14ac:dyDescent="0.2">
      <c r="P58" s="76"/>
      <c r="Q58" s="76"/>
    </row>
  </sheetData>
  <mergeCells count="1">
    <mergeCell ref="A1:A46"/>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36A1-B408-4F05-B77A-DBF1833940E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1</v>
      </c>
      <c r="D4" s="13">
        <f ca="1">E4+ROW()/1000+(F4="")*10</f>
        <v>1.004</v>
      </c>
      <c r="E4" s="269">
        <f ca="1">IF($AI$15,RANK(AH17,AH$17:AH$25,1),RANK(X17,X$17:X$25,1))</f>
        <v>1</v>
      </c>
      <c r="F4" s="1" t="str">
        <f ca="1">$Q64</f>
        <v>Real Madrid</v>
      </c>
      <c r="G4" s="1">
        <f t="shared" ref="G4:G12" ca="1" si="1">SUMIFS($X$64:$X$135,$V$64:$V$135,$F4)+SUMIFS($Y$64:$Y$135,$W$64:$W$135,$F4)</f>
        <v>5</v>
      </c>
      <c r="H4" s="1">
        <f t="shared" ref="H4:H12" ca="1" si="2">SUMIFS($Y$64:$Y$135,$V$64:$V$135,$F4)+SUMIFS($X$64:$X$135,$W$64:$W$135,$F4)</f>
        <v>3</v>
      </c>
      <c r="I4" s="13">
        <f t="shared" ref="I4:I12" ca="1" si="3">G4-H4</f>
        <v>2</v>
      </c>
      <c r="J4" s="1">
        <f ca="1">SUMIF($V$64:$V$135,F4,$AE$64:$AE$135)+SUMIF($W$64:$W$135,F4,$AF$64:$AF$135)</f>
        <v>7</v>
      </c>
      <c r="K4" s="1">
        <f t="shared" ref="K4:K12" ca="1" si="4">SUMPRODUCT(($V$64:$V$135=F4)*($X$64:$X$135&lt;&gt;""))+SUMPRODUCT(($W$64:$W$135=F4)*($Y$64:$Y$135&lt;&gt;""))</f>
        <v>3</v>
      </c>
      <c r="L4" s="1">
        <f t="shared" ref="L4:L12" ca="1" si="5">SUMPRODUCT(($V$64:$V$135=F4)*($X$64:$X$135&gt;$Y$64:$Y$135))+SUMPRODUCT(($W$64:$W$135=F4)*($X$64:$X$135&lt;$Y$64:$Y$135))</f>
        <v>2</v>
      </c>
      <c r="M4" s="1">
        <f t="shared" ref="M4:M12" ca="1" si="6">SUMPRODUCT(($V$64:$W$135=F4)*($X$64:$X$135=$Y$64:$Y$135)*($X$64:$X$135&lt;&gt;"")*($Y$64:$Y$135&lt;&gt;""))</f>
        <v>1</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Manchester City</v>
      </c>
      <c r="G5" s="1">
        <f t="shared" ca="1" si="1"/>
        <v>4</v>
      </c>
      <c r="H5" s="1">
        <f t="shared" ca="1" si="2"/>
        <v>3</v>
      </c>
      <c r="I5" s="13">
        <f t="shared" ca="1" si="3"/>
        <v>1</v>
      </c>
      <c r="J5" s="1">
        <f t="shared" ref="J5:J12" ca="1" si="15">SUMIF($V$64:$V$135,F5,$AE$64:$AE$135)+SUMIF($W$64:$W$135,F5,$AF$64:$AF$135)</f>
        <v>5</v>
      </c>
      <c r="K5" s="1">
        <f t="shared" ca="1" si="4"/>
        <v>3</v>
      </c>
      <c r="L5" s="1">
        <f t="shared" ca="1" si="5"/>
        <v>1</v>
      </c>
      <c r="M5" s="1">
        <f t="shared" ca="1" si="6"/>
        <v>2</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3</v>
      </c>
      <c r="D6" s="13">
        <f t="shared" ca="1" si="12"/>
        <v>3.0059999999999998</v>
      </c>
      <c r="E6" s="269">
        <f t="shared" ca="1" si="13"/>
        <v>3</v>
      </c>
      <c r="F6" s="1" t="str">
        <f t="shared" ca="1" si="14"/>
        <v>FC Barcelona</v>
      </c>
      <c r="G6" s="1">
        <f t="shared" ca="1" si="1"/>
        <v>3</v>
      </c>
      <c r="H6" s="1">
        <f t="shared" ca="1" si="2"/>
        <v>3</v>
      </c>
      <c r="I6" s="13">
        <f t="shared" ca="1" si="3"/>
        <v>0</v>
      </c>
      <c r="J6" s="1">
        <f t="shared" ca="1" si="15"/>
        <v>4</v>
      </c>
      <c r="K6" s="1">
        <f t="shared" ca="1" si="4"/>
        <v>3</v>
      </c>
      <c r="L6" s="1">
        <f t="shared" ca="1" si="5"/>
        <v>1</v>
      </c>
      <c r="M6" s="1">
        <f t="shared" ca="1" si="6"/>
        <v>1</v>
      </c>
      <c r="N6" s="1">
        <f t="shared" ca="1" si="7"/>
        <v>1</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9.0069999999999997</v>
      </c>
      <c r="E7" s="269">
        <f t="shared" ca="1" si="13"/>
        <v>9</v>
      </c>
      <c r="F7" s="1" t="str">
        <f t="shared" ca="1" si="14"/>
        <v>Inter Mailand</v>
      </c>
      <c r="G7" s="1">
        <f t="shared" ca="1" si="1"/>
        <v>4</v>
      </c>
      <c r="H7" s="1">
        <f t="shared" ca="1" si="2"/>
        <v>7</v>
      </c>
      <c r="I7" s="13">
        <f t="shared" ca="1" si="3"/>
        <v>-3</v>
      </c>
      <c r="J7" s="1">
        <f t="shared" ca="1" si="15"/>
        <v>0</v>
      </c>
      <c r="K7" s="1">
        <f t="shared" ca="1" si="4"/>
        <v>3</v>
      </c>
      <c r="L7" s="1">
        <f t="shared" ca="1" si="5"/>
        <v>0</v>
      </c>
      <c r="M7" s="1">
        <f t="shared" ca="1" si="6"/>
        <v>0</v>
      </c>
      <c r="N7" s="1">
        <f t="shared" ca="1" si="7"/>
        <v>3</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16.009999999999998</v>
      </c>
      <c r="E10" s="269">
        <f t="shared" ca="1" si="13"/>
        <v>6</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16.010999999999999</v>
      </c>
      <c r="E11" s="269">
        <f t="shared" ca="1" si="13"/>
        <v>6</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16.012</v>
      </c>
      <c r="E12" s="269">
        <f t="shared" ca="1" si="13"/>
        <v>6</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Real Madrid</v>
      </c>
      <c r="D17" s="1">
        <f t="shared" ref="D17:G25" ca="1" si="33">K4</f>
        <v>3</v>
      </c>
      <c r="E17" s="1">
        <f t="shared" ca="1" si="33"/>
        <v>2</v>
      </c>
      <c r="F17" s="1">
        <f t="shared" ca="1" si="33"/>
        <v>1</v>
      </c>
      <c r="G17" s="1">
        <f t="shared" ca="1" si="33"/>
        <v>0</v>
      </c>
      <c r="H17" s="1">
        <f t="shared" ref="H17:K25" ca="1" si="34">G4</f>
        <v>5</v>
      </c>
      <c r="I17" s="1">
        <f t="shared" ca="1" si="34"/>
        <v>3</v>
      </c>
      <c r="J17" s="13">
        <f t="shared" ca="1" si="34"/>
        <v>2</v>
      </c>
      <c r="K17" s="1">
        <f t="shared" ca="1" si="34"/>
        <v>7</v>
      </c>
      <c r="L17" s="30">
        <f t="shared" ref="L17:L25" ca="1" si="35">K17*$F$64+(J17+$H$65)*$F$65+H17*$F$66</f>
        <v>7502005</v>
      </c>
      <c r="M17" s="14">
        <f ca="1">IF($AI$15,COUNTIF($K$17:$K$25,K17),COUNTIF($L$17:$L$25,L17))</f>
        <v>1</v>
      </c>
      <c r="N17" s="14">
        <f t="array" aca="1" ref="N17" ca="1">IF($AI$15,SUM(($K$17:$K$25&gt;=K17)/COUNTIF($K$17:$K$25,$K$17:$K$25)),SUM(($L$17:$L$25&gt;=L17)/COUNTIF($L$17:$L$25,$L$17:$L$25)))</f>
        <v>1</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1.0108999999999999</v>
      </c>
      <c r="Y17" s="13">
        <f>'Finals 4'!$AF12</f>
        <v>0</v>
      </c>
      <c r="Z17" s="1">
        <f ca="1">RANK($W17,$W$17:$W$25)+(9-$Y17)/10</f>
        <v>1.9</v>
      </c>
      <c r="AA17" s="1">
        <f ca="1">SUM(E30:BP30)</f>
        <v>0</v>
      </c>
      <c r="AB17" s="1">
        <f ca="1">SUM(E41:BP41)</f>
        <v>0</v>
      </c>
      <c r="AC17" s="1">
        <f ca="1">SUM(E52:BP52)</f>
        <v>0</v>
      </c>
      <c r="AD17" s="263">
        <f ca="1">RANK($K17,$K$17:$K$25)</f>
        <v>1</v>
      </c>
      <c r="AE17" s="30">
        <f t="shared" ref="AE17:AE22" ca="1" si="45">(J17+$H$65)*$F$65+H17*$F$66</f>
        <v>502005</v>
      </c>
      <c r="AF17" s="1">
        <f ca="1">RANK($AE17,$AE$17:$AE$25)</f>
        <v>1</v>
      </c>
      <c r="AG17" s="1">
        <f ca="1">RANK($W17,$W$17:$W$25)</f>
        <v>1</v>
      </c>
      <c r="AH17" s="265">
        <f ca="1">AD17+AG17/100+AF17/10000+(10-Y17)/1000000</f>
        <v>1.0101100000000001</v>
      </c>
      <c r="AI17" s="1"/>
    </row>
    <row r="18" spans="2:80" s="2" customFormat="1" x14ac:dyDescent="0.2">
      <c r="C18" s="2" t="str">
        <f t="shared" ref="C18:C25" ca="1" si="46">$Q65</f>
        <v>Manchester City</v>
      </c>
      <c r="D18" s="1">
        <f t="shared" ca="1" si="33"/>
        <v>3</v>
      </c>
      <c r="E18" s="1">
        <f t="shared" ca="1" si="33"/>
        <v>1</v>
      </c>
      <c r="F18" s="1">
        <f t="shared" ca="1" si="33"/>
        <v>2</v>
      </c>
      <c r="G18" s="1">
        <f t="shared" ca="1" si="33"/>
        <v>0</v>
      </c>
      <c r="H18" s="1">
        <f t="shared" ca="1" si="34"/>
        <v>4</v>
      </c>
      <c r="I18" s="1">
        <f t="shared" ca="1" si="34"/>
        <v>3</v>
      </c>
      <c r="J18" s="13">
        <f t="shared" ca="1" si="34"/>
        <v>1</v>
      </c>
      <c r="K18" s="1">
        <f t="shared" ca="1" si="34"/>
        <v>5</v>
      </c>
      <c r="L18" s="30">
        <f t="shared" ca="1" si="35"/>
        <v>5501004</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'Finals 4'!$AF13</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2</v>
      </c>
      <c r="AE18" s="30">
        <f t="shared" ca="1" si="45"/>
        <v>501004</v>
      </c>
      <c r="AF18" s="1">
        <f t="shared" ref="AF18:AF25" ca="1" si="54">RANK($AE18,$AE$17:$AE$25)</f>
        <v>2</v>
      </c>
      <c r="AG18" s="1">
        <f t="shared" ref="AG18:AG25" ca="1" si="55">RANK($W18,$W$17:$W$25)</f>
        <v>1</v>
      </c>
      <c r="AH18" s="266">
        <f t="shared" ref="AH18:AH25" ca="1" si="56">AD18+AG18/100+AF18/10000+(10-Y18)/1000000</f>
        <v>2.0102099999999998</v>
      </c>
      <c r="AI18" s="1"/>
    </row>
    <row r="19" spans="2:80" s="2" customFormat="1" x14ac:dyDescent="0.2">
      <c r="C19" s="2" t="str">
        <f t="shared" ca="1" si="46"/>
        <v>FC Barcelona</v>
      </c>
      <c r="D19" s="1">
        <f t="shared" ca="1" si="33"/>
        <v>3</v>
      </c>
      <c r="E19" s="1">
        <f t="shared" ca="1" si="33"/>
        <v>1</v>
      </c>
      <c r="F19" s="1">
        <f t="shared" ca="1" si="33"/>
        <v>1</v>
      </c>
      <c r="G19" s="1">
        <f t="shared" ca="1" si="33"/>
        <v>1</v>
      </c>
      <c r="H19" s="1">
        <f t="shared" ca="1" si="34"/>
        <v>3</v>
      </c>
      <c r="I19" s="1">
        <f t="shared" ca="1" si="34"/>
        <v>3</v>
      </c>
      <c r="J19" s="13">
        <f t="shared" ca="1" si="34"/>
        <v>0</v>
      </c>
      <c r="K19" s="1">
        <f t="shared" ca="1" si="34"/>
        <v>4</v>
      </c>
      <c r="L19" s="30">
        <f t="shared" ca="1" si="35"/>
        <v>4500003</v>
      </c>
      <c r="M19" s="14">
        <f t="shared" ca="1" si="47"/>
        <v>1</v>
      </c>
      <c r="N19" s="14">
        <f t="array" aca="1" ref="N19" ca="1">IF($AI$15,SUM(($K$17:$K$25&gt;=K19)/COUNTIF($K$17:$K$25,$K$17:$K$25)),SUM(($L$17:$L$25&gt;=L19)/COUNTIF($L$17:$L$25,$L$17:$L$25)))</f>
        <v>3</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3.0108999999999999</v>
      </c>
      <c r="Y19" s="13">
        <f>'Finals 4'!$AF14</f>
        <v>0</v>
      </c>
      <c r="Z19" s="1">
        <f t="shared" ca="1" si="49"/>
        <v>1.9</v>
      </c>
      <c r="AA19" s="1">
        <f t="shared" ca="1" si="50"/>
        <v>0</v>
      </c>
      <c r="AB19" s="1">
        <f t="shared" ca="1" si="51"/>
        <v>0</v>
      </c>
      <c r="AC19" s="1">
        <f t="shared" ca="1" si="52"/>
        <v>0</v>
      </c>
      <c r="AD19" s="263">
        <f t="shared" ca="1" si="53"/>
        <v>3</v>
      </c>
      <c r="AE19" s="30">
        <f t="shared" ca="1" si="45"/>
        <v>500003</v>
      </c>
      <c r="AF19" s="1">
        <f t="shared" ca="1" si="54"/>
        <v>3</v>
      </c>
      <c r="AG19" s="1">
        <f t="shared" ca="1" si="55"/>
        <v>1</v>
      </c>
      <c r="AH19" s="266">
        <f t="shared" ca="1" si="56"/>
        <v>3.01031</v>
      </c>
      <c r="AI19" s="1"/>
    </row>
    <row r="20" spans="2:80" s="2" customFormat="1" x14ac:dyDescent="0.2">
      <c r="C20" s="2" t="str">
        <f t="shared" ca="1" si="46"/>
        <v>Inter Mailand</v>
      </c>
      <c r="D20" s="1">
        <f t="shared" ca="1" si="33"/>
        <v>3</v>
      </c>
      <c r="E20" s="1">
        <f t="shared" ca="1" si="33"/>
        <v>0</v>
      </c>
      <c r="F20" s="1">
        <f t="shared" ca="1" si="33"/>
        <v>0</v>
      </c>
      <c r="G20" s="1">
        <f t="shared" ca="1" si="33"/>
        <v>3</v>
      </c>
      <c r="H20" s="1">
        <f t="shared" ca="1" si="34"/>
        <v>4</v>
      </c>
      <c r="I20" s="1">
        <f t="shared" ca="1" si="34"/>
        <v>7</v>
      </c>
      <c r="J20" s="13">
        <f t="shared" ca="1" si="34"/>
        <v>-3</v>
      </c>
      <c r="K20" s="1">
        <f t="shared" ca="1" si="34"/>
        <v>0</v>
      </c>
      <c r="L20" s="30">
        <f t="shared" ca="1" si="35"/>
        <v>497004</v>
      </c>
      <c r="M20" s="14">
        <f t="shared" ca="1" si="47"/>
        <v>1</v>
      </c>
      <c r="N20" s="14">
        <f t="array" aca="1" ref="N20" ca="1">IF($AI$15,SUM(($K$17:$K$25&gt;=K20)/COUNTIF($K$17:$K$25,$K$17:$K$25)),SUM(($L$17:$L$25&gt;=L20)/COUNTIF($L$17:$L$25,$L$17:$L$25)))</f>
        <v>5.0000000000000009</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9.0108999999999995</v>
      </c>
      <c r="Y20" s="13">
        <f>'Finals 4'!$AF15</f>
        <v>0</v>
      </c>
      <c r="Z20" s="1">
        <f t="shared" ca="1" si="49"/>
        <v>1.9</v>
      </c>
      <c r="AA20" s="1">
        <f t="shared" ca="1" si="50"/>
        <v>0</v>
      </c>
      <c r="AB20" s="1">
        <f t="shared" ca="1" si="51"/>
        <v>0</v>
      </c>
      <c r="AC20" s="1">
        <f t="shared" ca="1" si="52"/>
        <v>0</v>
      </c>
      <c r="AD20" s="263">
        <f t="shared" ca="1" si="53"/>
        <v>4</v>
      </c>
      <c r="AE20" s="30">
        <f t="shared" ca="1" si="45"/>
        <v>497004</v>
      </c>
      <c r="AF20" s="1">
        <f t="shared" ca="1" si="54"/>
        <v>6</v>
      </c>
      <c r="AG20" s="1">
        <f t="shared" ca="1" si="55"/>
        <v>1</v>
      </c>
      <c r="AH20" s="266">
        <f t="shared" ca="1" si="56"/>
        <v>4.0106099999999998</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5</v>
      </c>
      <c r="N21" s="14">
        <f t="array" aca="1" ref="N21" ca="1">IF($AI$15,SUM(($K$17:$K$25&gt;=K21)/COUNTIF($K$17:$K$25,$K$17:$K$25)),SUM(($L$17:$L$25&gt;=L21)/COUNTIF($L$17:$L$25,$L$17:$L$25)))</f>
        <v>4.0000000000000009</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v>0</v>
      </c>
      <c r="Z21" s="1">
        <f t="shared" ca="1" si="49"/>
        <v>1.9</v>
      </c>
      <c r="AA21" s="1">
        <f t="shared" ca="1" si="50"/>
        <v>0</v>
      </c>
      <c r="AB21" s="1">
        <f t="shared" ca="1" si="51"/>
        <v>0</v>
      </c>
      <c r="AC21" s="1">
        <f t="shared" ca="1" si="52"/>
        <v>0</v>
      </c>
      <c r="AD21" s="263">
        <f t="shared" ca="1" si="53"/>
        <v>4</v>
      </c>
      <c r="AE21" s="30">
        <f t="shared" ca="1" si="45"/>
        <v>500000</v>
      </c>
      <c r="AF21" s="1">
        <f t="shared" ca="1" si="54"/>
        <v>4</v>
      </c>
      <c r="AG21" s="1">
        <f t="shared" ca="1" si="55"/>
        <v>1</v>
      </c>
      <c r="AH21" s="266">
        <f t="shared" ca="1" si="56"/>
        <v>4.0104099999999994</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5</v>
      </c>
      <c r="N22" s="14">
        <f t="array" aca="1" ref="N22" ca="1">IF($AI$15,SUM(($K$17:$K$25&gt;=K22)/COUNTIF($K$17:$K$25,$K$17:$K$25)),SUM(($L$17:$L$25&gt;=L22)/COUNTIF($L$17:$L$25,$L$17:$L$25)))</f>
        <v>4.0000000000000009</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4.0108999999999995</v>
      </c>
      <c r="Y22" s="13">
        <v>0</v>
      </c>
      <c r="Z22" s="1">
        <f t="shared" ca="1" si="49"/>
        <v>1.9</v>
      </c>
      <c r="AA22" s="1">
        <f t="shared" ca="1" si="50"/>
        <v>0</v>
      </c>
      <c r="AB22" s="1">
        <f t="shared" ca="1" si="51"/>
        <v>0</v>
      </c>
      <c r="AC22" s="1">
        <f t="shared" ca="1" si="52"/>
        <v>0</v>
      </c>
      <c r="AD22" s="263">
        <f t="shared" ca="1" si="53"/>
        <v>4</v>
      </c>
      <c r="AE22" s="30">
        <f t="shared" ca="1" si="45"/>
        <v>500000</v>
      </c>
      <c r="AF22" s="1">
        <f t="shared" ca="1" si="54"/>
        <v>4</v>
      </c>
      <c r="AG22" s="1">
        <f t="shared" ca="1" si="55"/>
        <v>1</v>
      </c>
      <c r="AH22" s="266">
        <f t="shared" ca="1" si="56"/>
        <v>4.0104099999999994</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5</v>
      </c>
      <c r="N23" s="14">
        <f t="array" aca="1" ref="N23" ca="1">IF($AI$15,SUM(($K$17:$K$25&gt;=K23)/COUNTIF($K$17:$K$25,$K$17:$K$25)),SUM(($L$17:$L$25&gt;=L23)/COUNTIF($L$17:$L$25,$L$17:$L$25)))</f>
        <v>4.0000000000000009</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4.0709</v>
      </c>
      <c r="Y23" s="13">
        <v>0</v>
      </c>
      <c r="Z23" s="1">
        <f t="shared" ca="1" si="49"/>
        <v>7.9</v>
      </c>
      <c r="AA23" s="1">
        <f t="shared" ca="1" si="50"/>
        <v>0</v>
      </c>
      <c r="AB23" s="1">
        <f t="shared" ca="1" si="51"/>
        <v>0</v>
      </c>
      <c r="AC23" s="1">
        <f t="shared" ca="1" si="52"/>
        <v>0</v>
      </c>
      <c r="AD23" s="263">
        <f t="shared" ca="1" si="53"/>
        <v>4</v>
      </c>
      <c r="AE23" s="30">
        <v>0</v>
      </c>
      <c r="AF23" s="1">
        <f t="shared" ca="1" si="54"/>
        <v>7</v>
      </c>
      <c r="AG23" s="1">
        <f t="shared" ca="1" si="55"/>
        <v>7</v>
      </c>
      <c r="AH23" s="266">
        <f t="shared" ca="1" si="56"/>
        <v>4.0707100000000001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5</v>
      </c>
      <c r="N24" s="14">
        <f t="array" aca="1" ref="N24" ca="1">IF($AI$15,SUM(($K$17:$K$25&gt;=K24)/COUNTIF($K$17:$K$25,$K$17:$K$25)),SUM(($L$17:$L$25&gt;=L24)/COUNTIF($L$17:$L$25,$L$17:$L$25)))</f>
        <v>4.0000000000000009</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4.0709</v>
      </c>
      <c r="Y24" s="13">
        <v>0</v>
      </c>
      <c r="Z24" s="1">
        <f t="shared" ca="1" si="49"/>
        <v>7.9</v>
      </c>
      <c r="AA24" s="1">
        <f t="shared" ca="1" si="50"/>
        <v>0</v>
      </c>
      <c r="AB24" s="1">
        <f t="shared" ca="1" si="51"/>
        <v>0</v>
      </c>
      <c r="AC24" s="1">
        <f t="shared" ca="1" si="52"/>
        <v>0</v>
      </c>
      <c r="AD24" s="263">
        <f t="shared" ca="1" si="53"/>
        <v>4</v>
      </c>
      <c r="AE24" s="30">
        <v>0</v>
      </c>
      <c r="AF24" s="1">
        <f t="shared" ca="1" si="54"/>
        <v>7</v>
      </c>
      <c r="AG24" s="1">
        <f t="shared" ca="1" si="55"/>
        <v>7</v>
      </c>
      <c r="AH24" s="266">
        <f t="shared" ca="1" si="56"/>
        <v>4.0707100000000001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5</v>
      </c>
      <c r="N25" s="14">
        <f t="array" aca="1" ref="N25" ca="1">IF($AI$15,SUM(($K$17:$K$25&gt;=K25)/COUNTIF($K$17:$K$25,$K$17:$K$25)),SUM(($L$17:$L$25&gt;=L25)/COUNTIF($L$17:$L$25,$L$17:$L$25)))</f>
        <v>4.0000000000000009</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4.0709</v>
      </c>
      <c r="Y25" s="13">
        <v>0</v>
      </c>
      <c r="Z25" s="1">
        <f t="shared" ca="1" si="49"/>
        <v>7.9</v>
      </c>
      <c r="AA25" s="1">
        <f t="shared" ca="1" si="50"/>
        <v>0</v>
      </c>
      <c r="AB25" s="1">
        <f t="shared" ca="1" si="51"/>
        <v>0</v>
      </c>
      <c r="AC25" s="1">
        <f t="shared" ca="1" si="52"/>
        <v>0</v>
      </c>
      <c r="AD25" s="263">
        <f t="shared" ca="1" si="53"/>
        <v>4</v>
      </c>
      <c r="AE25" s="30">
        <v>0</v>
      </c>
      <c r="AF25" s="1">
        <f t="shared" ca="1" si="54"/>
        <v>7</v>
      </c>
      <c r="AG25" s="1">
        <f t="shared" ca="1" si="55"/>
        <v>7</v>
      </c>
      <c r="AH25" s="267">
        <f t="shared" ca="1" si="56"/>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Real Madrid</v>
      </c>
      <c r="BT29" s="2" t="str">
        <f ca="1">$F$5</f>
        <v>Manchester City</v>
      </c>
      <c r="BU29" s="2" t="str">
        <f ca="1">$F$6</f>
        <v>FC Barcelona</v>
      </c>
      <c r="BV29" s="2" t="str">
        <f ca="1">$F$7</f>
        <v>Inter Mailand</v>
      </c>
      <c r="BW29" s="2" t="str">
        <f>$F$8</f>
        <v/>
      </c>
      <c r="BX29" s="2" t="str">
        <f>$F$9</f>
        <v/>
      </c>
      <c r="BY29" s="2" t="str">
        <f>$F$10</f>
        <v/>
      </c>
      <c r="BZ29" s="2" t="str">
        <f>$F$11</f>
        <v/>
      </c>
      <c r="CA29" s="2" t="str">
        <f>$F$12</f>
        <v/>
      </c>
      <c r="CB29" s="53"/>
    </row>
    <row r="30" spans="2:80" s="2" customFormat="1" x14ac:dyDescent="0.2">
      <c r="C30" s="2" t="str">
        <f ca="1">$Q64</f>
        <v>Real Madrid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Real Madrid</v>
      </c>
      <c r="BS30" s="7"/>
      <c r="BT30" s="8">
        <f t="shared" ref="BT30:CA32" ca="1" si="58">SUMIFS($X$64:$X$135,$V$64:$V$135,$BR30,$W$64:$W$135,BT$29)+SUMIFS($Y$64:$Y$135,$W$64:$W$135,$BR30,$V$64:$V$135,BT$29)</f>
        <v>1</v>
      </c>
      <c r="BU30" s="8">
        <f t="shared" ca="1" si="58"/>
        <v>1</v>
      </c>
      <c r="BV30" s="8">
        <f t="shared" ca="1" si="58"/>
        <v>3</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Manchester City</v>
      </c>
      <c r="BS31" s="9">
        <f t="shared" ref="BS31:BU38" ca="1" si="60">SUMIFS($X$64:$X$135,$V$64:$V$135,$BR31,$W$64:$W$135,BS$29)+SUMIFS($Y$64:$Y$135,$W$64:$W$135,$BR31,$V$64:$V$135,BS$29)</f>
        <v>1</v>
      </c>
      <c r="BT31" s="7"/>
      <c r="BU31" s="8">
        <f t="shared" ca="1" si="58"/>
        <v>1</v>
      </c>
      <c r="BV31" s="8">
        <f t="shared" ca="1" si="58"/>
        <v>2</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FC Barcelona</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FC Barcelona</v>
      </c>
      <c r="BS32" s="9">
        <f t="shared" ca="1" si="60"/>
        <v>0</v>
      </c>
      <c r="BT32" s="9">
        <f t="shared" ca="1" si="60"/>
        <v>1</v>
      </c>
      <c r="BU32" s="7"/>
      <c r="BV32" s="8">
        <f t="shared" ca="1" si="58"/>
        <v>2</v>
      </c>
      <c r="BW32" s="8">
        <f t="shared" ca="1" si="58"/>
        <v>0</v>
      </c>
      <c r="BX32" s="8">
        <f t="shared" ca="1" si="58"/>
        <v>0</v>
      </c>
      <c r="BY32" s="8">
        <f t="shared" ca="1" si="58"/>
        <v>0</v>
      </c>
      <c r="BZ32" s="8">
        <f t="shared" ca="1" si="58"/>
        <v>0</v>
      </c>
      <c r="CA32" s="8">
        <f t="shared" ca="1" si="58"/>
        <v>0</v>
      </c>
      <c r="CB32" s="4"/>
    </row>
    <row r="33" spans="2:80" s="2" customFormat="1" x14ac:dyDescent="0.2">
      <c r="C33" s="2" t="str">
        <f t="shared" ca="1" si="59"/>
        <v>Inter Mailand</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57"/>
        <v>Inter Mailand</v>
      </c>
      <c r="BS33" s="9">
        <f t="shared" ca="1" si="60"/>
        <v>2</v>
      </c>
      <c r="BT33" s="9">
        <f t="shared" ca="1" si="60"/>
        <v>1</v>
      </c>
      <c r="BU33" s="9">
        <f t="shared" ca="1" si="60"/>
        <v>1</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Real Madrid</v>
      </c>
      <c r="BT40" s="2" t="str">
        <f ca="1">$F$5</f>
        <v>Manchester City</v>
      </c>
      <c r="BU40" s="2" t="str">
        <f ca="1">$F$6</f>
        <v>FC Barcelona</v>
      </c>
      <c r="BV40" s="2" t="str">
        <f ca="1">$F$7</f>
        <v>Inter Mailand</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Real Madrid</v>
      </c>
      <c r="BS41" s="7"/>
      <c r="BT41" s="8">
        <f ca="1">BT30-BS31</f>
        <v>0</v>
      </c>
      <c r="BU41" s="8">
        <f ca="1">BU30-BS32</f>
        <v>1</v>
      </c>
      <c r="BV41" s="8">
        <f ca="1">BV30-BS33</f>
        <v>1</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Manchester City</v>
      </c>
      <c r="BS42" s="9">
        <f ca="1">IF(BT41="","",-1*BT41)</f>
        <v>0</v>
      </c>
      <c r="BT42" s="7"/>
      <c r="BU42" s="8">
        <f ca="1">BU31-BT32</f>
        <v>0</v>
      </c>
      <c r="BV42" s="8">
        <f ca="1">BV31-BT33</f>
        <v>1</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FC Barcelona</v>
      </c>
      <c r="BS43" s="9">
        <f ca="1">IF(BU41="","",-1*BU41)</f>
        <v>-1</v>
      </c>
      <c r="BT43" s="9">
        <f ca="1">IF(BU42="","",-1*BU42)</f>
        <v>0</v>
      </c>
      <c r="BU43" s="7"/>
      <c r="BV43" s="8">
        <f ca="1">BV32-BU33</f>
        <v>1</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61"/>
        <v>Inter Mailand</v>
      </c>
      <c r="BS44" s="9">
        <f ca="1">IF(BV41="","",-1*BV41)</f>
        <v>-1</v>
      </c>
      <c r="BT44" s="9">
        <f ca="1">IF(BV42="","",-1*BV42)</f>
        <v>-1</v>
      </c>
      <c r="BU44" s="9">
        <f ca="1">IF(BV43="","",-1*BV43)</f>
        <v>-1</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Real Madrid</v>
      </c>
      <c r="BT51" s="2" t="str">
        <f ca="1">$F$5</f>
        <v>Manchester City</v>
      </c>
      <c r="BU51" s="2" t="str">
        <f ca="1">$F$6</f>
        <v>FC Barcelona</v>
      </c>
      <c r="BV51" s="2" t="str">
        <f ca="1">$F$7</f>
        <v>Inter Mailand</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Real Madrid</v>
      </c>
      <c r="BS52" s="7"/>
      <c r="BT52" s="8">
        <f t="shared" ref="BT52:CA58" ca="1" si="64">SUMIFS($AE$64:$AE$135,$V$64:$V$135,$BR52,$W$64:$W$135,BT$51)+SUMIFS($AF$64:$AF$135,$W$64:$W$135,$BR52,$V$64:$V$135,BT$51)</f>
        <v>1</v>
      </c>
      <c r="BU52" s="8">
        <f t="shared" ca="1" si="64"/>
        <v>3</v>
      </c>
      <c r="BV52" s="8">
        <f t="shared" ca="1" si="64"/>
        <v>3</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Manchester City</v>
      </c>
      <c r="BS53" s="9">
        <f t="shared" ref="BS53:BU60" ca="1" si="65">SUMIFS($AE$64:$AE$135,$V$64:$V$135,$BR53,$W$64:$W$135,BS$51)+SUMIFS($AF$64:$AF$135,$W$64:$W$135,$BR53,$V$64:$V$135,BS$51)</f>
        <v>1</v>
      </c>
      <c r="BT53" s="7"/>
      <c r="BU53" s="8">
        <f ca="1">SUMIFS($AE$64:$AE$135,$V$64:$V$135,$BR53,$W$64:$W$135,BU$51)+SUMIFS($AF$64:$AF$135,$W$64:$W$135,$BR53,$V$64:$V$135,BU$51)</f>
        <v>1</v>
      </c>
      <c r="BV53" s="8">
        <f ca="1">SUMIFS($AE$64:$AE$135,$V$64:$V$135,$BR53,$W$64:$W$135,BV$51)+SUMIFS($AF$64:$AF$135,$W$64:$W$135,$BR53,$V$64:$V$135,BV$51)</f>
        <v>3</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FC Barcelona</v>
      </c>
      <c r="BS54" s="9">
        <f t="shared" ca="1" si="65"/>
        <v>0</v>
      </c>
      <c r="BT54" s="9">
        <f t="shared" ca="1" si="65"/>
        <v>1</v>
      </c>
      <c r="BU54" s="7"/>
      <c r="BV54" s="8">
        <f ca="1">SUMIFS($AE$64:$AE$135,$V$64:$V$135,$BR54,$W$64:$W$135,BV$51)+SUMIFS($AF$64:$AF$135,$W$64:$W$135,$BR54,$V$64:$V$135,BV$51)</f>
        <v>3</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63"/>
        <v>Inter Mailand</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IF('Finals 4'!$AE12="","",'Finals 4'!$AE12)</f>
        <v>Real Madrid</v>
      </c>
      <c r="U64" s="67" t="s">
        <v>7</v>
      </c>
      <c r="V64" s="40" t="str">
        <f ca="1">'Finals 4'!$I12</f>
        <v/>
      </c>
      <c r="W64" s="33" t="str">
        <f ca="1">'Finals 4'!$K12</f>
        <v/>
      </c>
      <c r="X64" s="33" t="str">
        <f ca="1">IF(AND('Finals 4'!$L12&lt;&gt;"",'Finals 4'!$N12&lt;&gt;"",$V64&lt;&gt;$W64,$V64&lt;&gt;"",$W64&lt;&gt;""),'Finals 4'!$L12,"")</f>
        <v/>
      </c>
      <c r="Y64" s="34" t="str">
        <f ca="1">IF(AND('Finals 4'!$L12&lt;&gt;"",'Finals 4'!$N12&lt;&gt;"",$V64&lt;&gt;$W64,$V64&lt;&gt;"",$W64&lt;&gt;""),'Finals 4'!$N12,"")</f>
        <v/>
      </c>
      <c r="Z64" s="32" t="str">
        <f ca="1">V64&amp;W64</f>
        <v/>
      </c>
      <c r="AA64" s="33">
        <f ca="1">IF(AND(V64&lt;&gt;"",W64&lt;&gt;"",V64&lt;&gt;W64,X64&lt;&gt;"",Y64&lt;&gt;""),1,0)</f>
        <v>0</v>
      </c>
      <c r="AB64" s="143" t="str">
        <f ca="1">IF(AA64&gt;0,X64&amp;Language!$E$84&amp;Y64,"")</f>
        <v/>
      </c>
      <c r="AD64" s="144"/>
      <c r="AE64" s="149" t="str">
        <f ca="1">IF($AA64=0,"",IF($X64&gt;$Y64,Settings!$C$4,IF($X64=$Y64,1,0)))</f>
        <v/>
      </c>
      <c r="AF64" s="144" t="str">
        <f ca="1">IF($AA64=0,"",IF($X64&lt;$Y64,Settings!$C$4,IF($X64=$Y64,1,0)))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IF('Finals 4'!$AE13="","",'Finals 4'!$AE13)</f>
        <v>Manchester City</v>
      </c>
      <c r="U65" s="68" t="s">
        <v>8</v>
      </c>
      <c r="V65" s="41" t="str">
        <f ca="1">'Finals 4'!$I13</f>
        <v>VFB Essenheim</v>
      </c>
      <c r="W65" s="13" t="str">
        <f ca="1">'Finals 4'!$K13</f>
        <v/>
      </c>
      <c r="X65" s="13" t="str">
        <f ca="1">IF(AND('Finals 4'!$L13&lt;&gt;"",'Finals 4'!$N13&lt;&gt;"",$V65&lt;&gt;$W65,$V65&lt;&gt;"",$W65&lt;&gt;""),'Finals 4'!$L13,"")</f>
        <v/>
      </c>
      <c r="Y65" s="36" t="str">
        <f ca="1">IF(AND('Finals 4'!$L13&lt;&gt;"",'Finals 4'!$N13&lt;&gt;"",$V65&lt;&gt;$W65,$V65&lt;&gt;"",$W65&lt;&gt;""),'Finals 4'!$N13,"")</f>
        <v/>
      </c>
      <c r="Z65" s="35" t="str">
        <f t="shared" ref="Z65:Z73" ca="1" si="66">V65&amp;W65</f>
        <v>VFB Essenheim</v>
      </c>
      <c r="AA65" s="13">
        <f t="shared" ref="AA65:AA128" ca="1" si="67">IF(AND(V65&lt;&gt;"",W65&lt;&gt;"",V65&lt;&gt;W65,X65&lt;&gt;"",Y65&lt;&gt;""),1,0)</f>
        <v>0</v>
      </c>
      <c r="AB65" s="13" t="str">
        <f ca="1">IF(AA65&gt;0,X65&amp;Language!$E$84&amp;Y65,"")</f>
        <v/>
      </c>
      <c r="AD65" s="145"/>
      <c r="AE65" s="150" t="str">
        <f ca="1">IF($AA65=0,"",IF($X65&gt;$Y65,Settings!$C$4,IF($X65=$Y65,1,0)))</f>
        <v/>
      </c>
      <c r="AF65" s="145" t="str">
        <f ca="1">IF($AA65=0,"",IF($X65&lt;$Y65,Settings!$C$4,IF($X65=$Y65,1,0)))</f>
        <v/>
      </c>
      <c r="AH65" s="4"/>
      <c r="AI65" s="13"/>
      <c r="AJ65" s="13"/>
      <c r="AK65" s="13"/>
      <c r="AL65" s="13"/>
      <c r="AM65" s="13"/>
      <c r="AN65" s="13"/>
      <c r="AO65" s="13"/>
      <c r="AP65" s="13"/>
      <c r="AQ65" s="13"/>
    </row>
    <row r="66" spans="2:43" s="2" customFormat="1" ht="13.5" thickBot="1" x14ac:dyDescent="0.25">
      <c r="F66" s="198">
        <v>1</v>
      </c>
      <c r="G66" s="199" t="s">
        <v>109</v>
      </c>
      <c r="P66" s="47" t="s">
        <v>9</v>
      </c>
      <c r="Q66" s="62" t="str">
        <f ca="1">IF('Finals 4'!$AE14="","",'Finals 4'!$AE14)</f>
        <v>FC Barcelona</v>
      </c>
      <c r="U66" s="68" t="s">
        <v>9</v>
      </c>
      <c r="V66" s="41" t="str">
        <f ca="1">'Finals 4'!$I14</f>
        <v>1. FC Riedwald</v>
      </c>
      <c r="W66" s="13" t="str">
        <f ca="1">'Finals 4'!$K14</f>
        <v>FC Grönlingen</v>
      </c>
      <c r="X66" s="13">
        <f ca="1">IF(AND('Finals 4'!$L14&lt;&gt;"",'Finals 4'!$N14&lt;&gt;"",$V66&lt;&gt;$W66,$V66&lt;&gt;"",$W66&lt;&gt;""),'Finals 4'!$L14,"")</f>
        <v>1</v>
      </c>
      <c r="Y66" s="36">
        <f ca="1">IF(AND('Finals 4'!$L14&lt;&gt;"",'Finals 4'!$N14&lt;&gt;"",$V66&lt;&gt;$W66,$V66&lt;&gt;"",$W66&lt;&gt;""),'Finals 4'!$N14,"")</f>
        <v>0</v>
      </c>
      <c r="Z66" s="35" t="str">
        <f t="shared" ca="1" si="66"/>
        <v>1. FC RiedwaldFC Grönlingen</v>
      </c>
      <c r="AA66" s="13">
        <f t="shared" ca="1" si="67"/>
        <v>1</v>
      </c>
      <c r="AB66" s="13" t="str">
        <f ca="1">IF(AA66&gt;0,X66&amp;Language!$E$84&amp;Y66,"")</f>
        <v>1-0</v>
      </c>
      <c r="AD66" s="145"/>
      <c r="AE66" s="150">
        <f ca="1">IF($AA66=0,"",IF($X66&gt;$Y66,Settings!$C$4,IF($X66=$Y66,1,0)))</f>
        <v>3</v>
      </c>
      <c r="AF66" s="145">
        <f ca="1">IF($AA66=0,"",IF($X66&lt;$Y66,Settings!$C$4,IF($X66=$Y66,1,0)))</f>
        <v>0</v>
      </c>
      <c r="AH66" s="4"/>
      <c r="AI66" s="13"/>
      <c r="AJ66" s="4"/>
      <c r="AK66" s="13"/>
      <c r="AL66" s="13"/>
      <c r="AM66" s="13"/>
      <c r="AN66" s="13"/>
      <c r="AO66" s="13"/>
      <c r="AP66" s="13"/>
      <c r="AQ66" s="13"/>
    </row>
    <row r="67" spans="2:43" s="2" customFormat="1" x14ac:dyDescent="0.2">
      <c r="P67" s="47" t="s">
        <v>10</v>
      </c>
      <c r="Q67" s="62" t="str">
        <f ca="1">IF('Finals 4'!$AE15="","",'Finals 4'!$AE15)</f>
        <v>Inter Mailand</v>
      </c>
      <c r="U67" s="68" t="s">
        <v>10</v>
      </c>
      <c r="V67" s="41" t="str">
        <f ca="1">'Finals 4'!$I15</f>
        <v>Borussia Dortmund</v>
      </c>
      <c r="W67" s="13" t="str">
        <f ca="1">'Finals 4'!$K15</f>
        <v>Mainz 05</v>
      </c>
      <c r="X67" s="13">
        <f ca="1">IF(AND('Finals 4'!$L15&lt;&gt;"",'Finals 4'!$N15&lt;&gt;"",$V67&lt;&gt;$W67,$V67&lt;&gt;"",$W67&lt;&gt;""),'Finals 4'!$L15,"")</f>
        <v>4</v>
      </c>
      <c r="Y67" s="36">
        <f ca="1">IF(AND('Finals 4'!$L15&lt;&gt;"",'Finals 4'!$N15&lt;&gt;"",$V67&lt;&gt;$W67,$V67&lt;&gt;"",$W67&lt;&gt;""),'Finals 4'!$N15,"")</f>
        <v>3</v>
      </c>
      <c r="Z67" s="35" t="str">
        <f t="shared" ca="1" si="66"/>
        <v>Borussia DortmundMainz 05</v>
      </c>
      <c r="AA67" s="13">
        <f t="shared" ca="1" si="67"/>
        <v>1</v>
      </c>
      <c r="AB67" s="13" t="str">
        <f ca="1">IF(AA67&gt;0,X67&amp;Language!$E$84&amp;Y67,"")</f>
        <v>4-3</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c r="Q68" s="62" t="str">
        <f>""</f>
        <v/>
      </c>
      <c r="U68" s="68" t="s">
        <v>11</v>
      </c>
      <c r="V68" s="41" t="str">
        <f ca="1">'Finals 4'!$I16</f>
        <v>Real Madrid</v>
      </c>
      <c r="W68" s="13" t="str">
        <f ca="1">'Finals 4'!$K16</f>
        <v>Inter Mailand</v>
      </c>
      <c r="X68" s="13">
        <f ca="1">IF(AND('Finals 4'!$L16&lt;&gt;"",'Finals 4'!$N16&lt;&gt;"",$V68&lt;&gt;$W68,$V68&lt;&gt;"",$W68&lt;&gt;""),'Finals 4'!$L16,"")</f>
        <v>3</v>
      </c>
      <c r="Y68" s="36">
        <f ca="1">IF(AND('Finals 4'!$L16&lt;&gt;"",'Finals 4'!$N16&lt;&gt;"",$V68&lt;&gt;$W68,$V68&lt;&gt;"",$W68&lt;&gt;""),'Finals 4'!$N16,"")</f>
        <v>2</v>
      </c>
      <c r="Z68" s="35" t="str">
        <f t="shared" ca="1" si="66"/>
        <v>Real MadridInter Mailand</v>
      </c>
      <c r="AA68" s="13">
        <f t="shared" ca="1" si="67"/>
        <v>1</v>
      </c>
      <c r="AB68" s="13" t="str">
        <f ca="1">IF(AA68&gt;0,X68&amp;Language!$E$84&amp;Y68,"")</f>
        <v>3-2</v>
      </c>
      <c r="AD68" s="145"/>
      <c r="AE68" s="150">
        <f ca="1">IF($AA68=0,"",IF($X68&gt;$Y68,Settings!$C$4,IF($X68=$Y68,1,0)))</f>
        <v>3</v>
      </c>
      <c r="AF68" s="145">
        <f ca="1">IF($AA68=0,"",IF($X68&lt;$Y68,Settings!$C$4,IF($X68=$Y68,1,0)))</f>
        <v>0</v>
      </c>
      <c r="AH68" s="4"/>
      <c r="AI68" s="13"/>
      <c r="AJ68" s="13"/>
      <c r="AK68" s="13"/>
      <c r="AL68" s="4"/>
      <c r="AM68" s="13"/>
      <c r="AN68" s="13"/>
      <c r="AO68" s="13"/>
      <c r="AP68" s="13"/>
      <c r="AQ68" s="13"/>
    </row>
    <row r="69" spans="2:43" s="2" customFormat="1" x14ac:dyDescent="0.2">
      <c r="P69" s="47"/>
      <c r="Q69" s="62" t="str">
        <f>""</f>
        <v/>
      </c>
      <c r="U69" s="68" t="s">
        <v>12</v>
      </c>
      <c r="V69" s="41" t="str">
        <f ca="1">'Finals 4'!$I17</f>
        <v>SSV Wildbach</v>
      </c>
      <c r="W69" s="13" t="str">
        <f ca="1">'Finals 4'!$K17</f>
        <v>Kickers Rodendorf</v>
      </c>
      <c r="X69" s="13">
        <f ca="1">IF(AND('Finals 4'!$L17&lt;&gt;"",'Finals 4'!$N17&lt;&gt;"",$V69&lt;&gt;$W69,$V69&lt;&gt;"",$W69&lt;&gt;""),'Finals 4'!$L17,"")</f>
        <v>4</v>
      </c>
      <c r="Y69" s="36">
        <f ca="1">IF(AND('Finals 4'!$L17&lt;&gt;"",'Finals 4'!$N17&lt;&gt;"",$V69&lt;&gt;$W69,$V69&lt;&gt;"",$W69&lt;&gt;""),'Finals 4'!$N17,"")</f>
        <v>4</v>
      </c>
      <c r="Z69" s="35" t="str">
        <f t="shared" ca="1" si="66"/>
        <v>SSV WildbachKickers Rodendorf</v>
      </c>
      <c r="AA69" s="13">
        <f t="shared" ca="1" si="67"/>
        <v>1</v>
      </c>
      <c r="AB69" s="13" t="str">
        <f ca="1">IF(AA69&gt;0,X69&amp;Language!$E$84&amp;Y69,"")</f>
        <v>4-4</v>
      </c>
      <c r="AD69" s="145"/>
      <c r="AE69" s="150">
        <f ca="1">IF($AA69=0,"",IF($X69&gt;$Y69,Settings!$C$4,IF($X69=$Y69,1,0)))</f>
        <v>1</v>
      </c>
      <c r="AF69" s="145">
        <f ca="1">IF($AA69=0,"",IF($X69&lt;$Y69,Settings!$C$4,IF($X69=$Y69,1,0)))</f>
        <v>1</v>
      </c>
      <c r="AH69" s="4"/>
      <c r="AI69" s="13"/>
      <c r="AJ69" s="13"/>
      <c r="AK69" s="13"/>
      <c r="AL69" s="13"/>
      <c r="AM69" s="4"/>
      <c r="AN69" s="13"/>
      <c r="AO69" s="13"/>
      <c r="AP69" s="13"/>
      <c r="AQ69" s="13"/>
    </row>
    <row r="70" spans="2:43" s="2" customFormat="1" x14ac:dyDescent="0.2">
      <c r="P70" s="47"/>
      <c r="Q70" s="62" t="str">
        <f>""</f>
        <v/>
      </c>
      <c r="U70" s="68" t="s">
        <v>17</v>
      </c>
      <c r="V70" s="41" t="str">
        <f ca="1">'Finals 4'!$I18</f>
        <v>Maibach 1822 eV</v>
      </c>
      <c r="W70" s="13" t="str">
        <f ca="1">'Finals 4'!$K18</f>
        <v>FSV Rauen</v>
      </c>
      <c r="X70" s="13">
        <f ca="1">IF(AND('Finals 4'!$L18&lt;&gt;"",'Finals 4'!$N18&lt;&gt;"",$V70&lt;&gt;$W70,$V70&lt;&gt;"",$W70&lt;&gt;""),'Finals 4'!$L18,"")</f>
        <v>2</v>
      </c>
      <c r="Y70" s="36">
        <f ca="1">IF(AND('Finals 4'!$L18&lt;&gt;"",'Finals 4'!$N18&lt;&gt;"",$V70&lt;&gt;$W70,$V70&lt;&gt;"",$W70&lt;&gt;""),'Finals 4'!$N18,"")</f>
        <v>1</v>
      </c>
      <c r="Z70" s="35" t="str">
        <f t="shared" ca="1" si="66"/>
        <v>Maibach 1822 eVFSV Rauen</v>
      </c>
      <c r="AA70" s="13">
        <f t="shared" ca="1" si="67"/>
        <v>1</v>
      </c>
      <c r="AB70" s="13" t="str">
        <f ca="1">IF(AA70&gt;0,X70&amp;Language!$E$84&amp;Y70,"")</f>
        <v>2-1</v>
      </c>
      <c r="AD70" s="145"/>
      <c r="AE70" s="150">
        <f ca="1">IF($AA70=0,"",IF($X70&gt;$Y70,Settings!$C$4,IF($X70=$Y70,1,0)))</f>
        <v>3</v>
      </c>
      <c r="AF70" s="145">
        <f ca="1">IF($AA70=0,"",IF($X70&lt;$Y70,Settings!$C$4,IF($X70=$Y70,1,0)))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'Finals 4'!$I19</f>
        <v>Eintracht Frankfurt</v>
      </c>
      <c r="W71" s="13" t="str">
        <f ca="1">'Finals 4'!$K19</f>
        <v>1. FC Nürnberg</v>
      </c>
      <c r="X71" s="13">
        <f ca="1">IF(AND('Finals 4'!$L19&lt;&gt;"",'Finals 4'!$N19&lt;&gt;"",$V71&lt;&gt;$W71,$V71&lt;&gt;"",$W71&lt;&gt;""),'Finals 4'!$L19,"")</f>
        <v>2</v>
      </c>
      <c r="Y71" s="36">
        <f ca="1">IF(AND('Finals 4'!$L19&lt;&gt;"",'Finals 4'!$N19&lt;&gt;"",$V71&lt;&gt;$W71,$V71&lt;&gt;"",$W71&lt;&gt;""),'Finals 4'!$N19,"")</f>
        <v>1</v>
      </c>
      <c r="Z71" s="35" t="str">
        <f t="shared" ca="1" si="66"/>
        <v>Eintracht Frankfurt1. FC Nürnberg</v>
      </c>
      <c r="AA71" s="13">
        <f t="shared" ca="1" si="67"/>
        <v>1</v>
      </c>
      <c r="AB71" s="13" t="str">
        <f ca="1">IF(AA71&gt;0,X71&amp;Language!$E$84&amp;Y71,"")</f>
        <v>2-1</v>
      </c>
      <c r="AD71" s="145"/>
      <c r="AE71" s="150">
        <f ca="1">IF($AA71=0,"",IF($X71&gt;$Y71,Settings!$C$4,IF($X71=$Y71,1,0)))</f>
        <v>3</v>
      </c>
      <c r="AF71" s="145">
        <f ca="1">IF($AA71=0,"",IF($X71&lt;$Y71,Settings!$C$4,IF($X71=$Y71,1,0)))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'Finals 4'!$I20</f>
        <v>Manchester City</v>
      </c>
      <c r="W72" s="13" t="str">
        <f ca="1">'Finals 4'!$K20</f>
        <v>FC Barcelona</v>
      </c>
      <c r="X72" s="13">
        <f ca="1">IF(AND('Finals 4'!$L20&lt;&gt;"",'Finals 4'!$N20&lt;&gt;"",$V72&lt;&gt;$W72,$V72&lt;&gt;"",$W72&lt;&gt;""),'Finals 4'!$L20,"")</f>
        <v>1</v>
      </c>
      <c r="Y72" s="36">
        <f ca="1">IF(AND('Finals 4'!$L20&lt;&gt;"",'Finals 4'!$N20&lt;&gt;"",$V72&lt;&gt;$W72,$V72&lt;&gt;"",$W72&lt;&gt;""),'Finals 4'!$N20,"")</f>
        <v>1</v>
      </c>
      <c r="Z72" s="35" t="str">
        <f t="shared" ca="1" si="66"/>
        <v>Manchester CityFC Barcelona</v>
      </c>
      <c r="AA72" s="13">
        <f t="shared" ca="1" si="67"/>
        <v>1</v>
      </c>
      <c r="AB72" s="13" t="str">
        <f ca="1">IF(AA72&gt;0,X72&amp;Language!$E$84&amp;Y72,"")</f>
        <v>1-1</v>
      </c>
      <c r="AD72" s="145"/>
      <c r="AE72" s="150">
        <f ca="1">IF($AA72=0,"",IF($X72&gt;$Y72,Settings!$C$4,IF($X72=$Y72,1,0)))</f>
        <v>1</v>
      </c>
      <c r="AF72" s="145">
        <f ca="1">IF($AA72=0,"",IF($X72&lt;$Y72,Settings!$C$4,IF($X72=$Y72,1,0)))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'Finals 4'!$I21</f>
        <v/>
      </c>
      <c r="W73" s="13" t="str">
        <f ca="1">'Finals 4'!$K21</f>
        <v>SSV Wildbach</v>
      </c>
      <c r="X73" s="13" t="str">
        <f ca="1">IF(AND('Finals 4'!$L21&lt;&gt;"",'Finals 4'!$N21&lt;&gt;"",$V73&lt;&gt;$W73,$V73&lt;&gt;"",$W73&lt;&gt;""),'Finals 4'!$L21,"")</f>
        <v/>
      </c>
      <c r="Y73" s="36" t="str">
        <f ca="1">IF(AND('Finals 4'!$L21&lt;&gt;"",'Finals 4'!$N21&lt;&gt;"",$V73&lt;&gt;$W73,$V73&lt;&gt;"",$W73&lt;&gt;""),'Finals 4'!$N21,"")</f>
        <v/>
      </c>
      <c r="Z73" s="35" t="str">
        <f t="shared" ca="1" si="66"/>
        <v>SSV Wildbach</v>
      </c>
      <c r="AA73" s="13">
        <f t="shared" ca="1" si="67"/>
        <v>0</v>
      </c>
      <c r="AB73" s="13" t="str">
        <f ca="1">IF(AA73&gt;0,X73&amp;Language!$E$84&amp;Y73,"")</f>
        <v/>
      </c>
      <c r="AD73" s="145"/>
      <c r="AE73" s="150" t="str">
        <f ca="1">IF($AA73=0,"",IF($X73&gt;$Y73,Settings!$C$4,IF($X73=$Y73,1,0)))</f>
        <v/>
      </c>
      <c r="AF73" s="145" t="str">
        <f ca="1">IF($AA73=0,"",IF($X73&lt;$Y73,Settings!$C$4,IF($X73=$Y73,1,0)))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'Finals 4'!$I22</f>
        <v>FC Grönlingen</v>
      </c>
      <c r="W74" s="13" t="str">
        <f ca="1">'Finals 4'!$K22</f>
        <v>Maibach 1822 eV</v>
      </c>
      <c r="X74" s="13">
        <f ca="1">IF(AND('Finals 4'!$L22&lt;&gt;"",'Finals 4'!$N22&lt;&gt;"",$V74&lt;&gt;$W74,$V74&lt;&gt;"",$W74&lt;&gt;""),'Finals 4'!$L22,"")</f>
        <v>1</v>
      </c>
      <c r="Y74" s="36">
        <f ca="1">IF(AND('Finals 4'!$L22&lt;&gt;"",'Finals 4'!$N22&lt;&gt;"",$V74&lt;&gt;$W74,$V74&lt;&gt;"",$W74&lt;&gt;""),'Finals 4'!$N22,"")</f>
        <v>1</v>
      </c>
      <c r="Z74" s="35" t="str">
        <f ca="1">V74&amp;W74</f>
        <v>FC GrönlingenMaibach 1822 eV</v>
      </c>
      <c r="AA74" s="13">
        <f t="shared" ca="1" si="67"/>
        <v>1</v>
      </c>
      <c r="AB74" s="13" t="str">
        <f ca="1">IF(AA74&gt;0,X74&amp;Language!$E$84&amp;Y74,"")</f>
        <v>1-1</v>
      </c>
      <c r="AD74" s="145"/>
      <c r="AE74" s="150">
        <f ca="1">IF($AA74=0,"",IF($X74&gt;$Y74,Settings!$C$4,IF($X74=$Y74,1,0)))</f>
        <v>1</v>
      </c>
      <c r="AF74" s="145">
        <f ca="1">IF($AA74=0,"",IF($X74&lt;$Y74,Settings!$C$4,IF($X74=$Y74,1,0)))</f>
        <v>1</v>
      </c>
    </row>
    <row r="75" spans="2:43" s="2" customFormat="1" x14ac:dyDescent="0.2">
      <c r="B75" s="4"/>
      <c r="C75" s="4"/>
      <c r="D75" s="4"/>
      <c r="E75" s="4"/>
      <c r="F75" s="13"/>
      <c r="G75" s="13"/>
      <c r="H75" s="13"/>
      <c r="I75" s="13"/>
      <c r="J75" s="13"/>
      <c r="K75" s="13"/>
      <c r="L75" s="13"/>
      <c r="M75" s="13"/>
      <c r="U75" s="68" t="s">
        <v>27</v>
      </c>
      <c r="V75" s="41" t="str">
        <f ca="1">'Finals 4'!$I23</f>
        <v>Mainz 05</v>
      </c>
      <c r="W75" s="13" t="str">
        <f ca="1">'Finals 4'!$K23</f>
        <v>Eintracht Frankfurt</v>
      </c>
      <c r="X75" s="13">
        <f ca="1">IF(AND('Finals 4'!$L23&lt;&gt;"",'Finals 4'!$N23&lt;&gt;"",$V75&lt;&gt;$W75,$V75&lt;&gt;"",$W75&lt;&gt;""),'Finals 4'!$L23,"")</f>
        <v>2</v>
      </c>
      <c r="Y75" s="36">
        <f ca="1">IF(AND('Finals 4'!$L23&lt;&gt;"",'Finals 4'!$N23&lt;&gt;"",$V75&lt;&gt;$W75,$V75&lt;&gt;"",$W75&lt;&gt;""),'Finals 4'!$N23,"")</f>
        <v>2</v>
      </c>
      <c r="Z75" s="35" t="str">
        <f t="shared" ref="Z75:Z108" ca="1" si="68">V75&amp;W75</f>
        <v>Mainz 05Eintracht Frankfurt</v>
      </c>
      <c r="AA75" s="13">
        <f t="shared" ca="1" si="67"/>
        <v>1</v>
      </c>
      <c r="AB75" s="13" t="str">
        <f ca="1">IF(AA75&gt;0,X75&amp;Language!$E$84&amp;Y75,"")</f>
        <v>2-2</v>
      </c>
      <c r="AD75" s="145"/>
      <c r="AE75" s="150">
        <f ca="1">IF($AA75=0,"",IF($X75&gt;$Y75,Settings!$C$4,IF($X75=$Y75,1,0)))</f>
        <v>1</v>
      </c>
      <c r="AF75" s="145">
        <f ca="1">IF($AA75=0,"",IF($X75&lt;$Y75,Settings!$C$4,IF($X75=$Y75,1,0)))</f>
        <v>1</v>
      </c>
    </row>
    <row r="76" spans="2:43" s="2" customFormat="1" x14ac:dyDescent="0.2">
      <c r="B76" s="4"/>
      <c r="C76" s="4"/>
      <c r="D76" s="4"/>
      <c r="E76" s="4"/>
      <c r="F76" s="13"/>
      <c r="G76" s="13"/>
      <c r="H76" s="13"/>
      <c r="I76" s="13"/>
      <c r="J76" s="13"/>
      <c r="K76" s="13"/>
      <c r="L76" s="13"/>
      <c r="M76" s="13"/>
      <c r="U76" s="68" t="s">
        <v>28</v>
      </c>
      <c r="V76" s="41" t="str">
        <f ca="1">'Finals 4'!$I24</f>
        <v>Inter Mailand</v>
      </c>
      <c r="W76" s="13" t="str">
        <f ca="1">'Finals 4'!$K24</f>
        <v>Manchester City</v>
      </c>
      <c r="X76" s="13">
        <f ca="1">IF(AND('Finals 4'!$L24&lt;&gt;"",'Finals 4'!$N24&lt;&gt;"",$V76&lt;&gt;$W76,$V76&lt;&gt;"",$W76&lt;&gt;""),'Finals 4'!$L24,"")</f>
        <v>1</v>
      </c>
      <c r="Y76" s="36">
        <f ca="1">IF(AND('Finals 4'!$L24&lt;&gt;"",'Finals 4'!$N24&lt;&gt;"",$V76&lt;&gt;$W76,$V76&lt;&gt;"",$W76&lt;&gt;""),'Finals 4'!$N24,"")</f>
        <v>2</v>
      </c>
      <c r="Z76" s="35" t="str">
        <f t="shared" ca="1" si="68"/>
        <v>Inter MailandManchester City</v>
      </c>
      <c r="AA76" s="13">
        <f t="shared" ca="1" si="67"/>
        <v>1</v>
      </c>
      <c r="AB76" s="13" t="str">
        <f ca="1">IF(AA76&gt;0,X76&amp;Language!$E$84&amp;Y76,"")</f>
        <v>1-2</v>
      </c>
      <c r="AD76" s="145"/>
      <c r="AE76" s="150">
        <f ca="1">IF($AA76=0,"",IF($X76&gt;$Y76,Settings!$C$4,IF($X76=$Y76,1,0)))</f>
        <v>0</v>
      </c>
      <c r="AF76" s="145">
        <f ca="1">IF($AA76=0,"",IF($X76&lt;$Y76,Settings!$C$4,IF($X76=$Y76,1,0)))</f>
        <v>3</v>
      </c>
    </row>
    <row r="77" spans="2:43" s="2" customFormat="1" x14ac:dyDescent="0.2">
      <c r="B77" s="4"/>
      <c r="C77" s="4"/>
      <c r="D77" s="4"/>
      <c r="E77" s="4"/>
      <c r="F77" s="13"/>
      <c r="G77" s="13"/>
      <c r="H77" s="13"/>
      <c r="I77" s="13"/>
      <c r="J77" s="13"/>
      <c r="K77" s="13"/>
      <c r="L77" s="13"/>
      <c r="M77" s="13"/>
      <c r="U77" s="68" t="s">
        <v>29</v>
      </c>
      <c r="V77" s="41" t="str">
        <f ca="1">'Finals 4'!$I25</f>
        <v>Kickers Rodendorf</v>
      </c>
      <c r="W77" s="13" t="str">
        <f ca="1">'Finals 4'!$K25</f>
        <v>VFB Essenheim</v>
      </c>
      <c r="X77" s="13">
        <f ca="1">IF(AND('Finals 4'!$L25&lt;&gt;"",'Finals 4'!$N25&lt;&gt;"",$V77&lt;&gt;$W77,$V77&lt;&gt;"",$W77&lt;&gt;""),'Finals 4'!$L25,"")</f>
        <v>4</v>
      </c>
      <c r="Y77" s="36">
        <f ca="1">IF(AND('Finals 4'!$L25&lt;&gt;"",'Finals 4'!$N25&lt;&gt;"",$V77&lt;&gt;$W77,$V77&lt;&gt;"",$W77&lt;&gt;""),'Finals 4'!$N25,"")</f>
        <v>2</v>
      </c>
      <c r="Z77" s="35" t="str">
        <f t="shared" ca="1" si="68"/>
        <v>Kickers RodendorfVFB Essenheim</v>
      </c>
      <c r="AA77" s="13">
        <f t="shared" ca="1" si="67"/>
        <v>1</v>
      </c>
      <c r="AB77" s="13" t="str">
        <f ca="1">IF(AA77&gt;0,X77&amp;Language!$E$84&amp;Y77,"")</f>
        <v>4-2</v>
      </c>
      <c r="AD77" s="145"/>
      <c r="AE77" s="150">
        <f ca="1">IF($AA77=0,"",IF($X77&gt;$Y77,Settings!$C$4,IF($X77=$Y77,1,0)))</f>
        <v>3</v>
      </c>
      <c r="AF77" s="145">
        <f ca="1">IF($AA77=0,"",IF($X77&lt;$Y77,Settings!$C$4,IF($X77=$Y77,1,0)))</f>
        <v>0</v>
      </c>
    </row>
    <row r="78" spans="2:43" s="2" customFormat="1" x14ac:dyDescent="0.2">
      <c r="B78" s="4"/>
      <c r="C78" s="4"/>
      <c r="D78" s="4"/>
      <c r="E78" s="4"/>
      <c r="F78" s="13"/>
      <c r="G78" s="13"/>
      <c r="H78" s="13"/>
      <c r="I78" s="13"/>
      <c r="J78" s="13"/>
      <c r="K78" s="13"/>
      <c r="L78" s="13"/>
      <c r="M78" s="13"/>
      <c r="U78" s="68" t="s">
        <v>30</v>
      </c>
      <c r="V78" s="41" t="str">
        <f ca="1">'Finals 4'!$I26</f>
        <v>FSV Rauen</v>
      </c>
      <c r="W78" s="13" t="str">
        <f ca="1">'Finals 4'!$K26</f>
        <v>1. FC Riedwald</v>
      </c>
      <c r="X78" s="13">
        <f ca="1">IF(AND('Finals 4'!$L26&lt;&gt;"",'Finals 4'!$N26&lt;&gt;"",$V78&lt;&gt;$W78,$V78&lt;&gt;"",$W78&lt;&gt;""),'Finals 4'!$L26,"")</f>
        <v>3</v>
      </c>
      <c r="Y78" s="36">
        <f ca="1">IF(AND('Finals 4'!$L26&lt;&gt;"",'Finals 4'!$N26&lt;&gt;"",$V78&lt;&gt;$W78,$V78&lt;&gt;"",$W78&lt;&gt;""),'Finals 4'!$N26,"")</f>
        <v>1</v>
      </c>
      <c r="Z78" s="35" t="str">
        <f t="shared" ca="1" si="68"/>
        <v>FSV Rauen1. FC Riedwald</v>
      </c>
      <c r="AA78" s="13">
        <f t="shared" ca="1" si="67"/>
        <v>1</v>
      </c>
      <c r="AB78" s="13" t="str">
        <f ca="1">IF(AA78&gt;0,X78&amp;Language!$E$84&amp;Y78,"")</f>
        <v>3-1</v>
      </c>
      <c r="AD78" s="145"/>
      <c r="AE78" s="150">
        <f ca="1">IF($AA78=0,"",IF($X78&gt;$Y78,Settings!$C$4,IF($X78=$Y78,1,0)))</f>
        <v>3</v>
      </c>
      <c r="AF78" s="145">
        <f ca="1">IF($AA78=0,"",IF($X78&lt;$Y78,Settings!$C$4,IF($X78=$Y78,1,0)))</f>
        <v>0</v>
      </c>
    </row>
    <row r="79" spans="2:43" s="2" customFormat="1" x14ac:dyDescent="0.2">
      <c r="B79" s="4"/>
      <c r="C79" s="4"/>
      <c r="D79" s="4"/>
      <c r="E79" s="4"/>
      <c r="F79" s="13"/>
      <c r="G79" s="13"/>
      <c r="H79" s="13"/>
      <c r="I79" s="13"/>
      <c r="J79" s="13"/>
      <c r="K79" s="13"/>
      <c r="L79" s="13"/>
      <c r="M79" s="13"/>
      <c r="U79" s="68" t="s">
        <v>31</v>
      </c>
      <c r="V79" s="41" t="str">
        <f ca="1">'Finals 4'!$I27</f>
        <v>1. FC Nürnberg</v>
      </c>
      <c r="W79" s="13" t="str">
        <f ca="1">'Finals 4'!$K27</f>
        <v>Borussia Dortmund</v>
      </c>
      <c r="X79" s="13">
        <f ca="1">IF(AND('Finals 4'!$L27&lt;&gt;"",'Finals 4'!$N27&lt;&gt;"",$V79&lt;&gt;$W79,$V79&lt;&gt;"",$W79&lt;&gt;""),'Finals 4'!$L27,"")</f>
        <v>1</v>
      </c>
      <c r="Y79" s="36">
        <f ca="1">IF(AND('Finals 4'!$L27&lt;&gt;"",'Finals 4'!$N27&lt;&gt;"",$V79&lt;&gt;$W79,$V79&lt;&gt;"",$W79&lt;&gt;""),'Finals 4'!$N27,"")</f>
        <v>3</v>
      </c>
      <c r="Z79" s="35" t="str">
        <f t="shared" ca="1" si="68"/>
        <v>1. FC NürnbergBorussia Dortmund</v>
      </c>
      <c r="AA79" s="13">
        <f t="shared" ca="1" si="67"/>
        <v>1</v>
      </c>
      <c r="AB79" s="13" t="str">
        <f ca="1">IF(AA79&gt;0,X79&amp;Language!$E$84&amp;Y79,"")</f>
        <v>1-3</v>
      </c>
      <c r="AD79" s="145"/>
      <c r="AE79" s="150">
        <f ca="1">IF($AA79=0,"",IF($X79&gt;$Y79,Settings!$C$4,IF($X79=$Y79,1,0)))</f>
        <v>0</v>
      </c>
      <c r="AF79" s="145">
        <f ca="1">IF($AA79=0,"",IF($X79&lt;$Y79,Settings!$C$4,IF($X79=$Y79,1,0)))</f>
        <v>3</v>
      </c>
    </row>
    <row r="80" spans="2:43" s="2" customFormat="1" x14ac:dyDescent="0.2">
      <c r="B80" s="4"/>
      <c r="C80" s="4"/>
      <c r="D80" s="4"/>
      <c r="E80" s="4"/>
      <c r="F80" s="13"/>
      <c r="G80" s="13"/>
      <c r="H80" s="13"/>
      <c r="I80" s="13"/>
      <c r="J80" s="13"/>
      <c r="K80" s="13"/>
      <c r="L80" s="13"/>
      <c r="M80" s="13"/>
      <c r="U80" s="68" t="s">
        <v>32</v>
      </c>
      <c r="V80" s="41" t="str">
        <f ca="1">'Finals 4'!$I28</f>
        <v>FC Barcelona</v>
      </c>
      <c r="W80" s="13" t="str">
        <f ca="1">'Finals 4'!$K28</f>
        <v>Real Madrid</v>
      </c>
      <c r="X80" s="13">
        <f ca="1">IF(AND('Finals 4'!$L28&lt;&gt;"",'Finals 4'!$N28&lt;&gt;"",$V80&lt;&gt;$W80,$V80&lt;&gt;"",$W80&lt;&gt;""),'Finals 4'!$L28,"")</f>
        <v>0</v>
      </c>
      <c r="Y80" s="36">
        <f ca="1">IF(AND('Finals 4'!$L28&lt;&gt;"",'Finals 4'!$N28&lt;&gt;"",$V80&lt;&gt;$W80,$V80&lt;&gt;"",$W80&lt;&gt;""),'Finals 4'!$N28,"")</f>
        <v>1</v>
      </c>
      <c r="Z80" s="35" t="str">
        <f t="shared" ca="1" si="68"/>
        <v>FC BarcelonaReal Madrid</v>
      </c>
      <c r="AA80" s="13">
        <f t="shared" ca="1" si="67"/>
        <v>1</v>
      </c>
      <c r="AB80" s="13" t="str">
        <f ca="1">IF(AA80&gt;0,X80&amp;Language!$E$84&amp;Y80,"")</f>
        <v>0-1</v>
      </c>
      <c r="AD80" s="145"/>
      <c r="AE80" s="150">
        <f ca="1">IF($AA80=0,"",IF($X80&gt;$Y80,Settings!$C$4,IF($X80=$Y80,1,0)))</f>
        <v>0</v>
      </c>
      <c r="AF80" s="145">
        <f ca="1">IF($AA80=0,"",IF($X80&lt;$Y80,Settings!$C$4,IF($X80=$Y80,1,0)))</f>
        <v>3</v>
      </c>
    </row>
    <row r="81" spans="2:32" s="2" customFormat="1" x14ac:dyDescent="0.2">
      <c r="B81" s="4"/>
      <c r="C81" s="4"/>
      <c r="D81" s="4"/>
      <c r="E81" s="4"/>
      <c r="F81" s="13"/>
      <c r="G81" s="13"/>
      <c r="H81" s="13"/>
      <c r="I81" s="13"/>
      <c r="J81" s="13"/>
      <c r="K81" s="13"/>
      <c r="L81" s="13"/>
      <c r="M81" s="13"/>
      <c r="U81" s="68" t="s">
        <v>33</v>
      </c>
      <c r="V81" s="41" t="str">
        <f ca="1">'Finals 4'!$I29</f>
        <v/>
      </c>
      <c r="W81" s="13" t="str">
        <f ca="1">'Finals 4'!$K29</f>
        <v>Kickers Rodendorf</v>
      </c>
      <c r="X81" s="13" t="str">
        <f ca="1">IF(AND('Finals 4'!$L29&lt;&gt;"",'Finals 4'!$N29&lt;&gt;"",$V81&lt;&gt;$W81,$V81&lt;&gt;"",$W81&lt;&gt;""),'Finals 4'!$L29,"")</f>
        <v/>
      </c>
      <c r="Y81" s="36" t="str">
        <f ca="1">IF(AND('Finals 4'!$L29&lt;&gt;"",'Finals 4'!$N29&lt;&gt;"",$V81&lt;&gt;$W81,$V81&lt;&gt;"",$W81&lt;&gt;""),'Finals 4'!$N29,"")</f>
        <v/>
      </c>
      <c r="Z81" s="35" t="str">
        <f t="shared" ca="1" si="68"/>
        <v>Kickers Rodendorf</v>
      </c>
      <c r="AA81" s="13">
        <f t="shared" ca="1" si="67"/>
        <v>0</v>
      </c>
      <c r="AB81" s="13" t="str">
        <f ca="1">IF(AA81&gt;0,X81&amp;Language!$E$84&amp;Y81,"")</f>
        <v/>
      </c>
      <c r="AD81" s="145"/>
      <c r="AE81" s="150" t="str">
        <f ca="1">IF($AA81=0,"",IF($X81&gt;$Y81,Settings!$C$4,IF($X81=$Y81,1,0)))</f>
        <v/>
      </c>
      <c r="AF81" s="145" t="str">
        <f ca="1">IF($AA81=0,"",IF($X81&lt;$Y81,Settings!$C$4,IF($X81=$Y81,1,0)))</f>
        <v/>
      </c>
    </row>
    <row r="82" spans="2:32" s="2" customFormat="1" x14ac:dyDescent="0.2">
      <c r="B82" s="4"/>
      <c r="C82" s="4"/>
      <c r="D82" s="4"/>
      <c r="E82" s="4"/>
      <c r="F82" s="13"/>
      <c r="G82" s="13"/>
      <c r="H82" s="13"/>
      <c r="I82" s="13"/>
      <c r="J82" s="13"/>
      <c r="K82" s="13"/>
      <c r="L82" s="13"/>
      <c r="M82" s="13"/>
      <c r="U82" s="68" t="s">
        <v>34</v>
      </c>
      <c r="V82" s="41" t="str">
        <f ca="1">'Finals 4'!$I30</f>
        <v>FC Grönlingen</v>
      </c>
      <c r="W82" s="13" t="str">
        <f ca="1">'Finals 4'!$K30</f>
        <v>FSV Rauen</v>
      </c>
      <c r="X82" s="13">
        <f ca="1">IF(AND('Finals 4'!$L30&lt;&gt;"",'Finals 4'!$N30&lt;&gt;"",$V82&lt;&gt;$W82,$V82&lt;&gt;"",$W82&lt;&gt;""),'Finals 4'!$L30,"")</f>
        <v>2</v>
      </c>
      <c r="Y82" s="36">
        <f ca="1">IF(AND('Finals 4'!$L30&lt;&gt;"",'Finals 4'!$N30&lt;&gt;"",$V82&lt;&gt;$W82,$V82&lt;&gt;"",$W82&lt;&gt;""),'Finals 4'!$N30,"")</f>
        <v>3</v>
      </c>
      <c r="Z82" s="35" t="str">
        <f t="shared" ca="1" si="68"/>
        <v>FC GrönlingenFSV Rauen</v>
      </c>
      <c r="AA82" s="13">
        <f t="shared" ca="1" si="67"/>
        <v>1</v>
      </c>
      <c r="AB82" s="13" t="str">
        <f ca="1">IF(AA82&gt;0,X82&amp;Language!$E$84&amp;Y82,"")</f>
        <v>2-3</v>
      </c>
      <c r="AD82" s="145"/>
      <c r="AE82" s="150">
        <f ca="1">IF($AA82=0,"",IF($X82&gt;$Y82,Settings!$C$4,IF($X82=$Y82,1,0)))</f>
        <v>0</v>
      </c>
      <c r="AF82" s="145">
        <f ca="1">IF($AA82=0,"",IF($X82&lt;$Y82,Settings!$C$4,IF($X82=$Y82,1,0)))</f>
        <v>3</v>
      </c>
    </row>
    <row r="83" spans="2:32" s="2" customFormat="1" x14ac:dyDescent="0.2">
      <c r="B83" s="4"/>
      <c r="C83" s="4"/>
      <c r="D83" s="4"/>
      <c r="E83" s="4"/>
      <c r="F83" s="13"/>
      <c r="G83" s="13"/>
      <c r="H83" s="13"/>
      <c r="I83" s="13"/>
      <c r="J83" s="13"/>
      <c r="K83" s="13"/>
      <c r="L83" s="13"/>
      <c r="M83" s="13"/>
      <c r="U83" s="68" t="s">
        <v>35</v>
      </c>
      <c r="V83" s="41" t="str">
        <f ca="1">'Finals 4'!$I31</f>
        <v>Mainz 05</v>
      </c>
      <c r="W83" s="13" t="str">
        <f ca="1">'Finals 4'!$K31</f>
        <v>1. FC Nürnberg</v>
      </c>
      <c r="X83" s="13">
        <f ca="1">IF(AND('Finals 4'!$L31&lt;&gt;"",'Finals 4'!$N31&lt;&gt;"",$V83&lt;&gt;$W83,$V83&lt;&gt;"",$W83&lt;&gt;""),'Finals 4'!$L31,"")</f>
        <v>3</v>
      </c>
      <c r="Y83" s="36">
        <f ca="1">IF(AND('Finals 4'!$L31&lt;&gt;"",'Finals 4'!$N31&lt;&gt;"",$V83&lt;&gt;$W83,$V83&lt;&gt;"",$W83&lt;&gt;""),'Finals 4'!$N31,"")</f>
        <v>3</v>
      </c>
      <c r="Z83" s="35" t="str">
        <f t="shared" ca="1" si="68"/>
        <v>Mainz 051. FC Nürnberg</v>
      </c>
      <c r="AA83" s="13">
        <f t="shared" ca="1" si="67"/>
        <v>1</v>
      </c>
      <c r="AB83" s="13" t="str">
        <f ca="1">IF(AA83&gt;0,X83&amp;Language!$E$84&amp;Y83,"")</f>
        <v>3-3</v>
      </c>
      <c r="AD83" s="145"/>
      <c r="AE83" s="150">
        <f ca="1">IF($AA83=0,"",IF($X83&gt;$Y83,Settings!$C$4,IF($X83=$Y83,1,0)))</f>
        <v>1</v>
      </c>
      <c r="AF83" s="145">
        <f ca="1">IF($AA83=0,"",IF($X83&lt;$Y83,Settings!$C$4,IF($X83=$Y83,1,0)))</f>
        <v>1</v>
      </c>
    </row>
    <row r="84" spans="2:32" s="2" customFormat="1" x14ac:dyDescent="0.2">
      <c r="B84" s="4"/>
      <c r="C84" s="4"/>
      <c r="D84" s="4"/>
      <c r="E84" s="4"/>
      <c r="F84" s="13"/>
      <c r="G84" s="13"/>
      <c r="H84" s="13"/>
      <c r="I84" s="13"/>
      <c r="J84" s="13"/>
      <c r="K84" s="13"/>
      <c r="L84" s="13"/>
      <c r="M84" s="13"/>
      <c r="U84" s="68" t="s">
        <v>36</v>
      </c>
      <c r="V84" s="41" t="str">
        <f ca="1">'Finals 4'!$I32</f>
        <v>Inter Mailand</v>
      </c>
      <c r="W84" s="13" t="str">
        <f ca="1">'Finals 4'!$K32</f>
        <v>FC Barcelona</v>
      </c>
      <c r="X84" s="13">
        <f ca="1">IF(AND('Finals 4'!$L32&lt;&gt;"",'Finals 4'!$N32&lt;&gt;"",$V84&lt;&gt;$W84,$V84&lt;&gt;"",$W84&lt;&gt;""),'Finals 4'!$L32,"")</f>
        <v>1</v>
      </c>
      <c r="Y84" s="36">
        <f ca="1">IF(AND('Finals 4'!$L32&lt;&gt;"",'Finals 4'!$N32&lt;&gt;"",$V84&lt;&gt;$W84,$V84&lt;&gt;"",$W84&lt;&gt;""),'Finals 4'!$N32,"")</f>
        <v>2</v>
      </c>
      <c r="Z84" s="35" t="str">
        <f t="shared" ca="1" si="68"/>
        <v>Inter MailandFC Barcelona</v>
      </c>
      <c r="AA84" s="13">
        <f t="shared" ca="1" si="67"/>
        <v>1</v>
      </c>
      <c r="AB84" s="13" t="str">
        <f ca="1">IF(AA84&gt;0,X84&amp;Language!$E$84&amp;Y84,"")</f>
        <v>1-2</v>
      </c>
      <c r="AD84" s="145"/>
      <c r="AE84" s="150">
        <f ca="1">IF($AA84=0,"",IF($X84&gt;$Y84,Settings!$C$4,IF($X84=$Y84,1,0)))</f>
        <v>0</v>
      </c>
      <c r="AF84" s="145">
        <f ca="1">IF($AA84=0,"",IF($X84&lt;$Y84,Settings!$C$4,IF($X84=$Y84,1,0)))</f>
        <v>3</v>
      </c>
    </row>
    <row r="85" spans="2:32" s="2" customFormat="1" x14ac:dyDescent="0.2">
      <c r="B85" s="4"/>
      <c r="C85" s="4"/>
      <c r="D85" s="4"/>
      <c r="E85" s="4"/>
      <c r="F85" s="13"/>
      <c r="G85" s="13"/>
      <c r="H85" s="13"/>
      <c r="I85" s="13"/>
      <c r="J85" s="13"/>
      <c r="K85" s="13"/>
      <c r="L85" s="13"/>
      <c r="M85" s="13"/>
      <c r="U85" s="68" t="s">
        <v>37</v>
      </c>
      <c r="V85" s="41" t="str">
        <f ca="1">'Finals 4'!$I33</f>
        <v>VFB Essenheim</v>
      </c>
      <c r="W85" s="13" t="str">
        <f ca="1">'Finals 4'!$K33</f>
        <v>SSV Wildbach</v>
      </c>
      <c r="X85" s="13">
        <f ca="1">IF(AND('Finals 4'!$L33&lt;&gt;"",'Finals 4'!$N33&lt;&gt;"",$V85&lt;&gt;$W85,$V85&lt;&gt;"",$W85&lt;&gt;""),'Finals 4'!$L33,"")</f>
        <v>5</v>
      </c>
      <c r="Y85" s="36">
        <f ca="1">IF(AND('Finals 4'!$L33&lt;&gt;"",'Finals 4'!$N33&lt;&gt;"",$V85&lt;&gt;$W85,$V85&lt;&gt;"",$W85&lt;&gt;""),'Finals 4'!$N33,"")</f>
        <v>4</v>
      </c>
      <c r="Z85" s="35" t="str">
        <f t="shared" ca="1" si="68"/>
        <v>VFB EssenheimSSV Wildbach</v>
      </c>
      <c r="AA85" s="13">
        <f t="shared" ca="1" si="67"/>
        <v>1</v>
      </c>
      <c r="AB85" s="13" t="str">
        <f ca="1">IF(AA85&gt;0,X85&amp;Language!$E$84&amp;Y85,"")</f>
        <v>5-4</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'Finals 4'!$I34</f>
        <v>1. FC Riedwald</v>
      </c>
      <c r="W86" s="13" t="str">
        <f ca="1">'Finals 4'!$K34</f>
        <v>Maibach 1822 eV</v>
      </c>
      <c r="X86" s="13">
        <f ca="1">IF(AND('Finals 4'!$L34&lt;&gt;"",'Finals 4'!$N34&lt;&gt;"",$V86&lt;&gt;$W86,$V86&lt;&gt;"",$W86&lt;&gt;""),'Finals 4'!$L34,"")</f>
        <v>2</v>
      </c>
      <c r="Y86" s="36">
        <f ca="1">IF(AND('Finals 4'!$L34&lt;&gt;"",'Finals 4'!$N34&lt;&gt;"",$V86&lt;&gt;$W86,$V86&lt;&gt;"",$W86&lt;&gt;""),'Finals 4'!$N34,"")</f>
        <v>0</v>
      </c>
      <c r="Z86" s="35" t="str">
        <f t="shared" ca="1" si="68"/>
        <v>1. FC RiedwaldMaibach 1822 eV</v>
      </c>
      <c r="AA86" s="13">
        <f t="shared" ca="1" si="67"/>
        <v>1</v>
      </c>
      <c r="AB86" s="13" t="str">
        <f ca="1">IF(AA86&gt;0,X86&amp;Language!$E$84&amp;Y86,"")</f>
        <v>2-0</v>
      </c>
      <c r="AD86" s="145"/>
      <c r="AE86" s="150">
        <f ca="1">IF($AA86=0,"",IF($X86&gt;$Y86,Settings!$C$4,IF($X86=$Y86,1,0)))</f>
        <v>3</v>
      </c>
      <c r="AF86" s="145">
        <f ca="1">IF($AA86=0,"",IF($X86&lt;$Y86,Settings!$C$4,IF($X86=$Y86,1,0)))</f>
        <v>0</v>
      </c>
    </row>
    <row r="87" spans="2:32" s="2" customFormat="1" x14ac:dyDescent="0.2">
      <c r="B87" s="4"/>
      <c r="C87" s="4"/>
      <c r="D87" s="4"/>
      <c r="E87" s="4"/>
      <c r="F87" s="13"/>
      <c r="G87" s="13"/>
      <c r="H87" s="13"/>
      <c r="I87" s="13"/>
      <c r="J87" s="13"/>
      <c r="K87" s="13"/>
      <c r="L87" s="13"/>
      <c r="M87" s="13"/>
      <c r="U87" s="68" t="s">
        <v>39</v>
      </c>
      <c r="V87" s="41" t="str">
        <f ca="1">'Finals 4'!$I35</f>
        <v>Borussia Dortmund</v>
      </c>
      <c r="W87" s="13" t="str">
        <f ca="1">'Finals 4'!$K35</f>
        <v>Eintracht Frankfurt</v>
      </c>
      <c r="X87" s="13">
        <f ca="1">IF(AND('Finals 4'!$L35&lt;&gt;"",'Finals 4'!$N35&lt;&gt;"",$V87&lt;&gt;$W87,$V87&lt;&gt;"",$W87&lt;&gt;""),'Finals 4'!$L35,"")</f>
        <v>0</v>
      </c>
      <c r="Y87" s="36">
        <f ca="1">IF(AND('Finals 4'!$L35&lt;&gt;"",'Finals 4'!$N35&lt;&gt;"",$V87&lt;&gt;$W87,$V87&lt;&gt;"",$W87&lt;&gt;""),'Finals 4'!$N35,"")</f>
        <v>0</v>
      </c>
      <c r="Z87" s="35" t="str">
        <f t="shared" ca="1" si="68"/>
        <v>Borussia DortmundEintracht Frankfurt</v>
      </c>
      <c r="AA87" s="13">
        <f t="shared" ca="1" si="67"/>
        <v>1</v>
      </c>
      <c r="AB87" s="13" t="str">
        <f ca="1">IF(AA87&gt;0,X87&amp;Language!$E$84&amp;Y87,"")</f>
        <v>0-0</v>
      </c>
      <c r="AD87" s="145"/>
      <c r="AE87" s="150">
        <f ca="1">IF($AA87=0,"",IF($X87&gt;$Y87,Settings!$C$4,IF($X87=$Y87,1,0)))</f>
        <v>1</v>
      </c>
      <c r="AF87" s="145">
        <f ca="1">IF($AA87=0,"",IF($X87&lt;$Y87,Settings!$C$4,IF($X87=$Y87,1,0)))</f>
        <v>1</v>
      </c>
    </row>
    <row r="88" spans="2:32" s="2" customFormat="1" ht="12.75" thickBot="1" x14ac:dyDescent="0.25">
      <c r="B88" s="4"/>
      <c r="C88" s="4"/>
      <c r="D88" s="4"/>
      <c r="E88" s="4"/>
      <c r="F88" s="13"/>
      <c r="G88" s="13"/>
      <c r="H88" s="13"/>
      <c r="I88" s="13"/>
      <c r="J88" s="13"/>
      <c r="K88" s="13"/>
      <c r="L88" s="13"/>
      <c r="M88" s="13"/>
      <c r="U88" s="68" t="s">
        <v>40</v>
      </c>
      <c r="V88" s="41" t="str">
        <f ca="1">'Finals 4'!$I36</f>
        <v>Real Madrid</v>
      </c>
      <c r="W88" s="13" t="str">
        <f ca="1">'Finals 4'!$K36</f>
        <v>Manchester City</v>
      </c>
      <c r="X88" s="13">
        <f ca="1">IF(AND('Finals 4'!$L36&lt;&gt;"",'Finals 4'!$N36&lt;&gt;"",$V88&lt;&gt;$W88,$V88&lt;&gt;"",$W88&lt;&gt;""),'Finals 4'!$L36,"")</f>
        <v>1</v>
      </c>
      <c r="Y88" s="36">
        <f ca="1">IF(AND('Finals 4'!$L36&lt;&gt;"",'Finals 4'!$N36&lt;&gt;"",$V88&lt;&gt;$W88,$V88&lt;&gt;"",$W88&lt;&gt;""),'Finals 4'!$N36,"")</f>
        <v>1</v>
      </c>
      <c r="Z88" s="35" t="str">
        <f t="shared" ca="1" si="68"/>
        <v>Real MadridManchester City</v>
      </c>
      <c r="AA88" s="13">
        <f t="shared" ca="1" si="67"/>
        <v>1</v>
      </c>
      <c r="AB88" s="13" t="str">
        <f ca="1">IF(AA88&gt;0,X88&amp;Language!$E$84&amp;Y88,"")</f>
        <v>1-1</v>
      </c>
      <c r="AD88" s="145"/>
      <c r="AE88" s="150">
        <f ca="1">IF($AA88=0,"",IF($X88&gt;$Y88,Settings!$C$4,IF($X88=$Y88,1,0)))</f>
        <v>1</v>
      </c>
      <c r="AF88" s="145">
        <f ca="1">IF($AA88=0,"",IF($X88&lt;$Y88,Settings!$C$4,IF($X88=$Y88,1,0)))</f>
        <v>1</v>
      </c>
    </row>
    <row r="89" spans="2:32" s="2" customFormat="1" ht="12.75" thickTop="1" x14ac:dyDescent="0.2">
      <c r="B89" s="4"/>
      <c r="C89" s="4"/>
      <c r="D89" s="4"/>
      <c r="E89" s="4"/>
      <c r="F89" s="13"/>
      <c r="G89" s="13"/>
      <c r="H89" s="13"/>
      <c r="I89" s="13"/>
      <c r="J89" s="13"/>
      <c r="K89" s="13"/>
      <c r="L89" s="13"/>
      <c r="M89" s="13"/>
      <c r="U89" s="309" t="s">
        <v>41</v>
      </c>
      <c r="V89" s="310" t="str">
        <f>""</f>
        <v/>
      </c>
      <c r="W89" s="311" t="str">
        <f>""</f>
        <v/>
      </c>
      <c r="X89" s="311" t="str">
        <f>""</f>
        <v/>
      </c>
      <c r="Y89" s="312" t="str">
        <f>""</f>
        <v/>
      </c>
      <c r="Z89" s="313" t="str">
        <f t="shared" si="68"/>
        <v/>
      </c>
      <c r="AA89" s="311">
        <f t="shared" si="67"/>
        <v>0</v>
      </c>
      <c r="AB89" s="311" t="str">
        <f>IF(AA89&gt;0,X89&amp;Language!$E$84&amp;Y89,"")</f>
        <v/>
      </c>
      <c r="AC89" s="314"/>
      <c r="AD89" s="315"/>
      <c r="AE89" s="316" t="str">
        <f>IF($AA89=0,"",IF($X89&gt;$Y89,Settings!$C$4,IF($X89=$Y89,1,0)))</f>
        <v/>
      </c>
      <c r="AF89" s="315" t="str">
        <f>IF($AA89=0,"",IF($X89&lt;$Y89,Settings!$C$4,IF($X89=$Y89,1,0)))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IF(AA90&gt;0,X90&amp;Language!$E$84&amp;Y90,"")</f>
        <v/>
      </c>
      <c r="AD90" s="145"/>
      <c r="AE90" s="150" t="str">
        <f>IF($AA90=0,"",IF($X90&gt;$Y90,Settings!$C$4,IF($X90=$Y90,1,0)))</f>
        <v/>
      </c>
      <c r="AF90" s="145" t="str">
        <f>IF($AA90=0,"",IF($X90&lt;$Y90,Settings!$C$4,IF($X90=$Y90,1,0)))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IF(AA91&gt;0,X91&amp;Language!$E$84&amp;Y91,"")</f>
        <v/>
      </c>
      <c r="AD91" s="145"/>
      <c r="AE91" s="150" t="str">
        <f>IF($AA91=0,"",IF($X91&gt;$Y91,Settings!$C$4,IF($X91=$Y91,1,0)))</f>
        <v/>
      </c>
      <c r="AF91" s="145" t="str">
        <f>IF($AA91=0,"",IF($X91&lt;$Y91,Settings!$C$4,IF($X91=$Y91,1,0)))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IF(AA92&gt;0,X92&amp;Language!$E$84&amp;Y92,"")</f>
        <v/>
      </c>
      <c r="AD92" s="145"/>
      <c r="AE92" s="150" t="str">
        <f>IF($AA92=0,"",IF($X92&gt;$Y92,Settings!$C$4,IF($X92=$Y92,1,0)))</f>
        <v/>
      </c>
      <c r="AF92" s="145" t="str">
        <f>IF($AA92=0,"",IF($X92&lt;$Y92,Settings!$C$4,IF($X92=$Y92,1,0)))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IF(AA93&gt;0,X93&amp;Language!$E$84&amp;Y93,"")</f>
        <v/>
      </c>
      <c r="AD93" s="145"/>
      <c r="AE93" s="150" t="str">
        <f>IF($AA93=0,"",IF($X93&gt;$Y93,Settings!$C$4,IF($X93=$Y93,1,0)))</f>
        <v/>
      </c>
      <c r="AF93" s="145" t="str">
        <f>IF($AA93=0,"",IF($X93&lt;$Y93,Settings!$C$4,IF($X93=$Y93,1,0)))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IF(AA94&gt;0,X94&amp;Language!$E$84&amp;Y94,"")</f>
        <v/>
      </c>
      <c r="AD94" s="145"/>
      <c r="AE94" s="150" t="str">
        <f>IF($AA94=0,"",IF($X94&gt;$Y94,Settings!$C$4,IF($X94=$Y94,1,0)))</f>
        <v/>
      </c>
      <c r="AF94" s="145" t="str">
        <f>IF($AA94=0,"",IF($X94&lt;$Y94,Settings!$C$4,IF($X94=$Y94,1,0)))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IF(AA95&gt;0,X95&amp;Language!$E$84&amp;Y95,"")</f>
        <v/>
      </c>
      <c r="AD95" s="145"/>
      <c r="AE95" s="150" t="str">
        <f>IF($AA95=0,"",IF($X95&gt;$Y95,Settings!$C$4,IF($X95=$Y95,1,0)))</f>
        <v/>
      </c>
      <c r="AF95" s="145" t="str">
        <f>IF($AA95=0,"",IF($X95&lt;$Y95,Settings!$C$4,IF($X95=$Y95,1,0)))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IF(AA96&gt;0,X96&amp;Language!$E$84&amp;Y96,"")</f>
        <v/>
      </c>
      <c r="AD96" s="145"/>
      <c r="AE96" s="150" t="str">
        <f>IF($AA96=0,"",IF($X96&gt;$Y96,Settings!$C$4,IF($X96=$Y96,1,0)))</f>
        <v/>
      </c>
      <c r="AF96" s="145" t="str">
        <f>IF($AA96=0,"",IF($X96&lt;$Y96,Settings!$C$4,IF($X96=$Y96,1,0)))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IF(AA97&gt;0,X97&amp;Language!$E$84&amp;Y97,"")</f>
        <v/>
      </c>
      <c r="AD97" s="145"/>
      <c r="AE97" s="150" t="str">
        <f>IF($AA97=0,"",IF($X97&gt;$Y97,Settings!$C$4,IF($X97=$Y97,1,0)))</f>
        <v/>
      </c>
      <c r="AF97" s="145" t="str">
        <f>IF($AA97=0,"",IF($X97&lt;$Y97,Settings!$C$4,IF($X97=$Y97,1,0)))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IF(AA98&gt;0,X98&amp;Language!$E$84&amp;Y98,"")</f>
        <v/>
      </c>
      <c r="AD98" s="145"/>
      <c r="AE98" s="150" t="str">
        <f>IF($AA98=0,"",IF($X98&gt;$Y98,Settings!$C$4,IF($X98=$Y98,1,0)))</f>
        <v/>
      </c>
      <c r="AF98" s="145" t="str">
        <f>IF($AA98=0,"",IF($X98&lt;$Y98,Settings!$C$4,IF($X98=$Y98,1,0)))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IF(AA99&gt;0,X99&amp;Language!$E$84&amp;Y99,"")</f>
        <v/>
      </c>
      <c r="AD99" s="145"/>
      <c r="AE99" s="150" t="str">
        <f>IF($AA99=0,"",IF($X99&gt;$Y99,Settings!$C$4,IF($X99=$Y99,1,0)))</f>
        <v/>
      </c>
      <c r="AF99" s="145" t="str">
        <f>IF($AA99=0,"",IF($X99&lt;$Y99,Settings!$C$4,IF($X99=$Y99,1,0)))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IF(AA100&gt;0,X100&amp;Language!$E$84&amp;Y100,"")</f>
        <v/>
      </c>
      <c r="AD100" s="145"/>
      <c r="AE100" s="150" t="str">
        <f>IF($AA100=0,"",IF($X100&gt;$Y100,Settings!$C$4,IF($X100=$Y100,1,0)))</f>
        <v/>
      </c>
      <c r="AF100" s="145" t="str">
        <f>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IF(AA101&gt;0,X101&amp;Language!$E$84&amp;Y101,"")</f>
        <v/>
      </c>
      <c r="AD101" s="145"/>
      <c r="AE101" s="150" t="str">
        <f>IF($AA101=0,"",IF($X101&gt;$Y101,Settings!$C$4,IF($X101=$Y101,1,0)))</f>
        <v/>
      </c>
      <c r="AF101" s="145" t="str">
        <f>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IF(AA102&gt;0,X102&amp;Language!$E$84&amp;Y102,"")</f>
        <v/>
      </c>
      <c r="AD102" s="145"/>
      <c r="AE102" s="150" t="str">
        <f>IF($AA102=0,"",IF($X102&gt;$Y102,Settings!$C$4,IF($X102=$Y102,1,0)))</f>
        <v/>
      </c>
      <c r="AF102" s="145" t="str">
        <f>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IF(AA103&gt;0,X103&amp;Language!$E$84&amp;Y103,"")</f>
        <v/>
      </c>
      <c r="AD103" s="145"/>
      <c r="AE103" s="150" t="str">
        <f>IF($AA103=0,"",IF($X103&gt;$Y103,Settings!$C$4,IF($X103=$Y103,1,0)))</f>
        <v/>
      </c>
      <c r="AF103" s="145" t="str">
        <f>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IF(AA104&gt;0,X104&amp;Language!$E$84&amp;Y104,"")</f>
        <v/>
      </c>
      <c r="AD104" s="145"/>
      <c r="AE104" s="150" t="str">
        <f>IF($AA104=0,"",IF($X104&gt;$Y104,Settings!$C$4,IF($X104=$Y104,1,0)))</f>
        <v/>
      </c>
      <c r="AF104" s="145" t="str">
        <f>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IF(AA105&gt;0,X105&amp;Language!$E$84&amp;Y105,"")</f>
        <v/>
      </c>
      <c r="AD105" s="145"/>
      <c r="AE105" s="150" t="str">
        <f>IF($AA105=0,"",IF($X105&gt;$Y105,Settings!$C$4,IF($X105=$Y105,1,0)))</f>
        <v/>
      </c>
      <c r="AF105" s="145" t="str">
        <f>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IF(AA106&gt;0,X106&amp;Language!$E$84&amp;Y106,"")</f>
        <v/>
      </c>
      <c r="AD106" s="145"/>
      <c r="AE106" s="150" t="str">
        <f>IF($AA106=0,"",IF($X106&gt;$Y106,Settings!$C$4,IF($X106=$Y106,1,0)))</f>
        <v/>
      </c>
      <c r="AF106" s="145" t="str">
        <f>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IF(AA107&gt;0,X107&amp;Language!$E$84&amp;Y107,"")</f>
        <v/>
      </c>
      <c r="AD107" s="145"/>
      <c r="AE107" s="150" t="str">
        <f>IF($AA107=0,"",IF($X107&gt;$Y107,Settings!$C$4,IF($X107=$Y107,1,0)))</f>
        <v/>
      </c>
      <c r="AF107" s="145" t="str">
        <f>IF($AA107=0,"",IF($X107&lt;$Y107,Settings!$C$4,IF($X107=$Y107,1,0)))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IF(AA108&gt;0,X108&amp;Language!$E$84&amp;Y108,"")</f>
        <v/>
      </c>
      <c r="AD108" s="145"/>
      <c r="AE108" s="150" t="str">
        <f>IF($AA108=0,"",IF($X108&gt;$Y108,Settings!$C$4,IF($X108=$Y108,1,0)))</f>
        <v/>
      </c>
      <c r="AF108" s="145" t="str">
        <f>IF($AA108=0,"",IF($X108&lt;$Y108,Settings!$C$4,IF($X108=$Y108,1,0)))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IF($AA109=0,"",IF($X109&gt;$Y109,Settings!$C$4,IF($X109=$Y109,1,0)))</f>
        <v/>
      </c>
      <c r="AF109" s="14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IF(AA136&gt;0,Y64&amp;Language!$E$84&amp;X64,"")</f>
        <v/>
      </c>
      <c r="AD136" s="145"/>
    </row>
    <row r="137" spans="2:32" x14ac:dyDescent="0.2">
      <c r="Y137" s="68" t="s">
        <v>8</v>
      </c>
      <c r="Z137" s="35" t="str">
        <f ca="1">W65&amp;V65</f>
        <v>VFB Essenheim</v>
      </c>
      <c r="AA137" s="13">
        <f t="shared" ref="AA137:AA200" ca="1" si="70">AA65</f>
        <v>0</v>
      </c>
      <c r="AB137" s="13" t="str">
        <f ca="1">IF(AA137&gt;0,Y65&amp;Language!$E$84&amp;X65,"")</f>
        <v/>
      </c>
      <c r="AC137" s="2"/>
      <c r="AD137" s="145"/>
    </row>
    <row r="138" spans="2:32" x14ac:dyDescent="0.2">
      <c r="Y138" s="68" t="s">
        <v>9</v>
      </c>
      <c r="Z138" s="35" t="str">
        <f t="shared" ref="Z138:Z201" ca="1" si="71">W66&amp;V66</f>
        <v>FC Grönlingen1. FC Riedwald</v>
      </c>
      <c r="AA138" s="13">
        <f t="shared" ca="1" si="70"/>
        <v>1</v>
      </c>
      <c r="AB138" s="13" t="str">
        <f ca="1">IF(AA138&gt;0,Y66&amp;Language!$E$84&amp;X66,"")</f>
        <v>0-1</v>
      </c>
      <c r="AC138" s="2"/>
      <c r="AD138" s="145"/>
    </row>
    <row r="139" spans="2:32" x14ac:dyDescent="0.2">
      <c r="Y139" s="68" t="s">
        <v>10</v>
      </c>
      <c r="Z139" s="35" t="str">
        <f t="shared" ca="1" si="71"/>
        <v>Mainz 05Borussia Dortmund</v>
      </c>
      <c r="AA139" s="13">
        <f t="shared" ca="1" si="70"/>
        <v>1</v>
      </c>
      <c r="AB139" s="13" t="str">
        <f ca="1">IF(AA139&gt;0,Y67&amp;Language!$E$84&amp;X67,"")</f>
        <v>3-4</v>
      </c>
      <c r="AC139" s="2"/>
      <c r="AD139" s="145"/>
    </row>
    <row r="140" spans="2:32" x14ac:dyDescent="0.2">
      <c r="Y140" s="68" t="s">
        <v>11</v>
      </c>
      <c r="Z140" s="35" t="str">
        <f t="shared" ca="1" si="71"/>
        <v>Inter MailandReal Madrid</v>
      </c>
      <c r="AA140" s="13">
        <f t="shared" ca="1" si="70"/>
        <v>1</v>
      </c>
      <c r="AB140" s="13" t="str">
        <f ca="1">IF(AA140&gt;0,Y68&amp;Language!$E$84&amp;X68,"")</f>
        <v>2-3</v>
      </c>
      <c r="AC140" s="2"/>
      <c r="AD140" s="145"/>
    </row>
    <row r="141" spans="2:32" x14ac:dyDescent="0.2">
      <c r="Y141" s="68" t="s">
        <v>12</v>
      </c>
      <c r="Z141" s="35" t="str">
        <f t="shared" ca="1" si="71"/>
        <v>Kickers RodendorfSSV Wildbach</v>
      </c>
      <c r="AA141" s="13">
        <f t="shared" ca="1" si="70"/>
        <v>1</v>
      </c>
      <c r="AB141" s="13" t="str">
        <f ca="1">IF(AA141&gt;0,Y69&amp;Language!$E$84&amp;X69,"")</f>
        <v>4-4</v>
      </c>
      <c r="AC141" s="2"/>
      <c r="AD141" s="145"/>
    </row>
    <row r="142" spans="2:32" x14ac:dyDescent="0.2">
      <c r="Y142" s="68" t="s">
        <v>17</v>
      </c>
      <c r="Z142" s="35" t="str">
        <f t="shared" ca="1" si="71"/>
        <v>FSV RauenMaibach 1822 eV</v>
      </c>
      <c r="AA142" s="13">
        <f t="shared" ca="1" si="70"/>
        <v>1</v>
      </c>
      <c r="AB142" s="13" t="str">
        <f ca="1">IF(AA142&gt;0,Y70&amp;Language!$E$84&amp;X70,"")</f>
        <v>1-2</v>
      </c>
      <c r="AC142" s="2"/>
      <c r="AD142" s="145"/>
    </row>
    <row r="143" spans="2:32" x14ac:dyDescent="0.2">
      <c r="Y143" s="68" t="s">
        <v>18</v>
      </c>
      <c r="Z143" s="35" t="str">
        <f t="shared" ca="1" si="71"/>
        <v>1. FC NürnbergEintracht Frankfurt</v>
      </c>
      <c r="AA143" s="13">
        <f t="shared" ca="1" si="70"/>
        <v>1</v>
      </c>
      <c r="AB143" s="13" t="str">
        <f ca="1">IF(AA143&gt;0,Y71&amp;Language!$E$84&amp;X71,"")</f>
        <v>1-2</v>
      </c>
      <c r="AC143" s="2"/>
      <c r="AD143" s="145"/>
    </row>
    <row r="144" spans="2:32" x14ac:dyDescent="0.2">
      <c r="Y144" s="68" t="s">
        <v>19</v>
      </c>
      <c r="Z144" s="35" t="str">
        <f t="shared" ca="1" si="71"/>
        <v>FC BarcelonaManchester City</v>
      </c>
      <c r="AA144" s="13">
        <f t="shared" ca="1" si="70"/>
        <v>1</v>
      </c>
      <c r="AB144" s="13" t="str">
        <f ca="1">IF(AA144&gt;0,Y72&amp;Language!$E$84&amp;X72,"")</f>
        <v>1-1</v>
      </c>
      <c r="AC144" s="2"/>
      <c r="AD144" s="145"/>
    </row>
    <row r="145" spans="25:30" x14ac:dyDescent="0.2">
      <c r="Y145" s="68" t="s">
        <v>25</v>
      </c>
      <c r="Z145" s="35" t="str">
        <f t="shared" ca="1" si="71"/>
        <v>SSV Wildbach</v>
      </c>
      <c r="AA145" s="13">
        <f t="shared" ca="1" si="70"/>
        <v>0</v>
      </c>
      <c r="AB145" s="13" t="str">
        <f ca="1">IF(AA145&gt;0,Y73&amp;Language!$E$84&amp;X73,"")</f>
        <v/>
      </c>
      <c r="AC145" s="2"/>
      <c r="AD145" s="145"/>
    </row>
    <row r="146" spans="25:30" x14ac:dyDescent="0.2">
      <c r="Y146" s="68" t="s">
        <v>26</v>
      </c>
      <c r="Z146" s="35" t="str">
        <f t="shared" ca="1" si="71"/>
        <v>Maibach 1822 eVFC Grönlingen</v>
      </c>
      <c r="AA146" s="13">
        <f t="shared" ca="1" si="70"/>
        <v>1</v>
      </c>
      <c r="AB146" s="13" t="str">
        <f ca="1">IF(AA146&gt;0,Y74&amp;Language!$E$84&amp;X74,"")</f>
        <v>1-1</v>
      </c>
      <c r="AC146" s="2"/>
      <c r="AD146" s="145"/>
    </row>
    <row r="147" spans="25:30" x14ac:dyDescent="0.2">
      <c r="Y147" s="68" t="s">
        <v>27</v>
      </c>
      <c r="Z147" s="35" t="str">
        <f t="shared" ca="1" si="71"/>
        <v>Eintracht FrankfurtMainz 05</v>
      </c>
      <c r="AA147" s="13">
        <f t="shared" ca="1" si="70"/>
        <v>1</v>
      </c>
      <c r="AB147" s="13" t="str">
        <f ca="1">IF(AA147&gt;0,Y75&amp;Language!$E$84&amp;X75,"")</f>
        <v>2-2</v>
      </c>
      <c r="AC147" s="2"/>
      <c r="AD147" s="145"/>
    </row>
    <row r="148" spans="25:30" x14ac:dyDescent="0.2">
      <c r="Y148" s="68" t="s">
        <v>28</v>
      </c>
      <c r="Z148" s="35" t="str">
        <f t="shared" ca="1" si="71"/>
        <v>Manchester CityInter Mailand</v>
      </c>
      <c r="AA148" s="13">
        <f t="shared" ca="1" si="70"/>
        <v>1</v>
      </c>
      <c r="AB148" s="13" t="str">
        <f ca="1">IF(AA148&gt;0,Y76&amp;Language!$E$84&amp;X76,"")</f>
        <v>2-1</v>
      </c>
      <c r="AC148" s="2"/>
      <c r="AD148" s="145"/>
    </row>
    <row r="149" spans="25:30" x14ac:dyDescent="0.2">
      <c r="Y149" s="68" t="s">
        <v>29</v>
      </c>
      <c r="Z149" s="35" t="str">
        <f t="shared" ca="1" si="71"/>
        <v>VFB EssenheimKickers Rodendorf</v>
      </c>
      <c r="AA149" s="13">
        <f t="shared" ca="1" si="70"/>
        <v>1</v>
      </c>
      <c r="AB149" s="13" t="str">
        <f ca="1">IF(AA149&gt;0,Y77&amp;Language!$E$84&amp;X77,"")</f>
        <v>2-4</v>
      </c>
      <c r="AC149" s="2"/>
      <c r="AD149" s="145"/>
    </row>
    <row r="150" spans="25:30" x14ac:dyDescent="0.2">
      <c r="Y150" s="68" t="s">
        <v>30</v>
      </c>
      <c r="Z150" s="35" t="str">
        <f t="shared" ca="1" si="71"/>
        <v>1. FC RiedwaldFSV Rauen</v>
      </c>
      <c r="AA150" s="13">
        <f t="shared" ca="1" si="70"/>
        <v>1</v>
      </c>
      <c r="AB150" s="13" t="str">
        <f ca="1">IF(AA150&gt;0,Y78&amp;Language!$E$84&amp;X78,"")</f>
        <v>1-3</v>
      </c>
      <c r="AC150" s="2"/>
      <c r="AD150" s="145"/>
    </row>
    <row r="151" spans="25:30" x14ac:dyDescent="0.2">
      <c r="Y151" s="68" t="s">
        <v>31</v>
      </c>
      <c r="Z151" s="35" t="str">
        <f t="shared" ca="1" si="71"/>
        <v>Borussia Dortmund1. FC Nürnberg</v>
      </c>
      <c r="AA151" s="13">
        <f t="shared" ca="1" si="70"/>
        <v>1</v>
      </c>
      <c r="AB151" s="13" t="str">
        <f ca="1">IF(AA151&gt;0,Y79&amp;Language!$E$84&amp;X79,"")</f>
        <v>3-1</v>
      </c>
      <c r="AC151" s="2"/>
      <c r="AD151" s="145"/>
    </row>
    <row r="152" spans="25:30" x14ac:dyDescent="0.2">
      <c r="Y152" s="68" t="s">
        <v>32</v>
      </c>
      <c r="Z152" s="35" t="str">
        <f t="shared" ca="1" si="71"/>
        <v>Real MadridFC Barcelona</v>
      </c>
      <c r="AA152" s="13">
        <f t="shared" ca="1" si="70"/>
        <v>1</v>
      </c>
      <c r="AB152" s="13" t="str">
        <f ca="1">IF(AA152&gt;0,Y80&amp;Language!$E$84&amp;X80,"")</f>
        <v>1-0</v>
      </c>
      <c r="AC152" s="2"/>
      <c r="AD152" s="145"/>
    </row>
    <row r="153" spans="25:30" x14ac:dyDescent="0.2">
      <c r="Y153" s="68" t="s">
        <v>33</v>
      </c>
      <c r="Z153" s="35" t="str">
        <f t="shared" ca="1" si="71"/>
        <v>Kickers Rodendorf</v>
      </c>
      <c r="AA153" s="13">
        <f t="shared" ca="1" si="70"/>
        <v>0</v>
      </c>
      <c r="AB153" s="13" t="str">
        <f ca="1">IF(AA153&gt;0,Y81&amp;Language!$E$84&amp;X81,"")</f>
        <v/>
      </c>
      <c r="AC153" s="2"/>
      <c r="AD153" s="145"/>
    </row>
    <row r="154" spans="25:30" x14ac:dyDescent="0.2">
      <c r="Y154" s="68" t="s">
        <v>34</v>
      </c>
      <c r="Z154" s="35" t="str">
        <f t="shared" ca="1" si="71"/>
        <v>FSV RauenFC Grönlingen</v>
      </c>
      <c r="AA154" s="13">
        <f t="shared" ca="1" si="70"/>
        <v>1</v>
      </c>
      <c r="AB154" s="13" t="str">
        <f ca="1">IF(AA154&gt;0,Y82&amp;Language!$E$84&amp;X82,"")</f>
        <v>3-2</v>
      </c>
      <c r="AC154" s="2"/>
      <c r="AD154" s="145"/>
    </row>
    <row r="155" spans="25:30" x14ac:dyDescent="0.2">
      <c r="Y155" s="68" t="s">
        <v>35</v>
      </c>
      <c r="Z155" s="35" t="str">
        <f t="shared" ca="1" si="71"/>
        <v>1. FC NürnbergMainz 05</v>
      </c>
      <c r="AA155" s="13">
        <f t="shared" ca="1" si="70"/>
        <v>1</v>
      </c>
      <c r="AB155" s="13" t="str">
        <f ca="1">IF(AA155&gt;0,Y83&amp;Language!$E$84&amp;X83,"")</f>
        <v>3-3</v>
      </c>
      <c r="AC155" s="2"/>
      <c r="AD155" s="145"/>
    </row>
    <row r="156" spans="25:30" x14ac:dyDescent="0.2">
      <c r="Y156" s="68" t="s">
        <v>36</v>
      </c>
      <c r="Z156" s="35" t="str">
        <f t="shared" ca="1" si="71"/>
        <v>FC BarcelonaInter Mailand</v>
      </c>
      <c r="AA156" s="13">
        <f t="shared" ca="1" si="70"/>
        <v>1</v>
      </c>
      <c r="AB156" s="13" t="str">
        <f ca="1">IF(AA156&gt;0,Y84&amp;Language!$E$84&amp;X84,"")</f>
        <v>2-1</v>
      </c>
      <c r="AC156" s="2"/>
      <c r="AD156" s="145"/>
    </row>
    <row r="157" spans="25:30" x14ac:dyDescent="0.2">
      <c r="Y157" s="68" t="s">
        <v>37</v>
      </c>
      <c r="Z157" s="35" t="str">
        <f t="shared" ca="1" si="71"/>
        <v>SSV WildbachVFB Essenheim</v>
      </c>
      <c r="AA157" s="13">
        <f t="shared" ca="1" si="70"/>
        <v>1</v>
      </c>
      <c r="AB157" s="13" t="str">
        <f ca="1">IF(AA157&gt;0,Y85&amp;Language!$E$84&amp;X85,"")</f>
        <v>4-5</v>
      </c>
      <c r="AC157" s="2"/>
      <c r="AD157" s="145"/>
    </row>
    <row r="158" spans="25:30" x14ac:dyDescent="0.2">
      <c r="Y158" s="68" t="s">
        <v>38</v>
      </c>
      <c r="Z158" s="35" t="str">
        <f t="shared" ca="1" si="71"/>
        <v>Maibach 1822 eV1. FC Riedwald</v>
      </c>
      <c r="AA158" s="13">
        <f t="shared" ca="1" si="70"/>
        <v>1</v>
      </c>
      <c r="AB158" s="13" t="str">
        <f ca="1">IF(AA158&gt;0,Y86&amp;Language!$E$84&amp;X86,"")</f>
        <v>0-2</v>
      </c>
      <c r="AC158" s="2"/>
      <c r="AD158" s="145"/>
    </row>
    <row r="159" spans="25:30" x14ac:dyDescent="0.2">
      <c r="Y159" s="68" t="s">
        <v>39</v>
      </c>
      <c r="Z159" s="35" t="str">
        <f t="shared" ca="1" si="71"/>
        <v>Eintracht FrankfurtBorussia Dortmund</v>
      </c>
      <c r="AA159" s="13">
        <f t="shared" ca="1" si="70"/>
        <v>1</v>
      </c>
      <c r="AB159" s="13" t="str">
        <f ca="1">IF(AA159&gt;0,Y87&amp;Language!$E$84&amp;X87,"")</f>
        <v>0-0</v>
      </c>
      <c r="AC159" s="2"/>
      <c r="AD159" s="145"/>
    </row>
    <row r="160" spans="25:30" x14ac:dyDescent="0.2">
      <c r="Y160" s="68" t="s">
        <v>40</v>
      </c>
      <c r="Z160" s="35" t="str">
        <f t="shared" ca="1" si="71"/>
        <v>Manchester CityReal Madrid</v>
      </c>
      <c r="AA160" s="13">
        <f t="shared" ca="1" si="70"/>
        <v>1</v>
      </c>
      <c r="AB160" s="13" t="str">
        <f ca="1">IF(AA160&gt;0,Y88&amp;Language!$E$84&amp;X88,"")</f>
        <v>1-1</v>
      </c>
      <c r="AC160" s="2"/>
      <c r="AD160" s="145"/>
    </row>
    <row r="161" spans="25:30" x14ac:dyDescent="0.2">
      <c r="Y161" s="68" t="s">
        <v>41</v>
      </c>
      <c r="Z161" s="35" t="str">
        <f t="shared" si="71"/>
        <v/>
      </c>
      <c r="AA161" s="13">
        <f t="shared" si="70"/>
        <v>0</v>
      </c>
      <c r="AB161" s="13" t="str">
        <f>IF(AA161&gt;0,Y89&amp;Language!$E$84&amp;X89,"")</f>
        <v/>
      </c>
      <c r="AC161" s="2"/>
      <c r="AD161" s="145"/>
    </row>
    <row r="162" spans="25:30" x14ac:dyDescent="0.2">
      <c r="Y162" s="68" t="s">
        <v>42</v>
      </c>
      <c r="Z162" s="35" t="str">
        <f t="shared" si="71"/>
        <v/>
      </c>
      <c r="AA162" s="13">
        <f t="shared" si="70"/>
        <v>0</v>
      </c>
      <c r="AB162" s="13" t="str">
        <f>IF(AA162&gt;0,Y90&amp;Language!$E$84&amp;X90,"")</f>
        <v/>
      </c>
      <c r="AC162" s="2"/>
      <c r="AD162" s="145"/>
    </row>
    <row r="163" spans="25:30" x14ac:dyDescent="0.2">
      <c r="Y163" s="68" t="s">
        <v>43</v>
      </c>
      <c r="Z163" s="35" t="str">
        <f t="shared" si="71"/>
        <v/>
      </c>
      <c r="AA163" s="13">
        <f t="shared" si="70"/>
        <v>0</v>
      </c>
      <c r="AB163" s="13" t="str">
        <f>IF(AA163&gt;0,Y91&amp;Language!$E$84&amp;X91,"")</f>
        <v/>
      </c>
      <c r="AC163" s="2"/>
      <c r="AD163" s="145"/>
    </row>
    <row r="164" spans="25:30" x14ac:dyDescent="0.2">
      <c r="Y164" s="68" t="s">
        <v>44</v>
      </c>
      <c r="Z164" s="35" t="str">
        <f t="shared" si="71"/>
        <v/>
      </c>
      <c r="AA164" s="13">
        <f t="shared" si="70"/>
        <v>0</v>
      </c>
      <c r="AB164" s="13" t="str">
        <f>IF(AA164&gt;0,Y92&amp;Language!$E$84&amp;X92,"")</f>
        <v/>
      </c>
      <c r="AC164" s="2"/>
      <c r="AD164" s="145"/>
    </row>
    <row r="165" spans="25:30" x14ac:dyDescent="0.2">
      <c r="Y165" s="68" t="s">
        <v>45</v>
      </c>
      <c r="Z165" s="35" t="str">
        <f t="shared" si="71"/>
        <v/>
      </c>
      <c r="AA165" s="13">
        <f t="shared" si="70"/>
        <v>0</v>
      </c>
      <c r="AB165" s="13" t="str">
        <f>IF(AA165&gt;0,Y93&amp;Language!$E$84&amp;X93,"")</f>
        <v/>
      </c>
      <c r="AC165" s="2"/>
      <c r="AD165" s="145"/>
    </row>
    <row r="166" spans="25:30" x14ac:dyDescent="0.2">
      <c r="Y166" s="68" t="s">
        <v>46</v>
      </c>
      <c r="Z166" s="35" t="str">
        <f t="shared" si="71"/>
        <v/>
      </c>
      <c r="AA166" s="13">
        <f t="shared" si="70"/>
        <v>0</v>
      </c>
      <c r="AB166" s="13" t="str">
        <f>IF(AA166&gt;0,Y94&amp;Language!$E$84&amp;X94,"")</f>
        <v/>
      </c>
      <c r="AC166" s="2"/>
      <c r="AD166" s="145"/>
    </row>
    <row r="167" spans="25:30" x14ac:dyDescent="0.2">
      <c r="Y167" s="68" t="s">
        <v>47</v>
      </c>
      <c r="Z167" s="35" t="str">
        <f t="shared" si="71"/>
        <v/>
      </c>
      <c r="AA167" s="13">
        <f t="shared" si="70"/>
        <v>0</v>
      </c>
      <c r="AB167" s="13" t="str">
        <f>IF(AA167&gt;0,Y95&amp;Language!$E$84&amp;X95,"")</f>
        <v/>
      </c>
      <c r="AC167" s="2"/>
      <c r="AD167" s="145"/>
    </row>
    <row r="168" spans="25:30" x14ac:dyDescent="0.2">
      <c r="Y168" s="68" t="s">
        <v>48</v>
      </c>
      <c r="Z168" s="35" t="str">
        <f t="shared" si="71"/>
        <v/>
      </c>
      <c r="AA168" s="13">
        <f t="shared" si="70"/>
        <v>0</v>
      </c>
      <c r="AB168" s="13" t="str">
        <f>IF(AA168&gt;0,Y96&amp;Language!$E$84&amp;X96,"")</f>
        <v/>
      </c>
      <c r="AC168" s="2"/>
      <c r="AD168" s="145"/>
    </row>
    <row r="169" spans="25:30" x14ac:dyDescent="0.2">
      <c r="Y169" s="68" t="s">
        <v>49</v>
      </c>
      <c r="Z169" s="35" t="str">
        <f t="shared" si="71"/>
        <v/>
      </c>
      <c r="AA169" s="13">
        <f t="shared" si="70"/>
        <v>0</v>
      </c>
      <c r="AB169" s="13" t="str">
        <f>IF(AA169&gt;0,Y97&amp;Language!$E$84&amp;X97,"")</f>
        <v/>
      </c>
      <c r="AC169" s="2"/>
      <c r="AD169" s="145"/>
    </row>
    <row r="170" spans="25:30" x14ac:dyDescent="0.2">
      <c r="Y170" s="68" t="s">
        <v>50</v>
      </c>
      <c r="Z170" s="35" t="str">
        <f t="shared" si="71"/>
        <v/>
      </c>
      <c r="AA170" s="13">
        <f t="shared" si="70"/>
        <v>0</v>
      </c>
      <c r="AB170" s="13" t="str">
        <f>IF(AA170&gt;0,Y98&amp;Language!$E$84&amp;X98,"")</f>
        <v/>
      </c>
      <c r="AC170" s="2"/>
      <c r="AD170" s="145"/>
    </row>
    <row r="171" spans="25:30" x14ac:dyDescent="0.2">
      <c r="Y171" s="68" t="s">
        <v>51</v>
      </c>
      <c r="Z171" s="35" t="str">
        <f t="shared" si="71"/>
        <v/>
      </c>
      <c r="AA171" s="13">
        <f t="shared" si="70"/>
        <v>0</v>
      </c>
      <c r="AB171" s="13" t="str">
        <f>IF(AA171&gt;0,Y99&amp;Language!$E$84&amp;X99,"")</f>
        <v/>
      </c>
      <c r="AC171" s="2"/>
      <c r="AD171" s="145"/>
    </row>
    <row r="172" spans="25:30" x14ac:dyDescent="0.2">
      <c r="Y172" s="68" t="s">
        <v>60</v>
      </c>
      <c r="Z172" s="35" t="str">
        <f t="shared" si="71"/>
        <v/>
      </c>
      <c r="AA172" s="13">
        <f t="shared" si="70"/>
        <v>0</v>
      </c>
      <c r="AB172" s="13" t="str">
        <f>IF(AA172&gt;0,Y100&amp;Language!$E$84&amp;X100,"")</f>
        <v/>
      </c>
      <c r="AC172" s="2"/>
      <c r="AD172" s="145"/>
    </row>
    <row r="173" spans="25:30" x14ac:dyDescent="0.2">
      <c r="Y173" s="68" t="s">
        <v>61</v>
      </c>
      <c r="Z173" s="35" t="str">
        <f t="shared" si="71"/>
        <v/>
      </c>
      <c r="AA173" s="13">
        <f t="shared" si="70"/>
        <v>0</v>
      </c>
      <c r="AB173" s="13" t="str">
        <f>IF(AA173&gt;0,Y101&amp;Language!$E$84&amp;X101,"")</f>
        <v/>
      </c>
      <c r="AC173" s="2"/>
      <c r="AD173" s="145"/>
    </row>
    <row r="174" spans="25:30" x14ac:dyDescent="0.2">
      <c r="Y174" s="68" t="s">
        <v>62</v>
      </c>
      <c r="Z174" s="35" t="str">
        <f t="shared" si="71"/>
        <v/>
      </c>
      <c r="AA174" s="13">
        <f t="shared" si="70"/>
        <v>0</v>
      </c>
      <c r="AB174" s="13" t="str">
        <f>IF(AA174&gt;0,Y102&amp;Language!$E$84&amp;X102,"")</f>
        <v/>
      </c>
      <c r="AC174" s="2"/>
      <c r="AD174" s="145"/>
    </row>
    <row r="175" spans="25:30" x14ac:dyDescent="0.2">
      <c r="Y175" s="68" t="s">
        <v>63</v>
      </c>
      <c r="Z175" s="35" t="str">
        <f t="shared" si="71"/>
        <v/>
      </c>
      <c r="AA175" s="13">
        <f t="shared" si="70"/>
        <v>0</v>
      </c>
      <c r="AB175" s="13" t="str">
        <f>IF(AA175&gt;0,Y103&amp;Language!$E$84&amp;X103,"")</f>
        <v/>
      </c>
      <c r="AC175" s="2"/>
      <c r="AD175" s="145"/>
    </row>
    <row r="176" spans="25:30" x14ac:dyDescent="0.2">
      <c r="Y176" s="68" t="s">
        <v>64</v>
      </c>
      <c r="Z176" s="35" t="str">
        <f t="shared" si="71"/>
        <v/>
      </c>
      <c r="AA176" s="13">
        <f t="shared" si="70"/>
        <v>0</v>
      </c>
      <c r="AB176" s="13" t="str">
        <f>IF(AA176&gt;0,Y104&amp;Language!$E$84&amp;X104,"")</f>
        <v/>
      </c>
      <c r="AC176" s="2"/>
      <c r="AD176" s="145"/>
    </row>
    <row r="177" spans="25:30" x14ac:dyDescent="0.2">
      <c r="Y177" s="68" t="s">
        <v>65</v>
      </c>
      <c r="Z177" s="35" t="str">
        <f t="shared" si="71"/>
        <v/>
      </c>
      <c r="AA177" s="13">
        <f t="shared" si="70"/>
        <v>0</v>
      </c>
      <c r="AB177" s="13" t="str">
        <f>IF(AA177&gt;0,Y105&amp;Language!$E$84&amp;X105,"")</f>
        <v/>
      </c>
      <c r="AC177" s="2"/>
      <c r="AD177" s="145"/>
    </row>
    <row r="178" spans="25:30" x14ac:dyDescent="0.2">
      <c r="Y178" s="68" t="s">
        <v>66</v>
      </c>
      <c r="Z178" s="35" t="str">
        <f t="shared" si="71"/>
        <v/>
      </c>
      <c r="AA178" s="13">
        <f t="shared" si="70"/>
        <v>0</v>
      </c>
      <c r="AB178" s="13" t="str">
        <f>IF(AA178&gt;0,Y106&amp;Language!$E$84&amp;X106,"")</f>
        <v/>
      </c>
      <c r="AC178" s="2"/>
      <c r="AD178" s="145"/>
    </row>
    <row r="179" spans="25:30" x14ac:dyDescent="0.2">
      <c r="Y179" s="68" t="s">
        <v>67</v>
      </c>
      <c r="Z179" s="35" t="str">
        <f t="shared" si="71"/>
        <v/>
      </c>
      <c r="AA179" s="13">
        <f t="shared" si="70"/>
        <v>0</v>
      </c>
      <c r="AB179" s="13" t="str">
        <f>IF(AA179&gt;0,Y107&amp;Language!$E$84&amp;X107,"")</f>
        <v/>
      </c>
      <c r="AC179" s="2"/>
      <c r="AD179" s="145"/>
    </row>
    <row r="180" spans="25:30" x14ac:dyDescent="0.2">
      <c r="Y180" s="68" t="s">
        <v>68</v>
      </c>
      <c r="Z180" s="35" t="str">
        <f t="shared" si="71"/>
        <v/>
      </c>
      <c r="AA180" s="13">
        <f t="shared" si="70"/>
        <v>0</v>
      </c>
      <c r="AB180" s="13" t="str">
        <f>IF(AA180&gt;0,Y108&amp;Language!$E$84&amp;X108,"")</f>
        <v/>
      </c>
      <c r="AC180" s="2"/>
      <c r="AD180" s="145"/>
    </row>
    <row r="181" spans="25:30" x14ac:dyDescent="0.2">
      <c r="Y181" s="68" t="s">
        <v>69</v>
      </c>
      <c r="Z181" s="35" t="str">
        <f t="shared" si="71"/>
        <v/>
      </c>
      <c r="AA181" s="13">
        <f t="shared" si="70"/>
        <v>0</v>
      </c>
      <c r="AB181" s="13" t="str">
        <f>IF(AA181&gt;0,Y109&amp;Language!$E$84&amp;X109,"")</f>
        <v/>
      </c>
      <c r="AC181" s="2"/>
      <c r="AD181" s="145"/>
    </row>
    <row r="182" spans="25:30" x14ac:dyDescent="0.2">
      <c r="Y182" s="68" t="s">
        <v>70</v>
      </c>
      <c r="Z182" s="35" t="str">
        <f t="shared" si="71"/>
        <v/>
      </c>
      <c r="AA182" s="13">
        <f t="shared" si="70"/>
        <v>0</v>
      </c>
      <c r="AB182" s="13" t="str">
        <f>IF(AA182&gt;0,Y110&amp;Language!$E$84&amp;X110,"")</f>
        <v/>
      </c>
      <c r="AC182" s="2"/>
      <c r="AD182" s="145"/>
    </row>
    <row r="183" spans="25:30" x14ac:dyDescent="0.2">
      <c r="Y183" s="68" t="s">
        <v>71</v>
      </c>
      <c r="Z183" s="35" t="str">
        <f t="shared" si="71"/>
        <v/>
      </c>
      <c r="AA183" s="13">
        <f t="shared" si="70"/>
        <v>0</v>
      </c>
      <c r="AB183" s="13" t="str">
        <f>IF(AA183&gt;0,Y111&amp;Language!$E$84&amp;X111,"")</f>
        <v/>
      </c>
      <c r="AC183" s="2"/>
      <c r="AD183" s="145"/>
    </row>
    <row r="184" spans="25:30" x14ac:dyDescent="0.2">
      <c r="Y184" s="68" t="s">
        <v>72</v>
      </c>
      <c r="Z184" s="35" t="str">
        <f t="shared" si="71"/>
        <v/>
      </c>
      <c r="AA184" s="13">
        <f t="shared" si="70"/>
        <v>0</v>
      </c>
      <c r="AB184" s="13" t="str">
        <f>IF(AA184&gt;0,Y112&amp;Language!$E$84&amp;X112,"")</f>
        <v/>
      </c>
      <c r="AC184" s="2"/>
      <c r="AD184" s="145"/>
    </row>
    <row r="185" spans="25:30" x14ac:dyDescent="0.2">
      <c r="Y185" s="68" t="s">
        <v>73</v>
      </c>
      <c r="Z185" s="35" t="str">
        <f t="shared" si="71"/>
        <v/>
      </c>
      <c r="AA185" s="13">
        <f t="shared" si="70"/>
        <v>0</v>
      </c>
      <c r="AB185" s="13" t="str">
        <f>IF(AA185&gt;0,Y113&amp;Language!$E$84&amp;X113,"")</f>
        <v/>
      </c>
      <c r="AC185" s="2"/>
      <c r="AD185" s="145"/>
    </row>
    <row r="186" spans="25:30" x14ac:dyDescent="0.2">
      <c r="Y186" s="68" t="s">
        <v>74</v>
      </c>
      <c r="Z186" s="35" t="str">
        <f t="shared" si="71"/>
        <v/>
      </c>
      <c r="AA186" s="13">
        <f t="shared" si="70"/>
        <v>0</v>
      </c>
      <c r="AB186" s="13" t="str">
        <f>IF(AA186&gt;0,Y114&amp;Language!$E$84&amp;X114,"")</f>
        <v/>
      </c>
      <c r="AC186" s="2"/>
      <c r="AD186" s="145"/>
    </row>
    <row r="187" spans="25:30" x14ac:dyDescent="0.2">
      <c r="Y187" s="68" t="s">
        <v>75</v>
      </c>
      <c r="Z187" s="35" t="str">
        <f t="shared" si="71"/>
        <v/>
      </c>
      <c r="AA187" s="13">
        <f t="shared" si="70"/>
        <v>0</v>
      </c>
      <c r="AB187" s="13" t="str">
        <f>IF(AA187&gt;0,Y115&amp;Language!$E$84&amp;X115,"")</f>
        <v/>
      </c>
      <c r="AC187" s="2"/>
      <c r="AD187" s="145"/>
    </row>
    <row r="188" spans="25:30" x14ac:dyDescent="0.2">
      <c r="Y188" s="68" t="s">
        <v>76</v>
      </c>
      <c r="Z188" s="35" t="str">
        <f t="shared" si="71"/>
        <v/>
      </c>
      <c r="AA188" s="13">
        <f t="shared" si="70"/>
        <v>0</v>
      </c>
      <c r="AB188" s="13" t="str">
        <f>IF(AA188&gt;0,Y116&amp;Language!$E$84&amp;X116,"")</f>
        <v/>
      </c>
      <c r="AC188" s="2"/>
      <c r="AD188" s="145"/>
    </row>
    <row r="189" spans="25:30" x14ac:dyDescent="0.2">
      <c r="Y189" s="68" t="s">
        <v>77</v>
      </c>
      <c r="Z189" s="35" t="str">
        <f t="shared" si="71"/>
        <v/>
      </c>
      <c r="AA189" s="13">
        <f t="shared" si="70"/>
        <v>0</v>
      </c>
      <c r="AB189" s="13" t="str">
        <f>IF(AA189&gt;0,Y117&amp;Language!$E$84&amp;X117,"")</f>
        <v/>
      </c>
      <c r="AC189" s="2"/>
      <c r="AD189" s="145"/>
    </row>
    <row r="190" spans="25:30" x14ac:dyDescent="0.2">
      <c r="Y190" s="68" t="s">
        <v>78</v>
      </c>
      <c r="Z190" s="35" t="str">
        <f t="shared" si="71"/>
        <v/>
      </c>
      <c r="AA190" s="13">
        <f t="shared" si="70"/>
        <v>0</v>
      </c>
      <c r="AB190" s="13" t="str">
        <f>IF(AA190&gt;0,Y118&amp;Language!$E$84&amp;X118,"")</f>
        <v/>
      </c>
      <c r="AC190" s="2"/>
      <c r="AD190" s="145"/>
    </row>
    <row r="191" spans="25:30" x14ac:dyDescent="0.2">
      <c r="Y191" s="68" t="s">
        <v>79</v>
      </c>
      <c r="Z191" s="35" t="str">
        <f t="shared" si="71"/>
        <v/>
      </c>
      <c r="AA191" s="13">
        <f t="shared" si="70"/>
        <v>0</v>
      </c>
      <c r="AB191" s="13" t="str">
        <f>IF(AA191&gt;0,Y119&amp;Language!$E$84&amp;X119,"")</f>
        <v/>
      </c>
      <c r="AC191" s="2"/>
      <c r="AD191" s="145"/>
    </row>
    <row r="192" spans="25:30" x14ac:dyDescent="0.2">
      <c r="Y192" s="68" t="s">
        <v>80</v>
      </c>
      <c r="Z192" s="35" t="str">
        <f t="shared" si="71"/>
        <v/>
      </c>
      <c r="AA192" s="13">
        <f t="shared" si="70"/>
        <v>0</v>
      </c>
      <c r="AB192" s="13" t="str">
        <f>IF(AA192&gt;0,Y120&amp;Language!$E$84&amp;X120,"")</f>
        <v/>
      </c>
      <c r="AC192" s="2"/>
      <c r="AD192" s="145"/>
    </row>
    <row r="193" spans="25:30" x14ac:dyDescent="0.2">
      <c r="Y193" s="68" t="s">
        <v>81</v>
      </c>
      <c r="Z193" s="35" t="str">
        <f t="shared" si="71"/>
        <v/>
      </c>
      <c r="AA193" s="13">
        <f t="shared" si="70"/>
        <v>0</v>
      </c>
      <c r="AB193" s="13" t="str">
        <f>IF(AA193&gt;0,Y121&amp;Language!$E$84&amp;X121,"")</f>
        <v/>
      </c>
      <c r="AC193" s="2"/>
      <c r="AD193" s="145"/>
    </row>
    <row r="194" spans="25:30" x14ac:dyDescent="0.2">
      <c r="Y194" s="68" t="s">
        <v>82</v>
      </c>
      <c r="Z194" s="35" t="str">
        <f t="shared" si="71"/>
        <v/>
      </c>
      <c r="AA194" s="13">
        <f t="shared" si="70"/>
        <v>0</v>
      </c>
      <c r="AB194" s="13" t="str">
        <f>IF(AA194&gt;0,Y122&amp;Language!$E$84&amp;X122,"")</f>
        <v/>
      </c>
      <c r="AC194" s="2"/>
      <c r="AD194" s="145"/>
    </row>
    <row r="195" spans="25:30" x14ac:dyDescent="0.2">
      <c r="Y195" s="68" t="s">
        <v>83</v>
      </c>
      <c r="Z195" s="35" t="str">
        <f t="shared" si="71"/>
        <v/>
      </c>
      <c r="AA195" s="13">
        <f t="shared" si="70"/>
        <v>0</v>
      </c>
      <c r="AB195" s="13" t="str">
        <f>IF(AA195&gt;0,Y123&amp;Language!$E$84&amp;X123,"")</f>
        <v/>
      </c>
      <c r="AC195" s="2"/>
      <c r="AD195" s="145"/>
    </row>
    <row r="196" spans="25:30" x14ac:dyDescent="0.2">
      <c r="Y196" s="68" t="s">
        <v>84</v>
      </c>
      <c r="Z196" s="35" t="str">
        <f t="shared" si="71"/>
        <v/>
      </c>
      <c r="AA196" s="13">
        <f t="shared" si="70"/>
        <v>0</v>
      </c>
      <c r="AB196" s="13" t="str">
        <f>IF(AA196&gt;0,Y124&amp;Language!$E$84&amp;X124,"")</f>
        <v/>
      </c>
      <c r="AC196" s="2"/>
      <c r="AD196" s="145"/>
    </row>
    <row r="197" spans="25:30" x14ac:dyDescent="0.2">
      <c r="Y197" s="68" t="s">
        <v>85</v>
      </c>
      <c r="Z197" s="35" t="str">
        <f t="shared" si="71"/>
        <v/>
      </c>
      <c r="AA197" s="13">
        <f t="shared" si="70"/>
        <v>0</v>
      </c>
      <c r="AB197" s="13" t="str">
        <f>IF(AA197&gt;0,Y125&amp;Language!$E$84&amp;X125,"")</f>
        <v/>
      </c>
      <c r="AC197" s="2"/>
      <c r="AD197" s="145"/>
    </row>
    <row r="198" spans="25:30" x14ac:dyDescent="0.2">
      <c r="Y198" s="68" t="s">
        <v>86</v>
      </c>
      <c r="Z198" s="35" t="str">
        <f t="shared" si="71"/>
        <v/>
      </c>
      <c r="AA198" s="13">
        <f t="shared" si="70"/>
        <v>0</v>
      </c>
      <c r="AB198" s="13" t="str">
        <f>IF(AA198&gt;0,Y126&amp;Language!$E$84&amp;X126,"")</f>
        <v/>
      </c>
      <c r="AC198" s="2"/>
      <c r="AD198" s="145"/>
    </row>
    <row r="199" spans="25:30" x14ac:dyDescent="0.2">
      <c r="Y199" s="68" t="s">
        <v>87</v>
      </c>
      <c r="Z199" s="35" t="str">
        <f t="shared" si="71"/>
        <v/>
      </c>
      <c r="AA199" s="13">
        <f t="shared" si="70"/>
        <v>0</v>
      </c>
      <c r="AB199" s="13" t="str">
        <f>IF(AA199&gt;0,Y127&amp;Language!$E$84&amp;X127,"")</f>
        <v/>
      </c>
      <c r="AC199" s="2"/>
      <c r="AD199" s="145"/>
    </row>
    <row r="200" spans="25:30" x14ac:dyDescent="0.2">
      <c r="Y200" s="68" t="s">
        <v>88</v>
      </c>
      <c r="Z200" s="35" t="str">
        <f t="shared" si="71"/>
        <v/>
      </c>
      <c r="AA200" s="13">
        <f t="shared" si="70"/>
        <v>0</v>
      </c>
      <c r="AB200" s="13" t="str">
        <f>IF(AA200&gt;0,Y128&amp;Language!$E$84&amp;X128,"")</f>
        <v/>
      </c>
      <c r="AC200" s="2"/>
      <c r="AD200" s="145"/>
    </row>
    <row r="201" spans="25:30" x14ac:dyDescent="0.2">
      <c r="Y201" s="68" t="s">
        <v>89</v>
      </c>
      <c r="Z201" s="35" t="str">
        <f t="shared" si="71"/>
        <v/>
      </c>
      <c r="AA201" s="13">
        <f t="shared" ref="AA201:AA207" si="72">AA129</f>
        <v>0</v>
      </c>
      <c r="AB201" s="13" t="str">
        <f>IF(AA201&gt;0,Y129&amp;Language!$E$84&amp;X129,"")</f>
        <v/>
      </c>
      <c r="AC201" s="2"/>
      <c r="AD201" s="145"/>
    </row>
    <row r="202" spans="25:30" x14ac:dyDescent="0.2">
      <c r="Y202" s="68" t="s">
        <v>90</v>
      </c>
      <c r="Z202" s="35" t="str">
        <f t="shared" ref="Z202:Z206" si="73">W130&amp;V130</f>
        <v/>
      </c>
      <c r="AA202" s="13">
        <f t="shared" si="72"/>
        <v>0</v>
      </c>
      <c r="AB202" s="13" t="str">
        <f>IF(AA202&gt;0,Y130&amp;Language!$E$84&amp;X130,"")</f>
        <v/>
      </c>
      <c r="AC202" s="2"/>
      <c r="AD202" s="145"/>
    </row>
    <row r="203" spans="25:30" x14ac:dyDescent="0.2">
      <c r="Y203" s="68" t="s">
        <v>91</v>
      </c>
      <c r="Z203" s="35" t="str">
        <f t="shared" si="73"/>
        <v/>
      </c>
      <c r="AA203" s="13">
        <f t="shared" si="72"/>
        <v>0</v>
      </c>
      <c r="AB203" s="13" t="str">
        <f>IF(AA203&gt;0,Y131&amp;Language!$E$84&amp;X131,"")</f>
        <v/>
      </c>
      <c r="AC203" s="2"/>
      <c r="AD203" s="145"/>
    </row>
    <row r="204" spans="25:30" x14ac:dyDescent="0.2">
      <c r="Y204" s="68" t="s">
        <v>92</v>
      </c>
      <c r="Z204" s="35" t="str">
        <f t="shared" si="73"/>
        <v/>
      </c>
      <c r="AA204" s="13">
        <f t="shared" si="72"/>
        <v>0</v>
      </c>
      <c r="AB204" s="13" t="str">
        <f>IF(AA204&gt;0,Y132&amp;Language!$E$84&amp;X132,"")</f>
        <v/>
      </c>
      <c r="AC204" s="2"/>
      <c r="AD204" s="145"/>
    </row>
    <row r="205" spans="25:30" x14ac:dyDescent="0.2">
      <c r="Y205" s="68" t="s">
        <v>93</v>
      </c>
      <c r="Z205" s="35" t="str">
        <f t="shared" si="73"/>
        <v/>
      </c>
      <c r="AA205" s="13">
        <f t="shared" si="72"/>
        <v>0</v>
      </c>
      <c r="AB205" s="13" t="str">
        <f>IF(AA205&gt;0,Y133&amp;Language!$E$84&amp;X133,"")</f>
        <v/>
      </c>
      <c r="AC205" s="2"/>
      <c r="AD205" s="145"/>
    </row>
    <row r="206" spans="25:30" x14ac:dyDescent="0.2">
      <c r="Y206" s="68" t="s">
        <v>94</v>
      </c>
      <c r="Z206" s="35" t="str">
        <f t="shared" si="73"/>
        <v/>
      </c>
      <c r="AA206" s="13">
        <f t="shared" si="72"/>
        <v>0</v>
      </c>
      <c r="AB206" s="13" t="str">
        <f>IF(AA206&gt;0,Y134&amp;Language!$E$84&amp;X134,"")</f>
        <v/>
      </c>
      <c r="AC206" s="2"/>
      <c r="AD206" s="145"/>
    </row>
    <row r="207" spans="25:30" ht="12.75" thickBot="1" x14ac:dyDescent="0.25">
      <c r="Y207" s="69" t="s">
        <v>95</v>
      </c>
      <c r="Z207" s="37" t="str">
        <f>W135&amp;V135</f>
        <v/>
      </c>
      <c r="AA207" s="38">
        <f t="shared" si="72"/>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B0BE4-01F9-4DB7-8E1C-EE4F81274C1C}">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1</v>
      </c>
      <c r="D4" s="13">
        <f ca="1">E4+ROW()/1000+(F4="")*10</f>
        <v>1.004</v>
      </c>
      <c r="E4" s="269">
        <f ca="1">IF($AI$15,RANK(AH17,AH$17:AH$25,1),RANK(X17,X$17:X$25,1))</f>
        <v>1</v>
      </c>
      <c r="F4" s="1" t="str">
        <f ca="1">$Q64</f>
        <v>Borussia Dortmund</v>
      </c>
      <c r="G4" s="1">
        <f t="shared" ref="G4:G12" ca="1" si="1">SUMIFS($X$64:$X$135,$V$64:$V$135,$F4)+SUMIFS($Y$64:$Y$135,$W$64:$W$135,$F4)</f>
        <v>7</v>
      </c>
      <c r="H4" s="1">
        <f t="shared" ref="H4:H12" ca="1" si="2">SUMIFS($Y$64:$Y$135,$V$64:$V$135,$F4)+SUMIFS($X$64:$X$135,$W$64:$W$135,$F4)</f>
        <v>4</v>
      </c>
      <c r="I4" s="13">
        <f t="shared" ref="I4:I12" ca="1" si="3">G4-H4</f>
        <v>3</v>
      </c>
      <c r="J4" s="1">
        <f ca="1">SUMIF($V$64:$V$135,F4,$AE$64:$AE$135)+SUMIF($W$64:$W$135,F4,$AF$64:$AF$135)</f>
        <v>7</v>
      </c>
      <c r="K4" s="1">
        <f t="shared" ref="K4:K12" ca="1" si="4">SUMPRODUCT(($V$64:$V$135=F4)*($X$64:$X$135&lt;&gt;""))+SUMPRODUCT(($W$64:$W$135=F4)*($Y$64:$Y$135&lt;&gt;""))</f>
        <v>3</v>
      </c>
      <c r="L4" s="1">
        <f t="shared" ref="L4:L12" ca="1" si="5">SUMPRODUCT(($V$64:$V$135=F4)*($X$64:$X$135&gt;$Y$64:$Y$135))+SUMPRODUCT(($W$64:$W$135=F4)*($X$64:$X$135&lt;$Y$64:$Y$135))</f>
        <v>2</v>
      </c>
      <c r="M4" s="1">
        <f t="shared" ref="M4:M12" ca="1" si="6">SUMPRODUCT(($V$64:$W$135=F4)*($X$64:$X$135=$Y$64:$Y$135)*($X$64:$X$135&lt;&gt;"")*($Y$64:$Y$135&lt;&gt;""))</f>
        <v>1</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1.0504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1.0504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1.0504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1.0504</v>
      </c>
      <c r="AP4" s="648">
        <f ca="1">RANK($AO4,$AO$4:$AO$12,1)</f>
        <v>1</v>
      </c>
    </row>
    <row r="5" spans="1:42" s="2" customFormat="1" x14ac:dyDescent="0.2">
      <c r="A5" s="256"/>
      <c r="B5" s="1">
        <v>2</v>
      </c>
      <c r="C5" s="22">
        <f t="shared" ref="C5:C12" ca="1" si="11">RANK(D5,$D$4:$D$12,1)</f>
        <v>2</v>
      </c>
      <c r="D5" s="13">
        <f t="shared" ref="D5:D12" ca="1" si="12">E5+ROW()/1000+(F5="")*10</f>
        <v>2.0049999999999999</v>
      </c>
      <c r="E5" s="269">
        <f t="shared" ref="E5:E12" ca="1" si="13">IF($AI$15,RANK(AH18,AH$17:AH$25,1),RANK(X18,X$17:X$25,1))</f>
        <v>2</v>
      </c>
      <c r="F5" s="1" t="str">
        <f t="shared" ref="F5:F12" ca="1" si="14">$Q65</f>
        <v>Eintracht Frankfurt</v>
      </c>
      <c r="G5" s="1">
        <f t="shared" ca="1" si="1"/>
        <v>4</v>
      </c>
      <c r="H5" s="1">
        <f t="shared" ca="1" si="2"/>
        <v>3</v>
      </c>
      <c r="I5" s="13">
        <f t="shared" ca="1" si="3"/>
        <v>1</v>
      </c>
      <c r="J5" s="1">
        <f t="shared" ref="J5:J12" ca="1" si="15">SUMIF($V$64:$V$135,F5,$AE$64:$AE$135)+SUMIF($W$64:$W$135,F5,$AF$64:$AF$135)</f>
        <v>5</v>
      </c>
      <c r="K5" s="1">
        <f t="shared" ca="1" si="4"/>
        <v>3</v>
      </c>
      <c r="L5" s="1">
        <f t="shared" ca="1" si="5"/>
        <v>1</v>
      </c>
      <c r="M5" s="1">
        <f t="shared" ca="1" si="6"/>
        <v>2</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1.0505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1.0505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1.0505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1.0505</v>
      </c>
      <c r="AP5" s="648">
        <f t="shared" ref="AP5:AP12" ca="1" si="28">RANK($AO5,$AO$4:$AO$12,1)</f>
        <v>2</v>
      </c>
    </row>
    <row r="6" spans="1:42" s="2" customFormat="1" x14ac:dyDescent="0.2">
      <c r="A6" s="256"/>
      <c r="B6" s="1">
        <v>3</v>
      </c>
      <c r="C6" s="22">
        <f t="shared" ca="1" si="11"/>
        <v>4</v>
      </c>
      <c r="D6" s="13">
        <f t="shared" ca="1" si="12"/>
        <v>4.0060000000000002</v>
      </c>
      <c r="E6" s="269">
        <f t="shared" ca="1" si="13"/>
        <v>4</v>
      </c>
      <c r="F6" s="1" t="str">
        <f t="shared" ca="1" si="14"/>
        <v>1. FC Nürnberg</v>
      </c>
      <c r="G6" s="1">
        <f t="shared" ca="1" si="1"/>
        <v>5</v>
      </c>
      <c r="H6" s="1">
        <f t="shared" ca="1" si="2"/>
        <v>8</v>
      </c>
      <c r="I6" s="13">
        <f t="shared" ca="1" si="3"/>
        <v>-3</v>
      </c>
      <c r="J6" s="1">
        <f t="shared" ca="1" si="15"/>
        <v>1</v>
      </c>
      <c r="K6" s="1">
        <f t="shared" ca="1" si="4"/>
        <v>3</v>
      </c>
      <c r="L6" s="1">
        <f t="shared" ca="1" si="5"/>
        <v>0</v>
      </c>
      <c r="M6" s="1">
        <f t="shared" ca="1" si="6"/>
        <v>1</v>
      </c>
      <c r="N6" s="1">
        <f t="shared" ca="1" si="7"/>
        <v>2</v>
      </c>
      <c r="O6" s="24"/>
      <c r="P6" s="25"/>
      <c r="V6" s="1"/>
      <c r="W6" s="645" t="str">
        <f t="shared" ca="1" si="16"/>
        <v/>
      </c>
      <c r="X6" s="646" t="str">
        <f t="shared" ca="1" si="17"/>
        <v/>
      </c>
      <c r="Y6" s="643">
        <f t="shared" ca="1" si="18"/>
        <v>99999</v>
      </c>
      <c r="Z6" s="643">
        <f ca="1">RANK(Y6,Y$4:Y$12,1)+INDEX($E$4:$E$12,MATCH(W6,$F$4:$F$12,0))/100+ROW()/10000</f>
        <v>1.0506</v>
      </c>
      <c r="AA6" s="648">
        <f t="shared" ca="1" si="19"/>
        <v>3</v>
      </c>
      <c r="AB6" s="645" t="str">
        <f t="shared" ca="1" si="8"/>
        <v/>
      </c>
      <c r="AC6" s="646" t="str">
        <f t="shared" ca="1" si="20"/>
        <v/>
      </c>
      <c r="AD6" s="647">
        <f t="shared" ca="1" si="21"/>
        <v>99999</v>
      </c>
      <c r="AE6" s="643">
        <f ca="1">RANK(AD6,AD$4:AD$12,1)+INDEX($E$4:$E$12,MATCH(AB6,$F$4:$F$12,0))/100+ROW()/10000</f>
        <v>1.0506</v>
      </c>
      <c r="AF6" s="643">
        <f t="shared" ca="1" si="22"/>
        <v>3</v>
      </c>
      <c r="AG6" s="645" t="str">
        <f t="shared" ca="1" si="9"/>
        <v/>
      </c>
      <c r="AH6" s="646" t="str">
        <f t="shared" ca="1" si="23"/>
        <v/>
      </c>
      <c r="AI6" s="647">
        <f t="shared" ca="1" si="24"/>
        <v>99999</v>
      </c>
      <c r="AJ6" s="643">
        <f ca="1">RANK(AI6,AI$4:AI$12,1)+INDEX($E$4:$E$12,MATCH(AG6,$F$4:$F$12,0))/100+ROW()/10000</f>
        <v>1.0506</v>
      </c>
      <c r="AK6" s="648">
        <f t="shared" ca="1" si="25"/>
        <v>3</v>
      </c>
      <c r="AL6" s="646" t="str">
        <f t="shared" ca="1" si="10"/>
        <v/>
      </c>
      <c r="AM6" s="646" t="str">
        <f t="shared" ca="1" si="26"/>
        <v/>
      </c>
      <c r="AN6" s="647">
        <f t="shared" ca="1" si="27"/>
        <v>99999</v>
      </c>
      <c r="AO6" s="643">
        <f ca="1">RANK(AN6,AN$4:AN$12,1)+INDEX($E$4:$E$12,MATCH(AL6,$F$4:$F$12,0))/100+ROW()/10000</f>
        <v>1.0506</v>
      </c>
      <c r="AP6" s="648">
        <f t="shared" ca="1" si="28"/>
        <v>3</v>
      </c>
    </row>
    <row r="7" spans="1:42" s="2" customFormat="1" x14ac:dyDescent="0.2">
      <c r="A7" s="256"/>
      <c r="B7" s="1">
        <v>4</v>
      </c>
      <c r="C7" s="22">
        <f t="shared" ca="1" si="11"/>
        <v>3</v>
      </c>
      <c r="D7" s="13">
        <f t="shared" ca="1" si="12"/>
        <v>3.0070000000000001</v>
      </c>
      <c r="E7" s="269">
        <f t="shared" ca="1" si="13"/>
        <v>3</v>
      </c>
      <c r="F7" s="1" t="str">
        <f t="shared" ca="1" si="14"/>
        <v>Mainz 05</v>
      </c>
      <c r="G7" s="1">
        <f t="shared" ca="1" si="1"/>
        <v>8</v>
      </c>
      <c r="H7" s="1">
        <f t="shared" ca="1" si="2"/>
        <v>9</v>
      </c>
      <c r="I7" s="13">
        <f t="shared" ca="1" si="3"/>
        <v>-1</v>
      </c>
      <c r="J7" s="1">
        <f t="shared" ca="1" si="15"/>
        <v>2</v>
      </c>
      <c r="K7" s="1">
        <f t="shared" ca="1" si="4"/>
        <v>3</v>
      </c>
      <c r="L7" s="1">
        <f t="shared" ca="1" si="5"/>
        <v>0</v>
      </c>
      <c r="M7" s="1">
        <f t="shared" ca="1" si="6"/>
        <v>2</v>
      </c>
      <c r="N7" s="1">
        <f t="shared" ca="1" si="7"/>
        <v>1</v>
      </c>
      <c r="O7" s="24"/>
      <c r="P7" s="25"/>
      <c r="V7" s="1"/>
      <c r="W7" s="645" t="str">
        <f t="shared" ca="1" si="16"/>
        <v/>
      </c>
      <c r="X7" s="646" t="str">
        <f t="shared" ca="1" si="17"/>
        <v/>
      </c>
      <c r="Y7" s="643">
        <f t="shared" ca="1" si="18"/>
        <v>99999</v>
      </c>
      <c r="Z7" s="643">
        <f ca="1">RANK(Y7,Y$4:Y$12,1)+INDEX($E$4:$E$12,MATCH(W7,$F$4:$F$12,0))/100+ROW()/10000</f>
        <v>1.0507</v>
      </c>
      <c r="AA7" s="648">
        <f t="shared" ca="1" si="19"/>
        <v>4</v>
      </c>
      <c r="AB7" s="645" t="str">
        <f t="shared" ca="1" si="8"/>
        <v/>
      </c>
      <c r="AC7" s="646" t="str">
        <f t="shared" ca="1" si="20"/>
        <v/>
      </c>
      <c r="AD7" s="647">
        <f t="shared" ca="1" si="21"/>
        <v>99999</v>
      </c>
      <c r="AE7" s="643">
        <f ca="1">RANK(AD7,AD$4:AD$12,1)+INDEX($E$4:$E$12,MATCH(AB7,$F$4:$F$12,0))/100+ROW()/10000</f>
        <v>1.0507</v>
      </c>
      <c r="AF7" s="643">
        <f t="shared" ca="1" si="22"/>
        <v>4</v>
      </c>
      <c r="AG7" s="645" t="str">
        <f t="shared" ca="1" si="9"/>
        <v/>
      </c>
      <c r="AH7" s="646" t="str">
        <f t="shared" ca="1" si="23"/>
        <v/>
      </c>
      <c r="AI7" s="647">
        <f t="shared" ca="1" si="24"/>
        <v>99999</v>
      </c>
      <c r="AJ7" s="643">
        <f ca="1">RANK(AI7,AI$4:AI$12,1)+INDEX($E$4:$E$12,MATCH(AG7,$F$4:$F$12,0))/100+ROW()/10000</f>
        <v>1.0507</v>
      </c>
      <c r="AK7" s="648">
        <f t="shared" ca="1" si="25"/>
        <v>4</v>
      </c>
      <c r="AL7" s="646" t="str">
        <f t="shared" ca="1" si="10"/>
        <v/>
      </c>
      <c r="AM7" s="646" t="str">
        <f t="shared" ca="1" si="26"/>
        <v/>
      </c>
      <c r="AN7" s="647">
        <f t="shared" ca="1" si="27"/>
        <v>99999</v>
      </c>
      <c r="AO7" s="643">
        <f ca="1">RANK(AN7,AN$4:AN$12,1)+INDEX($E$4:$E$12,MATCH(AL7,$F$4:$F$12,0))/100+ROW()/10000</f>
        <v>1.0507</v>
      </c>
      <c r="AP7" s="648">
        <f t="shared" ca="1" si="28"/>
        <v>4</v>
      </c>
    </row>
    <row r="8" spans="1:42" s="2" customFormat="1" x14ac:dyDescent="0.2">
      <c r="A8" s="256"/>
      <c r="B8" s="1">
        <v>5</v>
      </c>
      <c r="C8" s="22">
        <f t="shared" ca="1" si="11"/>
        <v>5</v>
      </c>
      <c r="D8" s="13">
        <f t="shared" ca="1" si="12"/>
        <v>15.007999999999999</v>
      </c>
      <c r="E8" s="269">
        <f t="shared" ca="1" si="13"/>
        <v>5</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1.0508</v>
      </c>
      <c r="AA8" s="648">
        <f t="shared" ca="1" si="19"/>
        <v>5</v>
      </c>
      <c r="AB8" s="645" t="str">
        <f t="shared" ca="1" si="8"/>
        <v/>
      </c>
      <c r="AC8" s="646" t="str">
        <f t="shared" ca="1" si="20"/>
        <v/>
      </c>
      <c r="AD8" s="647">
        <f t="shared" ca="1" si="21"/>
        <v>99999</v>
      </c>
      <c r="AE8" s="643">
        <f t="shared" ref="AE8:AE12" ca="1" si="30">RANK(AD8,AD$4:AD$12,1)+INDEX($E$4:$E$12,MATCH(AB8,$F$4:$F$12,0))/100+ROW()/10000</f>
        <v>1.0508</v>
      </c>
      <c r="AF8" s="643">
        <f t="shared" ca="1" si="22"/>
        <v>5</v>
      </c>
      <c r="AG8" s="645" t="str">
        <f t="shared" ca="1" si="9"/>
        <v/>
      </c>
      <c r="AH8" s="646" t="str">
        <f t="shared" ca="1" si="23"/>
        <v/>
      </c>
      <c r="AI8" s="647">
        <f t="shared" ca="1" si="24"/>
        <v>99999</v>
      </c>
      <c r="AJ8" s="643">
        <f t="shared" ref="AJ8:AJ12" ca="1" si="31">RANK(AI8,AI$4:AI$12,1)+INDEX($E$4:$E$12,MATCH(AG8,$F$4:$F$12,0))/100+ROW()/10000</f>
        <v>1.0508</v>
      </c>
      <c r="AK8" s="648">
        <f t="shared" ca="1" si="25"/>
        <v>5</v>
      </c>
      <c r="AL8" s="646" t="str">
        <f t="shared" ca="1" si="10"/>
        <v/>
      </c>
      <c r="AM8" s="646" t="str">
        <f t="shared" ca="1" si="26"/>
        <v/>
      </c>
      <c r="AN8" s="647">
        <f t="shared" ca="1" si="27"/>
        <v>99999</v>
      </c>
      <c r="AO8" s="643">
        <f t="shared" ref="AO8:AO12" ca="1" si="32">RANK(AN8,AN$4:AN$12,1)+INDEX($E$4:$E$12,MATCH(AL8,$F$4:$F$12,0))/100+ROW()/10000</f>
        <v>1.0508</v>
      </c>
      <c r="AP8" s="648">
        <f t="shared" ca="1" si="28"/>
        <v>5</v>
      </c>
    </row>
    <row r="9" spans="1:42" s="2" customFormat="1" x14ac:dyDescent="0.2">
      <c r="A9" s="256"/>
      <c r="B9" s="1">
        <v>6</v>
      </c>
      <c r="C9" s="22">
        <f t="shared" ca="1" si="11"/>
        <v>6</v>
      </c>
      <c r="D9" s="13">
        <f t="shared" ca="1" si="12"/>
        <v>15.009</v>
      </c>
      <c r="E9" s="269">
        <f t="shared" ca="1" si="13"/>
        <v>5</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1.0508999999999999</v>
      </c>
      <c r="AA9" s="648">
        <f t="shared" ca="1" si="19"/>
        <v>6</v>
      </c>
      <c r="AB9" s="645" t="str">
        <f t="shared" ca="1" si="8"/>
        <v/>
      </c>
      <c r="AC9" s="646" t="str">
        <f t="shared" ca="1" si="20"/>
        <v/>
      </c>
      <c r="AD9" s="647">
        <f t="shared" ca="1" si="21"/>
        <v>99999</v>
      </c>
      <c r="AE9" s="643">
        <f t="shared" ca="1" si="30"/>
        <v>1.0508999999999999</v>
      </c>
      <c r="AF9" s="643">
        <f t="shared" ca="1" si="22"/>
        <v>6</v>
      </c>
      <c r="AG9" s="645" t="str">
        <f t="shared" ca="1" si="9"/>
        <v/>
      </c>
      <c r="AH9" s="646" t="str">
        <f t="shared" ca="1" si="23"/>
        <v/>
      </c>
      <c r="AI9" s="647">
        <f t="shared" ca="1" si="24"/>
        <v>99999</v>
      </c>
      <c r="AJ9" s="643">
        <f t="shared" ca="1" si="31"/>
        <v>1.0508999999999999</v>
      </c>
      <c r="AK9" s="648">
        <f t="shared" ca="1" si="25"/>
        <v>6</v>
      </c>
      <c r="AL9" s="646" t="str">
        <f t="shared" ca="1" si="10"/>
        <v/>
      </c>
      <c r="AM9" s="646" t="str">
        <f t="shared" ca="1" si="26"/>
        <v/>
      </c>
      <c r="AN9" s="647">
        <f t="shared" ca="1" si="27"/>
        <v>99999</v>
      </c>
      <c r="AO9" s="643">
        <f t="shared" ca="1" si="32"/>
        <v>1.0508999999999999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1.0509999999999999</v>
      </c>
      <c r="AA10" s="648">
        <f t="shared" ca="1" si="19"/>
        <v>7</v>
      </c>
      <c r="AB10" s="645" t="str">
        <f t="shared" ca="1" si="8"/>
        <v/>
      </c>
      <c r="AC10" s="646" t="str">
        <f t="shared" ca="1" si="20"/>
        <v/>
      </c>
      <c r="AD10" s="647">
        <f t="shared" ca="1" si="21"/>
        <v>99999</v>
      </c>
      <c r="AE10" s="643">
        <f t="shared" ca="1" si="30"/>
        <v>1.0509999999999999</v>
      </c>
      <c r="AF10" s="643">
        <f t="shared" ca="1" si="22"/>
        <v>7</v>
      </c>
      <c r="AG10" s="645" t="str">
        <f t="shared" ca="1" si="9"/>
        <v/>
      </c>
      <c r="AH10" s="646" t="str">
        <f t="shared" ca="1" si="23"/>
        <v/>
      </c>
      <c r="AI10" s="647">
        <f t="shared" ca="1" si="24"/>
        <v>99999</v>
      </c>
      <c r="AJ10" s="643">
        <f t="shared" ca="1" si="31"/>
        <v>1.0509999999999999</v>
      </c>
      <c r="AK10" s="648">
        <f t="shared" ca="1" si="25"/>
        <v>7</v>
      </c>
      <c r="AL10" s="646" t="str">
        <f t="shared" ca="1" si="10"/>
        <v/>
      </c>
      <c r="AM10" s="646" t="str">
        <f t="shared" ca="1" si="26"/>
        <v/>
      </c>
      <c r="AN10" s="647">
        <f t="shared" ca="1" si="27"/>
        <v>99999</v>
      </c>
      <c r="AO10" s="643">
        <f t="shared" ca="1" si="32"/>
        <v>1.0509999999999999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1.0511000000000001</v>
      </c>
      <c r="AA11" s="648">
        <f t="shared" ca="1" si="19"/>
        <v>8</v>
      </c>
      <c r="AB11" s="645" t="str">
        <f t="shared" ca="1" si="8"/>
        <v/>
      </c>
      <c r="AC11" s="646" t="str">
        <f t="shared" ca="1" si="20"/>
        <v/>
      </c>
      <c r="AD11" s="647">
        <f t="shared" ca="1" si="21"/>
        <v>99999</v>
      </c>
      <c r="AE11" s="643">
        <f t="shared" ca="1" si="30"/>
        <v>1.0511000000000001</v>
      </c>
      <c r="AF11" s="643">
        <f t="shared" ca="1" si="22"/>
        <v>8</v>
      </c>
      <c r="AG11" s="645" t="str">
        <f t="shared" ca="1" si="9"/>
        <v/>
      </c>
      <c r="AH11" s="646" t="str">
        <f t="shared" ca="1" si="23"/>
        <v/>
      </c>
      <c r="AI11" s="647">
        <f t="shared" ca="1" si="24"/>
        <v>99999</v>
      </c>
      <c r="AJ11" s="643">
        <f t="shared" ca="1" si="31"/>
        <v>1.0511000000000001</v>
      </c>
      <c r="AK11" s="648">
        <f t="shared" ca="1" si="25"/>
        <v>8</v>
      </c>
      <c r="AL11" s="646" t="str">
        <f t="shared" ca="1" si="10"/>
        <v/>
      </c>
      <c r="AM11" s="646" t="str">
        <f t="shared" ca="1" si="26"/>
        <v/>
      </c>
      <c r="AN11" s="647">
        <f t="shared" ca="1" si="27"/>
        <v>99999</v>
      </c>
      <c r="AO11" s="643">
        <f t="shared" ca="1" si="32"/>
        <v>1.0511000000000001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1.0512000000000001</v>
      </c>
      <c r="AA12" s="652">
        <f t="shared" ca="1" si="19"/>
        <v>9</v>
      </c>
      <c r="AB12" s="649" t="str">
        <f t="shared" ca="1" si="8"/>
        <v/>
      </c>
      <c r="AC12" s="650" t="str">
        <f t="shared" ca="1" si="20"/>
        <v/>
      </c>
      <c r="AD12" s="653">
        <f t="shared" ca="1" si="21"/>
        <v>99999</v>
      </c>
      <c r="AE12" s="651">
        <f t="shared" ca="1" si="30"/>
        <v>1.0512000000000001</v>
      </c>
      <c r="AF12" s="651">
        <f t="shared" ca="1" si="22"/>
        <v>9</v>
      </c>
      <c r="AG12" s="649" t="str">
        <f t="shared" ca="1" si="9"/>
        <v/>
      </c>
      <c r="AH12" s="650" t="str">
        <f t="shared" ca="1" si="23"/>
        <v/>
      </c>
      <c r="AI12" s="653">
        <f t="shared" ca="1" si="24"/>
        <v>99999</v>
      </c>
      <c r="AJ12" s="651">
        <f t="shared" ca="1" si="31"/>
        <v>1.0512000000000001</v>
      </c>
      <c r="AK12" s="652">
        <f t="shared" ca="1" si="25"/>
        <v>9</v>
      </c>
      <c r="AL12" s="650" t="str">
        <f t="shared" ca="1" si="10"/>
        <v/>
      </c>
      <c r="AM12" s="650" t="str">
        <f t="shared" ca="1" si="26"/>
        <v/>
      </c>
      <c r="AN12" s="653">
        <f t="shared" ca="1" si="27"/>
        <v>99999</v>
      </c>
      <c r="AO12" s="651">
        <f t="shared" ca="1" si="32"/>
        <v>1.0512000000000001</v>
      </c>
      <c r="AP12" s="652">
        <f t="shared" ca="1" si="28"/>
        <v>9</v>
      </c>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Borussia Dortmund</v>
      </c>
      <c r="D17" s="1">
        <f t="shared" ref="D17:G25" ca="1" si="33">K4</f>
        <v>3</v>
      </c>
      <c r="E17" s="1">
        <f t="shared" ca="1" si="33"/>
        <v>2</v>
      </c>
      <c r="F17" s="1">
        <f t="shared" ca="1" si="33"/>
        <v>1</v>
      </c>
      <c r="G17" s="1">
        <f t="shared" ca="1" si="33"/>
        <v>0</v>
      </c>
      <c r="H17" s="1">
        <f t="shared" ref="H17:K25" ca="1" si="34">G4</f>
        <v>7</v>
      </c>
      <c r="I17" s="1">
        <f t="shared" ca="1" si="34"/>
        <v>4</v>
      </c>
      <c r="J17" s="13">
        <f t="shared" ca="1" si="34"/>
        <v>3</v>
      </c>
      <c r="K17" s="1">
        <f t="shared" ca="1" si="34"/>
        <v>7</v>
      </c>
      <c r="L17" s="30">
        <f t="shared" ref="L17:L25" ca="1" si="35">K17*$F$64+(J17+$H$65)*$F$65+H17*$F$66</f>
        <v>7503007</v>
      </c>
      <c r="M17" s="14">
        <f ca="1">IF($AI$15,COUNTIF($K$17:$K$25,K17),COUNTIF($L$17:$L$25,L17))</f>
        <v>1</v>
      </c>
      <c r="N17" s="14">
        <f t="array" aca="1" ref="N17" ca="1">IF($AI$15,SUM(($K$17:$K$25&gt;=K17)/COUNTIF($K$17:$K$25,$K$17:$K$25)),SUM(($L$17:$L$25&gt;=L17)/COUNTIF($L$17:$L$25,$L$17:$L$25)))</f>
        <v>1</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1.0108999999999999</v>
      </c>
      <c r="Y17" s="13">
        <f>'Finals 4'!$AF20</f>
        <v>0</v>
      </c>
      <c r="Z17" s="1">
        <f ca="1">RANK($W17,$W$17:$W$25)+(9-$Y17)/10</f>
        <v>1.9</v>
      </c>
      <c r="AA17" s="1">
        <f ca="1">SUM(E30:BP30)</f>
        <v>0</v>
      </c>
      <c r="AB17" s="1">
        <f ca="1">SUM(E41:BP41)</f>
        <v>0</v>
      </c>
      <c r="AC17" s="1">
        <f ca="1">SUM(E52:BP52)</f>
        <v>0</v>
      </c>
      <c r="AD17" s="263">
        <f ca="1">RANK($K17,$K$17:$K$25)</f>
        <v>1</v>
      </c>
      <c r="AE17" s="30">
        <f t="shared" ref="AE17:AE22" ca="1" si="45">(J17+$H$65)*$F$65+H17*$F$66</f>
        <v>503007</v>
      </c>
      <c r="AF17" s="1">
        <f ca="1">RANK($AE17,$AE$17:$AE$25)</f>
        <v>1</v>
      </c>
      <c r="AG17" s="1">
        <f ca="1">RANK($W17,$W$17:$W$25)</f>
        <v>1</v>
      </c>
      <c r="AH17" s="265">
        <f ca="1">AD17+AG17/100+AF17/10000+(10-Y17)/1000000</f>
        <v>1.0101100000000001</v>
      </c>
      <c r="AI17" s="1"/>
    </row>
    <row r="18" spans="2:80" s="2" customFormat="1" x14ac:dyDescent="0.2">
      <c r="C18" s="2" t="str">
        <f t="shared" ref="C18:C25" ca="1" si="46">$Q65</f>
        <v>Eintracht Frankfurt</v>
      </c>
      <c r="D18" s="1">
        <f t="shared" ca="1" si="33"/>
        <v>3</v>
      </c>
      <c r="E18" s="1">
        <f t="shared" ca="1" si="33"/>
        <v>1</v>
      </c>
      <c r="F18" s="1">
        <f t="shared" ca="1" si="33"/>
        <v>2</v>
      </c>
      <c r="G18" s="1">
        <f t="shared" ca="1" si="33"/>
        <v>0</v>
      </c>
      <c r="H18" s="1">
        <f t="shared" ca="1" si="34"/>
        <v>4</v>
      </c>
      <c r="I18" s="1">
        <f t="shared" ca="1" si="34"/>
        <v>3</v>
      </c>
      <c r="J18" s="13">
        <f t="shared" ca="1" si="34"/>
        <v>1</v>
      </c>
      <c r="K18" s="1">
        <f t="shared" ca="1" si="34"/>
        <v>5</v>
      </c>
      <c r="L18" s="30">
        <f t="shared" ca="1" si="35"/>
        <v>5501004</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'Finals 4'!$AF21</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2</v>
      </c>
      <c r="AE18" s="30">
        <f t="shared" ca="1" si="45"/>
        <v>501004</v>
      </c>
      <c r="AF18" s="1">
        <f t="shared" ref="AF18:AF25" ca="1" si="54">RANK($AE18,$AE$17:$AE$25)</f>
        <v>2</v>
      </c>
      <c r="AG18" s="1">
        <f t="shared" ref="AG18:AG25" ca="1" si="55">RANK($W18,$W$17:$W$25)</f>
        <v>1</v>
      </c>
      <c r="AH18" s="266">
        <f t="shared" ref="AH18:AH25" ca="1" si="56">AD18+AG18/100+AF18/10000+(10-Y18)/1000000</f>
        <v>2.0102099999999998</v>
      </c>
      <c r="AI18" s="1"/>
    </row>
    <row r="19" spans="2:80" s="2" customFormat="1" x14ac:dyDescent="0.2">
      <c r="C19" s="2" t="str">
        <f t="shared" ca="1" si="46"/>
        <v>1. FC Nürnberg</v>
      </c>
      <c r="D19" s="1">
        <f t="shared" ca="1" si="33"/>
        <v>3</v>
      </c>
      <c r="E19" s="1">
        <f t="shared" ca="1" si="33"/>
        <v>0</v>
      </c>
      <c r="F19" s="1">
        <f t="shared" ca="1" si="33"/>
        <v>1</v>
      </c>
      <c r="G19" s="1">
        <f t="shared" ca="1" si="33"/>
        <v>2</v>
      </c>
      <c r="H19" s="1">
        <f t="shared" ca="1" si="34"/>
        <v>5</v>
      </c>
      <c r="I19" s="1">
        <f t="shared" ca="1" si="34"/>
        <v>8</v>
      </c>
      <c r="J19" s="13">
        <f t="shared" ca="1" si="34"/>
        <v>-3</v>
      </c>
      <c r="K19" s="1">
        <f t="shared" ca="1" si="34"/>
        <v>1</v>
      </c>
      <c r="L19" s="30">
        <f t="shared" ca="1" si="35"/>
        <v>1497005</v>
      </c>
      <c r="M19" s="14">
        <f t="shared" ca="1" si="47"/>
        <v>1</v>
      </c>
      <c r="N19" s="14">
        <f t="array" aca="1" ref="N19" ca="1">IF($AI$15,SUM(($K$17:$K$25&gt;=K19)/COUNTIF($K$17:$K$25,$K$17:$K$25)),SUM(($L$17:$L$25&gt;=L19)/COUNTIF($L$17:$L$25,$L$17:$L$25)))</f>
        <v>4</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4.0108999999999995</v>
      </c>
      <c r="Y19" s="13">
        <f>'Finals 4'!$AF22</f>
        <v>0</v>
      </c>
      <c r="Z19" s="1">
        <f t="shared" ca="1" si="49"/>
        <v>1.9</v>
      </c>
      <c r="AA19" s="1">
        <f t="shared" ca="1" si="50"/>
        <v>0</v>
      </c>
      <c r="AB19" s="1">
        <f t="shared" ca="1" si="51"/>
        <v>0</v>
      </c>
      <c r="AC19" s="1">
        <f t="shared" ca="1" si="52"/>
        <v>0</v>
      </c>
      <c r="AD19" s="263">
        <f t="shared" ca="1" si="53"/>
        <v>4</v>
      </c>
      <c r="AE19" s="30">
        <f t="shared" ca="1" si="45"/>
        <v>497005</v>
      </c>
      <c r="AF19" s="1">
        <f t="shared" ca="1" si="54"/>
        <v>6</v>
      </c>
      <c r="AG19" s="1">
        <f t="shared" ca="1" si="55"/>
        <v>1</v>
      </c>
      <c r="AH19" s="266">
        <f t="shared" ca="1" si="56"/>
        <v>4.0106099999999998</v>
      </c>
      <c r="AI19" s="1"/>
    </row>
    <row r="20" spans="2:80" s="2" customFormat="1" x14ac:dyDescent="0.2">
      <c r="C20" s="2" t="str">
        <f t="shared" ca="1" si="46"/>
        <v>Mainz 05</v>
      </c>
      <c r="D20" s="1">
        <f t="shared" ca="1" si="33"/>
        <v>3</v>
      </c>
      <c r="E20" s="1">
        <f t="shared" ca="1" si="33"/>
        <v>0</v>
      </c>
      <c r="F20" s="1">
        <f t="shared" ca="1" si="33"/>
        <v>2</v>
      </c>
      <c r="G20" s="1">
        <f t="shared" ca="1" si="33"/>
        <v>1</v>
      </c>
      <c r="H20" s="1">
        <f t="shared" ca="1" si="34"/>
        <v>8</v>
      </c>
      <c r="I20" s="1">
        <f t="shared" ca="1" si="34"/>
        <v>9</v>
      </c>
      <c r="J20" s="13">
        <f t="shared" ca="1" si="34"/>
        <v>-1</v>
      </c>
      <c r="K20" s="1">
        <f t="shared" ca="1" si="34"/>
        <v>2</v>
      </c>
      <c r="L20" s="30">
        <f t="shared" ca="1" si="35"/>
        <v>2499008</v>
      </c>
      <c r="M20" s="14">
        <f t="shared" ca="1" si="47"/>
        <v>1</v>
      </c>
      <c r="N20" s="14">
        <f t="array" aca="1" ref="N20" ca="1">IF($AI$15,SUM(($K$17:$K$25&gt;=K20)/COUNTIF($K$17:$K$25,$K$17:$K$25)),SUM(($L$17:$L$25&gt;=L20)/COUNTIF($L$17:$L$25,$L$17:$L$25)))</f>
        <v>3</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3.0108999999999999</v>
      </c>
      <c r="Y20" s="13">
        <f>'Finals 4'!$AF23</f>
        <v>0</v>
      </c>
      <c r="Z20" s="1">
        <f t="shared" ca="1" si="49"/>
        <v>1.9</v>
      </c>
      <c r="AA20" s="1">
        <f t="shared" ca="1" si="50"/>
        <v>0</v>
      </c>
      <c r="AB20" s="1">
        <f t="shared" ca="1" si="51"/>
        <v>0</v>
      </c>
      <c r="AC20" s="1">
        <f t="shared" ca="1" si="52"/>
        <v>0</v>
      </c>
      <c r="AD20" s="263">
        <f t="shared" ca="1" si="53"/>
        <v>3</v>
      </c>
      <c r="AE20" s="30">
        <f t="shared" ca="1" si="45"/>
        <v>499008</v>
      </c>
      <c r="AF20" s="1">
        <f t="shared" ca="1" si="54"/>
        <v>5</v>
      </c>
      <c r="AG20" s="1">
        <f t="shared" ca="1" si="55"/>
        <v>1</v>
      </c>
      <c r="AH20" s="266">
        <f t="shared" ca="1" si="56"/>
        <v>3.01051</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5</v>
      </c>
      <c r="N21" s="14">
        <f t="array" aca="1" ref="N21" ca="1">IF($AI$15,SUM(($K$17:$K$25&gt;=K21)/COUNTIF($K$17:$K$25,$K$17:$K$25)),SUM(($L$17:$L$25&gt;=L21)/COUNTIF($L$17:$L$25,$L$17:$L$25)))</f>
        <v>5.0000000000000009</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5.0108999999999995</v>
      </c>
      <c r="Y21" s="13">
        <v>0</v>
      </c>
      <c r="Z21" s="1">
        <f t="shared" ca="1" si="49"/>
        <v>1.9</v>
      </c>
      <c r="AA21" s="1">
        <f t="shared" ca="1" si="50"/>
        <v>0</v>
      </c>
      <c r="AB21" s="1">
        <f t="shared" ca="1" si="51"/>
        <v>0</v>
      </c>
      <c r="AC21" s="1">
        <f t="shared" ca="1" si="52"/>
        <v>0</v>
      </c>
      <c r="AD21" s="263">
        <f t="shared" ca="1" si="53"/>
        <v>5</v>
      </c>
      <c r="AE21" s="30">
        <f t="shared" ca="1" si="45"/>
        <v>500000</v>
      </c>
      <c r="AF21" s="1">
        <f t="shared" ca="1" si="54"/>
        <v>3</v>
      </c>
      <c r="AG21" s="1">
        <f t="shared" ca="1" si="55"/>
        <v>1</v>
      </c>
      <c r="AH21" s="266">
        <f t="shared" ca="1" si="56"/>
        <v>5.0103099999999996</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5</v>
      </c>
      <c r="N22" s="14">
        <f t="array" aca="1" ref="N22" ca="1">IF($AI$15,SUM(($K$17:$K$25&gt;=K22)/COUNTIF($K$17:$K$25,$K$17:$K$25)),SUM(($L$17:$L$25&gt;=L22)/COUNTIF($L$17:$L$25,$L$17:$L$25)))</f>
        <v>5.0000000000000009</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5.0108999999999995</v>
      </c>
      <c r="Y22" s="13">
        <v>0</v>
      </c>
      <c r="Z22" s="1">
        <f t="shared" ca="1" si="49"/>
        <v>1.9</v>
      </c>
      <c r="AA22" s="1">
        <f t="shared" ca="1" si="50"/>
        <v>0</v>
      </c>
      <c r="AB22" s="1">
        <f t="shared" ca="1" si="51"/>
        <v>0</v>
      </c>
      <c r="AC22" s="1">
        <f t="shared" ca="1" si="52"/>
        <v>0</v>
      </c>
      <c r="AD22" s="263">
        <f t="shared" ca="1" si="53"/>
        <v>5</v>
      </c>
      <c r="AE22" s="30">
        <f t="shared" ca="1" si="45"/>
        <v>500000</v>
      </c>
      <c r="AF22" s="1">
        <f t="shared" ca="1" si="54"/>
        <v>3</v>
      </c>
      <c r="AG22" s="1">
        <f t="shared" ca="1" si="55"/>
        <v>1</v>
      </c>
      <c r="AH22" s="266">
        <f t="shared" ca="1" si="56"/>
        <v>5.0103099999999996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5</v>
      </c>
      <c r="N23" s="14">
        <f t="array" aca="1" ref="N23" ca="1">IF($AI$15,SUM(($K$17:$K$25&gt;=K23)/COUNTIF($K$17:$K$25,$K$17:$K$25)),SUM(($L$17:$L$25&gt;=L23)/COUNTIF($L$17:$L$25,$L$17:$L$25)))</f>
        <v>5.0000000000000009</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5.0709</v>
      </c>
      <c r="Y23" s="13">
        <v>0</v>
      </c>
      <c r="Z23" s="1">
        <f t="shared" ca="1" si="49"/>
        <v>7.9</v>
      </c>
      <c r="AA23" s="1">
        <f t="shared" ca="1" si="50"/>
        <v>0</v>
      </c>
      <c r="AB23" s="1">
        <f t="shared" ca="1" si="51"/>
        <v>0</v>
      </c>
      <c r="AC23" s="1">
        <f t="shared" ca="1" si="52"/>
        <v>0</v>
      </c>
      <c r="AD23" s="263">
        <f t="shared" ca="1" si="53"/>
        <v>5</v>
      </c>
      <c r="AE23" s="30">
        <v>0</v>
      </c>
      <c r="AF23" s="1">
        <f t="shared" ca="1" si="54"/>
        <v>7</v>
      </c>
      <c r="AG23" s="1">
        <f t="shared" ca="1" si="55"/>
        <v>7</v>
      </c>
      <c r="AH23" s="266">
        <f t="shared" ca="1" si="56"/>
        <v>5.0707100000000001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5</v>
      </c>
      <c r="N24" s="14">
        <f t="array" aca="1" ref="N24" ca="1">IF($AI$15,SUM(($K$17:$K$25&gt;=K24)/COUNTIF($K$17:$K$25,$K$17:$K$25)),SUM(($L$17:$L$25&gt;=L24)/COUNTIF($L$17:$L$25,$L$17:$L$25)))</f>
        <v>5.0000000000000009</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5.0709</v>
      </c>
      <c r="Y24" s="13">
        <v>0</v>
      </c>
      <c r="Z24" s="1">
        <f t="shared" ca="1" si="49"/>
        <v>7.9</v>
      </c>
      <c r="AA24" s="1">
        <f t="shared" ca="1" si="50"/>
        <v>0</v>
      </c>
      <c r="AB24" s="1">
        <f t="shared" ca="1" si="51"/>
        <v>0</v>
      </c>
      <c r="AC24" s="1">
        <f t="shared" ca="1" si="52"/>
        <v>0</v>
      </c>
      <c r="AD24" s="263">
        <f t="shared" ca="1" si="53"/>
        <v>5</v>
      </c>
      <c r="AE24" s="30">
        <v>0</v>
      </c>
      <c r="AF24" s="1">
        <f t="shared" ca="1" si="54"/>
        <v>7</v>
      </c>
      <c r="AG24" s="1">
        <f t="shared" ca="1" si="55"/>
        <v>7</v>
      </c>
      <c r="AH24" s="266">
        <f t="shared" ca="1" si="56"/>
        <v>5.0707100000000001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5</v>
      </c>
      <c r="N25" s="14">
        <f t="array" aca="1" ref="N25" ca="1">IF($AI$15,SUM(($K$17:$K$25&gt;=K25)/COUNTIF($K$17:$K$25,$K$17:$K$25)),SUM(($L$17:$L$25&gt;=L25)/COUNTIF($L$17:$L$25,$L$17:$L$25)))</f>
        <v>5.0000000000000009</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5.0709</v>
      </c>
      <c r="Y25" s="13">
        <v>0</v>
      </c>
      <c r="Z25" s="1">
        <f t="shared" ca="1" si="49"/>
        <v>7.9</v>
      </c>
      <c r="AA25" s="1">
        <f t="shared" ca="1" si="50"/>
        <v>0</v>
      </c>
      <c r="AB25" s="1">
        <f t="shared" ca="1" si="51"/>
        <v>0</v>
      </c>
      <c r="AC25" s="1">
        <f t="shared" ca="1" si="52"/>
        <v>0</v>
      </c>
      <c r="AD25" s="263">
        <f t="shared" ca="1" si="53"/>
        <v>5</v>
      </c>
      <c r="AE25" s="30">
        <v>0</v>
      </c>
      <c r="AF25" s="1">
        <f t="shared" ca="1" si="54"/>
        <v>7</v>
      </c>
      <c r="AG25" s="1">
        <f t="shared" ca="1" si="55"/>
        <v>7</v>
      </c>
      <c r="AH25" s="267">
        <f t="shared" ca="1" si="56"/>
        <v>5.0707100000000001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Borussia Dortmund</v>
      </c>
      <c r="BT29" s="2" t="str">
        <f ca="1">$F$5</f>
        <v>Eintracht Frankfurt</v>
      </c>
      <c r="BU29" s="2" t="str">
        <f ca="1">$F$6</f>
        <v>1. FC Nürnberg</v>
      </c>
      <c r="BV29" s="2" t="str">
        <f ca="1">$F$7</f>
        <v>Mainz 05</v>
      </c>
      <c r="BW29" s="2" t="str">
        <f>$F$8</f>
        <v/>
      </c>
      <c r="BX29" s="2" t="str">
        <f>$F$9</f>
        <v/>
      </c>
      <c r="BY29" s="2" t="str">
        <f>$F$10</f>
        <v/>
      </c>
      <c r="BZ29" s="2" t="str">
        <f>$F$11</f>
        <v/>
      </c>
      <c r="CA29" s="2" t="str">
        <f>$F$12</f>
        <v/>
      </c>
      <c r="CB29" s="53"/>
    </row>
    <row r="30" spans="2:80" s="2" customFormat="1" x14ac:dyDescent="0.2">
      <c r="C30" s="2" t="str">
        <f ca="1">$Q64</f>
        <v>Borussia Dortmund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Borussia Dortmund</v>
      </c>
      <c r="BS30" s="7"/>
      <c r="BT30" s="8">
        <f t="shared" ref="BT30:CA32" ca="1" si="58">SUMIFS($X$64:$X$135,$V$64:$V$135,$BR30,$W$64:$W$135,BT$29)+SUMIFS($Y$64:$Y$135,$W$64:$W$135,$BR30,$V$64:$V$135,BT$29)</f>
        <v>0</v>
      </c>
      <c r="BU30" s="8">
        <f t="shared" ca="1" si="58"/>
        <v>3</v>
      </c>
      <c r="BV30" s="8">
        <f t="shared" ca="1" si="58"/>
        <v>4</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Eintracht Frankfurt</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Eintracht Frankfurt</v>
      </c>
      <c r="BS31" s="9">
        <f t="shared" ref="BS31:BU38" ca="1" si="60">SUMIFS($X$64:$X$135,$V$64:$V$135,$BR31,$W$64:$W$135,BS$29)+SUMIFS($Y$64:$Y$135,$W$64:$W$135,$BR31,$V$64:$V$135,BS$29)</f>
        <v>0</v>
      </c>
      <c r="BT31" s="7"/>
      <c r="BU31" s="8">
        <f t="shared" ca="1" si="58"/>
        <v>2</v>
      </c>
      <c r="BV31" s="8">
        <f t="shared" ca="1" si="58"/>
        <v>2</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1. FC Nürnberg</v>
      </c>
      <c r="BS32" s="9">
        <f t="shared" ca="1" si="60"/>
        <v>1</v>
      </c>
      <c r="BT32" s="9">
        <f t="shared" ca="1" si="60"/>
        <v>1</v>
      </c>
      <c r="BU32" s="7"/>
      <c r="BV32" s="8">
        <f t="shared" ca="1" si="58"/>
        <v>3</v>
      </c>
      <c r="BW32" s="8">
        <f t="shared" ca="1" si="58"/>
        <v>0</v>
      </c>
      <c r="BX32" s="8">
        <f t="shared" ca="1" si="58"/>
        <v>0</v>
      </c>
      <c r="BY32" s="8">
        <f t="shared" ca="1" si="58"/>
        <v>0</v>
      </c>
      <c r="BZ32" s="8">
        <f t="shared" ca="1" si="58"/>
        <v>0</v>
      </c>
      <c r="CA32" s="8">
        <f t="shared" ca="1" si="58"/>
        <v>0</v>
      </c>
      <c r="CB32" s="4"/>
    </row>
    <row r="33" spans="2:80" s="2" customFormat="1" x14ac:dyDescent="0.2">
      <c r="C33" s="2" t="str">
        <f t="shared" ca="1" si="59"/>
        <v>Mainz 05</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57"/>
        <v>Mainz 05</v>
      </c>
      <c r="BS33" s="9">
        <f t="shared" ca="1" si="60"/>
        <v>3</v>
      </c>
      <c r="BT33" s="9">
        <f t="shared" ca="1" si="60"/>
        <v>2</v>
      </c>
      <c r="BU33" s="9">
        <f t="shared" ca="1" si="60"/>
        <v>3</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Borussia Dortmund</v>
      </c>
      <c r="BT40" s="2" t="str">
        <f ca="1">$F$5</f>
        <v>Eintracht Frankfurt</v>
      </c>
      <c r="BU40" s="2" t="str">
        <f ca="1">$F$6</f>
        <v>1. FC Nürnberg</v>
      </c>
      <c r="BV40" s="2" t="str">
        <f ca="1">$F$7</f>
        <v>Mainz 05</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Borussia Dortmund</v>
      </c>
      <c r="BS41" s="7"/>
      <c r="BT41" s="8">
        <f ca="1">BT30-BS31</f>
        <v>0</v>
      </c>
      <c r="BU41" s="8">
        <f ca="1">BU30-BS32</f>
        <v>2</v>
      </c>
      <c r="BV41" s="8">
        <f ca="1">BV30-BS33</f>
        <v>1</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Eintracht Frankfurt</v>
      </c>
      <c r="BS42" s="9">
        <f ca="1">IF(BT41="","",-1*BT41)</f>
        <v>0</v>
      </c>
      <c r="BT42" s="7"/>
      <c r="BU42" s="8">
        <f ca="1">BU31-BT32</f>
        <v>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1. FC Nürnberg</v>
      </c>
      <c r="BS43" s="9">
        <f ca="1">IF(BU41="","",-1*BU41)</f>
        <v>-2</v>
      </c>
      <c r="BT43" s="9">
        <f ca="1">IF(BU42="","",-1*BU42)</f>
        <v>-1</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61"/>
        <v>Mainz 05</v>
      </c>
      <c r="BS44" s="9">
        <f ca="1">IF(BV41="","",-1*BV41)</f>
        <v>-1</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Borussia Dortmund</v>
      </c>
      <c r="BT51" s="2" t="str">
        <f ca="1">$F$5</f>
        <v>Eintracht Frankfurt</v>
      </c>
      <c r="BU51" s="2" t="str">
        <f ca="1">$F$6</f>
        <v>1. FC Nürnberg</v>
      </c>
      <c r="BV51" s="2" t="str">
        <f ca="1">$F$7</f>
        <v>Mainz 05</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Borussia Dortmund</v>
      </c>
      <c r="BS52" s="7"/>
      <c r="BT52" s="8">
        <f t="shared" ref="BT52:CA58" ca="1" si="64">SUMIFS($AE$64:$AE$135,$V$64:$V$135,$BR52,$W$64:$W$135,BT$51)+SUMIFS($AF$64:$AF$135,$W$64:$W$135,$BR52,$V$64:$V$135,BT$51)</f>
        <v>1</v>
      </c>
      <c r="BU52" s="8">
        <f t="shared" ca="1" si="64"/>
        <v>3</v>
      </c>
      <c r="BV52" s="8">
        <f t="shared" ca="1" si="64"/>
        <v>3</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Eintracht Frankfurt</v>
      </c>
      <c r="BS53" s="9">
        <f t="shared" ref="BS53:BU60" ca="1" si="65">SUMIFS($AE$64:$AE$135,$V$64:$V$135,$BR53,$W$64:$W$135,BS$51)+SUMIFS($AF$64:$AF$135,$W$64:$W$135,$BR53,$V$64:$V$135,BS$51)</f>
        <v>1</v>
      </c>
      <c r="BT53" s="7"/>
      <c r="BU53" s="8">
        <f ca="1">SUMIFS($AE$64:$AE$135,$V$64:$V$135,$BR53,$W$64:$W$135,BU$51)+SUMIFS($AF$64:$AF$135,$W$64:$W$135,$BR53,$V$64:$V$135,BU$51)</f>
        <v>3</v>
      </c>
      <c r="BV53" s="8">
        <f ca="1">SUMIFS($AE$64:$AE$135,$V$64:$V$135,$BR53,$W$64:$W$135,BV$51)+SUMIFS($AF$64:$AF$135,$W$64:$W$135,$BR53,$V$64:$V$135,BV$51)</f>
        <v>1</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1. FC Nürnberg</v>
      </c>
      <c r="BS54" s="9">
        <f t="shared" ca="1" si="65"/>
        <v>0</v>
      </c>
      <c r="BT54" s="9">
        <f t="shared" ca="1" si="65"/>
        <v>0</v>
      </c>
      <c r="BU54" s="7"/>
      <c r="BV54" s="8">
        <f ca="1">SUMIFS($AE$64:$AE$135,$V$64:$V$135,$BR54,$W$64:$W$135,BV$51)+SUMIFS($AF$64:$AF$135,$W$64:$W$135,$BR54,$V$64:$V$135,BV$51)</f>
        <v>1</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63"/>
        <v>Mainz 05</v>
      </c>
      <c r="BS55" s="9">
        <f t="shared" ca="1" si="65"/>
        <v>0</v>
      </c>
      <c r="BT55" s="9">
        <f t="shared" ca="1" si="65"/>
        <v>1</v>
      </c>
      <c r="BU55" s="9">
        <f t="shared" ca="1" si="65"/>
        <v>1</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IF('Finals 4'!$AE20="","",'Finals 4'!$AE20)</f>
        <v>Borussia Dortmund</v>
      </c>
      <c r="U64" s="67" t="s">
        <v>7</v>
      </c>
      <c r="V64" s="40" t="str">
        <f ca="1">'Finals 4'!$I12</f>
        <v/>
      </c>
      <c r="W64" s="33" t="str">
        <f ca="1">'Finals 4'!$K12</f>
        <v/>
      </c>
      <c r="X64" s="33" t="str">
        <f ca="1">IF(AND('Finals 4'!$L12&lt;&gt;"",'Finals 4'!$N12&lt;&gt;"",$V64&lt;&gt;$W64,$V64&lt;&gt;"",$W64&lt;&gt;""),'Finals 4'!$L12,"")</f>
        <v/>
      </c>
      <c r="Y64" s="34" t="str">
        <f ca="1">IF(AND('Finals 4'!$L12&lt;&gt;"",'Finals 4'!$N12&lt;&gt;"",$V64&lt;&gt;$W64,$V64&lt;&gt;"",$W64&lt;&gt;""),'Finals 4'!$N12,"")</f>
        <v/>
      </c>
      <c r="Z64" s="32" t="str">
        <f ca="1">V64&amp;W64</f>
        <v/>
      </c>
      <c r="AA64" s="33">
        <f ca="1">IF(AND(V64&lt;&gt;"",W64&lt;&gt;"",V64&lt;&gt;W64,X64&lt;&gt;"",Y64&lt;&gt;""),1,0)</f>
        <v>0</v>
      </c>
      <c r="AB64" s="143" t="str">
        <f ca="1">IF(AA64&gt;0,X64&amp;Language!$E$84&amp;Y64,"")</f>
        <v/>
      </c>
      <c r="AD64" s="144"/>
      <c r="AE64" s="149" t="str">
        <f ca="1">IF($AA64=0,"",IF($X64&gt;$Y64,Settings!$C$4,IF($X64=$Y64,1,0)))</f>
        <v/>
      </c>
      <c r="AF64" s="144" t="str">
        <f ca="1">IF($AA64=0,"",IF($X64&lt;$Y64,Settings!$C$4,IF($X64=$Y64,1,0)))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IF('Finals 4'!$AE21="","",'Finals 4'!$AE21)</f>
        <v>Eintracht Frankfurt</v>
      </c>
      <c r="U65" s="68" t="s">
        <v>8</v>
      </c>
      <c r="V65" s="41" t="str">
        <f ca="1">'Finals 4'!$I13</f>
        <v>VFB Essenheim</v>
      </c>
      <c r="W65" s="13" t="str">
        <f ca="1">'Finals 4'!$K13</f>
        <v/>
      </c>
      <c r="X65" s="13" t="str">
        <f ca="1">IF(AND('Finals 4'!$L13&lt;&gt;"",'Finals 4'!$N13&lt;&gt;"",$V65&lt;&gt;$W65,$V65&lt;&gt;"",$W65&lt;&gt;""),'Finals 4'!$L13,"")</f>
        <v/>
      </c>
      <c r="Y65" s="36" t="str">
        <f ca="1">IF(AND('Finals 4'!$L13&lt;&gt;"",'Finals 4'!$N13&lt;&gt;"",$V65&lt;&gt;$W65,$V65&lt;&gt;"",$W65&lt;&gt;""),'Finals 4'!$N13,"")</f>
        <v/>
      </c>
      <c r="Z65" s="35" t="str">
        <f t="shared" ref="Z65:Z73" ca="1" si="66">V65&amp;W65</f>
        <v>VFB Essenheim</v>
      </c>
      <c r="AA65" s="13">
        <f t="shared" ref="AA65:AA128" ca="1" si="67">IF(AND(V65&lt;&gt;"",W65&lt;&gt;"",V65&lt;&gt;W65,X65&lt;&gt;"",Y65&lt;&gt;""),1,0)</f>
        <v>0</v>
      </c>
      <c r="AB65" s="13" t="str">
        <f ca="1">IF(AA65&gt;0,X65&amp;Language!$E$84&amp;Y65,"")</f>
        <v/>
      </c>
      <c r="AD65" s="145"/>
      <c r="AE65" s="150" t="str">
        <f ca="1">IF($AA65=0,"",IF($X65&gt;$Y65,Settings!$C$4,IF($X65=$Y65,1,0)))</f>
        <v/>
      </c>
      <c r="AF65" s="145" t="str">
        <f ca="1">IF($AA65=0,"",IF($X65&lt;$Y65,Settings!$C$4,IF($X65=$Y65,1,0)))</f>
        <v/>
      </c>
      <c r="AH65" s="4"/>
      <c r="AI65" s="13"/>
      <c r="AJ65" s="13"/>
      <c r="AK65" s="13"/>
      <c r="AL65" s="13"/>
      <c r="AM65" s="13"/>
      <c r="AN65" s="13"/>
      <c r="AO65" s="13"/>
      <c r="AP65" s="13"/>
      <c r="AQ65" s="13"/>
    </row>
    <row r="66" spans="2:43" s="2" customFormat="1" ht="13.5" thickBot="1" x14ac:dyDescent="0.25">
      <c r="F66" s="198">
        <v>1</v>
      </c>
      <c r="G66" s="199" t="s">
        <v>109</v>
      </c>
      <c r="P66" s="47" t="s">
        <v>9</v>
      </c>
      <c r="Q66" s="62" t="str">
        <f ca="1">IF('Finals 4'!$AE22="","",'Finals 4'!$AE22)</f>
        <v>1. FC Nürnberg</v>
      </c>
      <c r="U66" s="68" t="s">
        <v>9</v>
      </c>
      <c r="V66" s="41" t="str">
        <f ca="1">'Finals 4'!$I14</f>
        <v>1. FC Riedwald</v>
      </c>
      <c r="W66" s="13" t="str">
        <f ca="1">'Finals 4'!$K14</f>
        <v>FC Grönlingen</v>
      </c>
      <c r="X66" s="13">
        <f ca="1">IF(AND('Finals 4'!$L14&lt;&gt;"",'Finals 4'!$N14&lt;&gt;"",$V66&lt;&gt;$W66,$V66&lt;&gt;"",$W66&lt;&gt;""),'Finals 4'!$L14,"")</f>
        <v>1</v>
      </c>
      <c r="Y66" s="36">
        <f ca="1">IF(AND('Finals 4'!$L14&lt;&gt;"",'Finals 4'!$N14&lt;&gt;"",$V66&lt;&gt;$W66,$V66&lt;&gt;"",$W66&lt;&gt;""),'Finals 4'!$N14,"")</f>
        <v>0</v>
      </c>
      <c r="Z66" s="35" t="str">
        <f t="shared" ca="1" si="66"/>
        <v>1. FC RiedwaldFC Grönlingen</v>
      </c>
      <c r="AA66" s="13">
        <f t="shared" ca="1" si="67"/>
        <v>1</v>
      </c>
      <c r="AB66" s="13" t="str">
        <f ca="1">IF(AA66&gt;0,X66&amp;Language!$E$84&amp;Y66,"")</f>
        <v>1-0</v>
      </c>
      <c r="AD66" s="145"/>
      <c r="AE66" s="150">
        <f ca="1">IF($AA66=0,"",IF($X66&gt;$Y66,Settings!$C$4,IF($X66=$Y66,1,0)))</f>
        <v>3</v>
      </c>
      <c r="AF66" s="145">
        <f ca="1">IF($AA66=0,"",IF($X66&lt;$Y66,Settings!$C$4,IF($X66=$Y66,1,0)))</f>
        <v>0</v>
      </c>
      <c r="AH66" s="4"/>
      <c r="AI66" s="13"/>
      <c r="AJ66" s="4"/>
      <c r="AK66" s="13"/>
      <c r="AL66" s="13"/>
      <c r="AM66" s="13"/>
      <c r="AN66" s="13"/>
      <c r="AO66" s="13"/>
      <c r="AP66" s="13"/>
      <c r="AQ66" s="13"/>
    </row>
    <row r="67" spans="2:43" s="2" customFormat="1" x14ac:dyDescent="0.2">
      <c r="P67" s="47" t="s">
        <v>10</v>
      </c>
      <c r="Q67" s="62" t="str">
        <f ca="1">IF('Finals 4'!$AE23="","",'Finals 4'!$AE23)</f>
        <v>Mainz 05</v>
      </c>
      <c r="U67" s="68" t="s">
        <v>10</v>
      </c>
      <c r="V67" s="41" t="str">
        <f ca="1">'Finals 4'!$I15</f>
        <v>Borussia Dortmund</v>
      </c>
      <c r="W67" s="13" t="str">
        <f ca="1">'Finals 4'!$K15</f>
        <v>Mainz 05</v>
      </c>
      <c r="X67" s="13">
        <f ca="1">IF(AND('Finals 4'!$L15&lt;&gt;"",'Finals 4'!$N15&lt;&gt;"",$V67&lt;&gt;$W67,$V67&lt;&gt;"",$W67&lt;&gt;""),'Finals 4'!$L15,"")</f>
        <v>4</v>
      </c>
      <c r="Y67" s="36">
        <f ca="1">IF(AND('Finals 4'!$L15&lt;&gt;"",'Finals 4'!$N15&lt;&gt;"",$V67&lt;&gt;$W67,$V67&lt;&gt;"",$W67&lt;&gt;""),'Finals 4'!$N15,"")</f>
        <v>3</v>
      </c>
      <c r="Z67" s="35" t="str">
        <f t="shared" ca="1" si="66"/>
        <v>Borussia DortmundMainz 05</v>
      </c>
      <c r="AA67" s="13">
        <f t="shared" ca="1" si="67"/>
        <v>1</v>
      </c>
      <c r="AB67" s="13" t="str">
        <f ca="1">IF(AA67&gt;0,X67&amp;Language!$E$84&amp;Y67,"")</f>
        <v>4-3</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c r="Q68" s="62" t="str">
        <f>""</f>
        <v/>
      </c>
      <c r="U68" s="68" t="s">
        <v>11</v>
      </c>
      <c r="V68" s="41" t="str">
        <f ca="1">'Finals 4'!$I16</f>
        <v>Real Madrid</v>
      </c>
      <c r="W68" s="13" t="str">
        <f ca="1">'Finals 4'!$K16</f>
        <v>Inter Mailand</v>
      </c>
      <c r="X68" s="13">
        <f ca="1">IF(AND('Finals 4'!$L16&lt;&gt;"",'Finals 4'!$N16&lt;&gt;"",$V68&lt;&gt;$W68,$V68&lt;&gt;"",$W68&lt;&gt;""),'Finals 4'!$L16,"")</f>
        <v>3</v>
      </c>
      <c r="Y68" s="36">
        <f ca="1">IF(AND('Finals 4'!$L16&lt;&gt;"",'Finals 4'!$N16&lt;&gt;"",$V68&lt;&gt;$W68,$V68&lt;&gt;"",$W68&lt;&gt;""),'Finals 4'!$N16,"")</f>
        <v>2</v>
      </c>
      <c r="Z68" s="35" t="str">
        <f t="shared" ca="1" si="66"/>
        <v>Real MadridInter Mailand</v>
      </c>
      <c r="AA68" s="13">
        <f t="shared" ca="1" si="67"/>
        <v>1</v>
      </c>
      <c r="AB68" s="13" t="str">
        <f ca="1">IF(AA68&gt;0,X68&amp;Language!$E$84&amp;Y68,"")</f>
        <v>3-2</v>
      </c>
      <c r="AD68" s="145"/>
      <c r="AE68" s="150">
        <f ca="1">IF($AA68=0,"",IF($X68&gt;$Y68,Settings!$C$4,IF($X68=$Y68,1,0)))</f>
        <v>3</v>
      </c>
      <c r="AF68" s="145">
        <f ca="1">IF($AA68=0,"",IF($X68&lt;$Y68,Settings!$C$4,IF($X68=$Y68,1,0)))</f>
        <v>0</v>
      </c>
      <c r="AH68" s="4"/>
      <c r="AI68" s="13"/>
      <c r="AJ68" s="13"/>
      <c r="AK68" s="13"/>
      <c r="AL68" s="4"/>
      <c r="AM68" s="13"/>
      <c r="AN68" s="13"/>
      <c r="AO68" s="13"/>
      <c r="AP68" s="13"/>
      <c r="AQ68" s="13"/>
    </row>
    <row r="69" spans="2:43" s="2" customFormat="1" x14ac:dyDescent="0.2">
      <c r="P69" s="47"/>
      <c r="Q69" s="62" t="str">
        <f>""</f>
        <v/>
      </c>
      <c r="U69" s="68" t="s">
        <v>12</v>
      </c>
      <c r="V69" s="41" t="str">
        <f ca="1">'Finals 4'!$I17</f>
        <v>SSV Wildbach</v>
      </c>
      <c r="W69" s="13" t="str">
        <f ca="1">'Finals 4'!$K17</f>
        <v>Kickers Rodendorf</v>
      </c>
      <c r="X69" s="13">
        <f ca="1">IF(AND('Finals 4'!$L17&lt;&gt;"",'Finals 4'!$N17&lt;&gt;"",$V69&lt;&gt;$W69,$V69&lt;&gt;"",$W69&lt;&gt;""),'Finals 4'!$L17,"")</f>
        <v>4</v>
      </c>
      <c r="Y69" s="36">
        <f ca="1">IF(AND('Finals 4'!$L17&lt;&gt;"",'Finals 4'!$N17&lt;&gt;"",$V69&lt;&gt;$W69,$V69&lt;&gt;"",$W69&lt;&gt;""),'Finals 4'!$N17,"")</f>
        <v>4</v>
      </c>
      <c r="Z69" s="35" t="str">
        <f t="shared" ca="1" si="66"/>
        <v>SSV WildbachKickers Rodendorf</v>
      </c>
      <c r="AA69" s="13">
        <f t="shared" ca="1" si="67"/>
        <v>1</v>
      </c>
      <c r="AB69" s="13" t="str">
        <f ca="1">IF(AA69&gt;0,X69&amp;Language!$E$84&amp;Y69,"")</f>
        <v>4-4</v>
      </c>
      <c r="AD69" s="145"/>
      <c r="AE69" s="150">
        <f ca="1">IF($AA69=0,"",IF($X69&gt;$Y69,Settings!$C$4,IF($X69=$Y69,1,0)))</f>
        <v>1</v>
      </c>
      <c r="AF69" s="145">
        <f ca="1">IF($AA69=0,"",IF($X69&lt;$Y69,Settings!$C$4,IF($X69=$Y69,1,0)))</f>
        <v>1</v>
      </c>
      <c r="AH69" s="4"/>
      <c r="AI69" s="13"/>
      <c r="AJ69" s="13"/>
      <c r="AK69" s="13"/>
      <c r="AL69" s="13"/>
      <c r="AM69" s="4"/>
      <c r="AN69" s="13"/>
      <c r="AO69" s="13"/>
      <c r="AP69" s="13"/>
      <c r="AQ69" s="13"/>
    </row>
    <row r="70" spans="2:43" s="2" customFormat="1" x14ac:dyDescent="0.2">
      <c r="P70" s="47"/>
      <c r="Q70" s="62" t="str">
        <f>""</f>
        <v/>
      </c>
      <c r="U70" s="68" t="s">
        <v>17</v>
      </c>
      <c r="V70" s="41" t="str">
        <f ca="1">'Finals 4'!$I18</f>
        <v>Maibach 1822 eV</v>
      </c>
      <c r="W70" s="13" t="str">
        <f ca="1">'Finals 4'!$K18</f>
        <v>FSV Rauen</v>
      </c>
      <c r="X70" s="13">
        <f ca="1">IF(AND('Finals 4'!$L18&lt;&gt;"",'Finals 4'!$N18&lt;&gt;"",$V70&lt;&gt;$W70,$V70&lt;&gt;"",$W70&lt;&gt;""),'Finals 4'!$L18,"")</f>
        <v>2</v>
      </c>
      <c r="Y70" s="36">
        <f ca="1">IF(AND('Finals 4'!$L18&lt;&gt;"",'Finals 4'!$N18&lt;&gt;"",$V70&lt;&gt;$W70,$V70&lt;&gt;"",$W70&lt;&gt;""),'Finals 4'!$N18,"")</f>
        <v>1</v>
      </c>
      <c r="Z70" s="35" t="str">
        <f t="shared" ca="1" si="66"/>
        <v>Maibach 1822 eVFSV Rauen</v>
      </c>
      <c r="AA70" s="13">
        <f t="shared" ca="1" si="67"/>
        <v>1</v>
      </c>
      <c r="AB70" s="13" t="str">
        <f ca="1">IF(AA70&gt;0,X70&amp;Language!$E$84&amp;Y70,"")</f>
        <v>2-1</v>
      </c>
      <c r="AD70" s="145"/>
      <c r="AE70" s="150">
        <f ca="1">IF($AA70=0,"",IF($X70&gt;$Y70,Settings!$C$4,IF($X70=$Y70,1,0)))</f>
        <v>3</v>
      </c>
      <c r="AF70" s="145">
        <f ca="1">IF($AA70=0,"",IF($X70&lt;$Y70,Settings!$C$4,IF($X70=$Y70,1,0)))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'Finals 4'!$I19</f>
        <v>Eintracht Frankfurt</v>
      </c>
      <c r="W71" s="13" t="str">
        <f ca="1">'Finals 4'!$K19</f>
        <v>1. FC Nürnberg</v>
      </c>
      <c r="X71" s="13">
        <f ca="1">IF(AND('Finals 4'!$L19&lt;&gt;"",'Finals 4'!$N19&lt;&gt;"",$V71&lt;&gt;$W71,$V71&lt;&gt;"",$W71&lt;&gt;""),'Finals 4'!$L19,"")</f>
        <v>2</v>
      </c>
      <c r="Y71" s="36">
        <f ca="1">IF(AND('Finals 4'!$L19&lt;&gt;"",'Finals 4'!$N19&lt;&gt;"",$V71&lt;&gt;$W71,$V71&lt;&gt;"",$W71&lt;&gt;""),'Finals 4'!$N19,"")</f>
        <v>1</v>
      </c>
      <c r="Z71" s="35" t="str">
        <f t="shared" ca="1" si="66"/>
        <v>Eintracht Frankfurt1. FC Nürnberg</v>
      </c>
      <c r="AA71" s="13">
        <f t="shared" ca="1" si="67"/>
        <v>1</v>
      </c>
      <c r="AB71" s="13" t="str">
        <f ca="1">IF(AA71&gt;0,X71&amp;Language!$E$84&amp;Y71,"")</f>
        <v>2-1</v>
      </c>
      <c r="AD71" s="145"/>
      <c r="AE71" s="150">
        <f ca="1">IF($AA71=0,"",IF($X71&gt;$Y71,Settings!$C$4,IF($X71=$Y71,1,0)))</f>
        <v>3</v>
      </c>
      <c r="AF71" s="145">
        <f ca="1">IF($AA71=0,"",IF($X71&lt;$Y71,Settings!$C$4,IF($X71=$Y71,1,0)))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'Finals 4'!$I20</f>
        <v>Manchester City</v>
      </c>
      <c r="W72" s="13" t="str">
        <f ca="1">'Finals 4'!$K20</f>
        <v>FC Barcelona</v>
      </c>
      <c r="X72" s="13">
        <f ca="1">IF(AND('Finals 4'!$L20&lt;&gt;"",'Finals 4'!$N20&lt;&gt;"",$V72&lt;&gt;$W72,$V72&lt;&gt;"",$W72&lt;&gt;""),'Finals 4'!$L20,"")</f>
        <v>1</v>
      </c>
      <c r="Y72" s="36">
        <f ca="1">IF(AND('Finals 4'!$L20&lt;&gt;"",'Finals 4'!$N20&lt;&gt;"",$V72&lt;&gt;$W72,$V72&lt;&gt;"",$W72&lt;&gt;""),'Finals 4'!$N20,"")</f>
        <v>1</v>
      </c>
      <c r="Z72" s="35" t="str">
        <f t="shared" ca="1" si="66"/>
        <v>Manchester CityFC Barcelona</v>
      </c>
      <c r="AA72" s="13">
        <f t="shared" ca="1" si="67"/>
        <v>1</v>
      </c>
      <c r="AB72" s="13" t="str">
        <f ca="1">IF(AA72&gt;0,X72&amp;Language!$E$84&amp;Y72,"")</f>
        <v>1-1</v>
      </c>
      <c r="AD72" s="145"/>
      <c r="AE72" s="150">
        <f ca="1">IF($AA72=0,"",IF($X72&gt;$Y72,Settings!$C$4,IF($X72=$Y72,1,0)))</f>
        <v>1</v>
      </c>
      <c r="AF72" s="145">
        <f ca="1">IF($AA72=0,"",IF($X72&lt;$Y72,Settings!$C$4,IF($X72=$Y72,1,0)))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'Finals 4'!$I21</f>
        <v/>
      </c>
      <c r="W73" s="13" t="str">
        <f ca="1">'Finals 4'!$K21</f>
        <v>SSV Wildbach</v>
      </c>
      <c r="X73" s="13" t="str">
        <f ca="1">IF(AND('Finals 4'!$L21&lt;&gt;"",'Finals 4'!$N21&lt;&gt;"",$V73&lt;&gt;$W73,$V73&lt;&gt;"",$W73&lt;&gt;""),'Finals 4'!$L21,"")</f>
        <v/>
      </c>
      <c r="Y73" s="36" t="str">
        <f ca="1">IF(AND('Finals 4'!$L21&lt;&gt;"",'Finals 4'!$N21&lt;&gt;"",$V73&lt;&gt;$W73,$V73&lt;&gt;"",$W73&lt;&gt;""),'Finals 4'!$N21,"")</f>
        <v/>
      </c>
      <c r="Z73" s="35" t="str">
        <f t="shared" ca="1" si="66"/>
        <v>SSV Wildbach</v>
      </c>
      <c r="AA73" s="13">
        <f t="shared" ca="1" si="67"/>
        <v>0</v>
      </c>
      <c r="AB73" s="13" t="str">
        <f ca="1">IF(AA73&gt;0,X73&amp;Language!$E$84&amp;Y73,"")</f>
        <v/>
      </c>
      <c r="AD73" s="145"/>
      <c r="AE73" s="150" t="str">
        <f ca="1">IF($AA73=0,"",IF($X73&gt;$Y73,Settings!$C$4,IF($X73=$Y73,1,0)))</f>
        <v/>
      </c>
      <c r="AF73" s="145" t="str">
        <f ca="1">IF($AA73=0,"",IF($X73&lt;$Y73,Settings!$C$4,IF($X73=$Y73,1,0)))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'Finals 4'!$I22</f>
        <v>FC Grönlingen</v>
      </c>
      <c r="W74" s="13" t="str">
        <f ca="1">'Finals 4'!$K22</f>
        <v>Maibach 1822 eV</v>
      </c>
      <c r="X74" s="13">
        <f ca="1">IF(AND('Finals 4'!$L22&lt;&gt;"",'Finals 4'!$N22&lt;&gt;"",$V74&lt;&gt;$W74,$V74&lt;&gt;"",$W74&lt;&gt;""),'Finals 4'!$L22,"")</f>
        <v>1</v>
      </c>
      <c r="Y74" s="36">
        <f ca="1">IF(AND('Finals 4'!$L22&lt;&gt;"",'Finals 4'!$N22&lt;&gt;"",$V74&lt;&gt;$W74,$V74&lt;&gt;"",$W74&lt;&gt;""),'Finals 4'!$N22,"")</f>
        <v>1</v>
      </c>
      <c r="Z74" s="35" t="str">
        <f ca="1">V74&amp;W74</f>
        <v>FC GrönlingenMaibach 1822 eV</v>
      </c>
      <c r="AA74" s="13">
        <f t="shared" ca="1" si="67"/>
        <v>1</v>
      </c>
      <c r="AB74" s="13" t="str">
        <f ca="1">IF(AA74&gt;0,X74&amp;Language!$E$84&amp;Y74,"")</f>
        <v>1-1</v>
      </c>
      <c r="AD74" s="145"/>
      <c r="AE74" s="150">
        <f ca="1">IF($AA74=0,"",IF($X74&gt;$Y74,Settings!$C$4,IF($X74=$Y74,1,0)))</f>
        <v>1</v>
      </c>
      <c r="AF74" s="145">
        <f ca="1">IF($AA74=0,"",IF($X74&lt;$Y74,Settings!$C$4,IF($X74=$Y74,1,0)))</f>
        <v>1</v>
      </c>
    </row>
    <row r="75" spans="2:43" s="2" customFormat="1" x14ac:dyDescent="0.2">
      <c r="B75" s="4"/>
      <c r="C75" s="4"/>
      <c r="D75" s="4"/>
      <c r="E75" s="4"/>
      <c r="F75" s="13"/>
      <c r="G75" s="13"/>
      <c r="H75" s="13"/>
      <c r="I75" s="13"/>
      <c r="J75" s="13"/>
      <c r="K75" s="13"/>
      <c r="L75" s="13"/>
      <c r="M75" s="13"/>
      <c r="U75" s="68" t="s">
        <v>27</v>
      </c>
      <c r="V75" s="41" t="str">
        <f ca="1">'Finals 4'!$I23</f>
        <v>Mainz 05</v>
      </c>
      <c r="W75" s="13" t="str">
        <f ca="1">'Finals 4'!$K23</f>
        <v>Eintracht Frankfurt</v>
      </c>
      <c r="X75" s="13">
        <f ca="1">IF(AND('Finals 4'!$L23&lt;&gt;"",'Finals 4'!$N23&lt;&gt;"",$V75&lt;&gt;$W75,$V75&lt;&gt;"",$W75&lt;&gt;""),'Finals 4'!$L23,"")</f>
        <v>2</v>
      </c>
      <c r="Y75" s="36">
        <f ca="1">IF(AND('Finals 4'!$L23&lt;&gt;"",'Finals 4'!$N23&lt;&gt;"",$V75&lt;&gt;$W75,$V75&lt;&gt;"",$W75&lt;&gt;""),'Finals 4'!$N23,"")</f>
        <v>2</v>
      </c>
      <c r="Z75" s="35" t="str">
        <f t="shared" ref="Z75:Z108" ca="1" si="68">V75&amp;W75</f>
        <v>Mainz 05Eintracht Frankfurt</v>
      </c>
      <c r="AA75" s="13">
        <f t="shared" ca="1" si="67"/>
        <v>1</v>
      </c>
      <c r="AB75" s="13" t="str">
        <f ca="1">IF(AA75&gt;0,X75&amp;Language!$E$84&amp;Y75,"")</f>
        <v>2-2</v>
      </c>
      <c r="AD75" s="145"/>
      <c r="AE75" s="150">
        <f ca="1">IF($AA75=0,"",IF($X75&gt;$Y75,Settings!$C$4,IF($X75=$Y75,1,0)))</f>
        <v>1</v>
      </c>
      <c r="AF75" s="145">
        <f ca="1">IF($AA75=0,"",IF($X75&lt;$Y75,Settings!$C$4,IF($X75=$Y75,1,0)))</f>
        <v>1</v>
      </c>
    </row>
    <row r="76" spans="2:43" s="2" customFormat="1" x14ac:dyDescent="0.2">
      <c r="B76" s="4"/>
      <c r="C76" s="4"/>
      <c r="D76" s="4"/>
      <c r="E76" s="4"/>
      <c r="F76" s="13"/>
      <c r="G76" s="13"/>
      <c r="H76" s="13"/>
      <c r="I76" s="13"/>
      <c r="J76" s="13"/>
      <c r="K76" s="13"/>
      <c r="L76" s="13"/>
      <c r="M76" s="13"/>
      <c r="U76" s="68" t="s">
        <v>28</v>
      </c>
      <c r="V76" s="41" t="str">
        <f ca="1">'Finals 4'!$I24</f>
        <v>Inter Mailand</v>
      </c>
      <c r="W76" s="13" t="str">
        <f ca="1">'Finals 4'!$K24</f>
        <v>Manchester City</v>
      </c>
      <c r="X76" s="13">
        <f ca="1">IF(AND('Finals 4'!$L24&lt;&gt;"",'Finals 4'!$N24&lt;&gt;"",$V76&lt;&gt;$W76,$V76&lt;&gt;"",$W76&lt;&gt;""),'Finals 4'!$L24,"")</f>
        <v>1</v>
      </c>
      <c r="Y76" s="36">
        <f ca="1">IF(AND('Finals 4'!$L24&lt;&gt;"",'Finals 4'!$N24&lt;&gt;"",$V76&lt;&gt;$W76,$V76&lt;&gt;"",$W76&lt;&gt;""),'Finals 4'!$N24,"")</f>
        <v>2</v>
      </c>
      <c r="Z76" s="35" t="str">
        <f t="shared" ca="1" si="68"/>
        <v>Inter MailandManchester City</v>
      </c>
      <c r="AA76" s="13">
        <f t="shared" ca="1" si="67"/>
        <v>1</v>
      </c>
      <c r="AB76" s="13" t="str">
        <f ca="1">IF(AA76&gt;0,X76&amp;Language!$E$84&amp;Y76,"")</f>
        <v>1-2</v>
      </c>
      <c r="AD76" s="145"/>
      <c r="AE76" s="150">
        <f ca="1">IF($AA76=0,"",IF($X76&gt;$Y76,Settings!$C$4,IF($X76=$Y76,1,0)))</f>
        <v>0</v>
      </c>
      <c r="AF76" s="145">
        <f ca="1">IF($AA76=0,"",IF($X76&lt;$Y76,Settings!$C$4,IF($X76=$Y76,1,0)))</f>
        <v>3</v>
      </c>
    </row>
    <row r="77" spans="2:43" s="2" customFormat="1" x14ac:dyDescent="0.2">
      <c r="B77" s="4"/>
      <c r="C77" s="4"/>
      <c r="D77" s="4"/>
      <c r="E77" s="4"/>
      <c r="F77" s="13"/>
      <c r="G77" s="13"/>
      <c r="H77" s="13"/>
      <c r="I77" s="13"/>
      <c r="J77" s="13"/>
      <c r="K77" s="13"/>
      <c r="L77" s="13"/>
      <c r="M77" s="13"/>
      <c r="U77" s="68" t="s">
        <v>29</v>
      </c>
      <c r="V77" s="41" t="str">
        <f ca="1">'Finals 4'!$I25</f>
        <v>Kickers Rodendorf</v>
      </c>
      <c r="W77" s="13" t="str">
        <f ca="1">'Finals 4'!$K25</f>
        <v>VFB Essenheim</v>
      </c>
      <c r="X77" s="13">
        <f ca="1">IF(AND('Finals 4'!$L25&lt;&gt;"",'Finals 4'!$N25&lt;&gt;"",$V77&lt;&gt;$W77,$V77&lt;&gt;"",$W77&lt;&gt;""),'Finals 4'!$L25,"")</f>
        <v>4</v>
      </c>
      <c r="Y77" s="36">
        <f ca="1">IF(AND('Finals 4'!$L25&lt;&gt;"",'Finals 4'!$N25&lt;&gt;"",$V77&lt;&gt;$W77,$V77&lt;&gt;"",$W77&lt;&gt;""),'Finals 4'!$N25,"")</f>
        <v>2</v>
      </c>
      <c r="Z77" s="35" t="str">
        <f t="shared" ca="1" si="68"/>
        <v>Kickers RodendorfVFB Essenheim</v>
      </c>
      <c r="AA77" s="13">
        <f t="shared" ca="1" si="67"/>
        <v>1</v>
      </c>
      <c r="AB77" s="13" t="str">
        <f ca="1">IF(AA77&gt;0,X77&amp;Language!$E$84&amp;Y77,"")</f>
        <v>4-2</v>
      </c>
      <c r="AD77" s="145"/>
      <c r="AE77" s="150">
        <f ca="1">IF($AA77=0,"",IF($X77&gt;$Y77,Settings!$C$4,IF($X77=$Y77,1,0)))</f>
        <v>3</v>
      </c>
      <c r="AF77" s="145">
        <f ca="1">IF($AA77=0,"",IF($X77&lt;$Y77,Settings!$C$4,IF($X77=$Y77,1,0)))</f>
        <v>0</v>
      </c>
    </row>
    <row r="78" spans="2:43" s="2" customFormat="1" x14ac:dyDescent="0.2">
      <c r="B78" s="4"/>
      <c r="C78" s="4"/>
      <c r="D78" s="4"/>
      <c r="E78" s="4"/>
      <c r="F78" s="13"/>
      <c r="G78" s="13"/>
      <c r="H78" s="13"/>
      <c r="I78" s="13"/>
      <c r="J78" s="13"/>
      <c r="K78" s="13"/>
      <c r="L78" s="13"/>
      <c r="M78" s="13"/>
      <c r="U78" s="68" t="s">
        <v>30</v>
      </c>
      <c r="V78" s="41" t="str">
        <f ca="1">'Finals 4'!$I26</f>
        <v>FSV Rauen</v>
      </c>
      <c r="W78" s="13" t="str">
        <f ca="1">'Finals 4'!$K26</f>
        <v>1. FC Riedwald</v>
      </c>
      <c r="X78" s="13">
        <f ca="1">IF(AND('Finals 4'!$L26&lt;&gt;"",'Finals 4'!$N26&lt;&gt;"",$V78&lt;&gt;$W78,$V78&lt;&gt;"",$W78&lt;&gt;""),'Finals 4'!$L26,"")</f>
        <v>3</v>
      </c>
      <c r="Y78" s="36">
        <f ca="1">IF(AND('Finals 4'!$L26&lt;&gt;"",'Finals 4'!$N26&lt;&gt;"",$V78&lt;&gt;$W78,$V78&lt;&gt;"",$W78&lt;&gt;""),'Finals 4'!$N26,"")</f>
        <v>1</v>
      </c>
      <c r="Z78" s="35" t="str">
        <f t="shared" ca="1" si="68"/>
        <v>FSV Rauen1. FC Riedwald</v>
      </c>
      <c r="AA78" s="13">
        <f t="shared" ca="1" si="67"/>
        <v>1</v>
      </c>
      <c r="AB78" s="13" t="str">
        <f ca="1">IF(AA78&gt;0,X78&amp;Language!$E$84&amp;Y78,"")</f>
        <v>3-1</v>
      </c>
      <c r="AD78" s="145"/>
      <c r="AE78" s="150">
        <f ca="1">IF($AA78=0,"",IF($X78&gt;$Y78,Settings!$C$4,IF($X78=$Y78,1,0)))</f>
        <v>3</v>
      </c>
      <c r="AF78" s="145">
        <f ca="1">IF($AA78=0,"",IF($X78&lt;$Y78,Settings!$C$4,IF($X78=$Y78,1,0)))</f>
        <v>0</v>
      </c>
    </row>
    <row r="79" spans="2:43" s="2" customFormat="1" x14ac:dyDescent="0.2">
      <c r="B79" s="4"/>
      <c r="C79" s="4"/>
      <c r="D79" s="4"/>
      <c r="E79" s="4"/>
      <c r="F79" s="13"/>
      <c r="G79" s="13"/>
      <c r="H79" s="13"/>
      <c r="I79" s="13"/>
      <c r="J79" s="13"/>
      <c r="K79" s="13"/>
      <c r="L79" s="13"/>
      <c r="M79" s="13"/>
      <c r="U79" s="68" t="s">
        <v>31</v>
      </c>
      <c r="V79" s="41" t="str">
        <f ca="1">'Finals 4'!$I27</f>
        <v>1. FC Nürnberg</v>
      </c>
      <c r="W79" s="13" t="str">
        <f ca="1">'Finals 4'!$K27</f>
        <v>Borussia Dortmund</v>
      </c>
      <c r="X79" s="13">
        <f ca="1">IF(AND('Finals 4'!$L27&lt;&gt;"",'Finals 4'!$N27&lt;&gt;"",$V79&lt;&gt;$W79,$V79&lt;&gt;"",$W79&lt;&gt;""),'Finals 4'!$L27,"")</f>
        <v>1</v>
      </c>
      <c r="Y79" s="36">
        <f ca="1">IF(AND('Finals 4'!$L27&lt;&gt;"",'Finals 4'!$N27&lt;&gt;"",$V79&lt;&gt;$W79,$V79&lt;&gt;"",$W79&lt;&gt;""),'Finals 4'!$N27,"")</f>
        <v>3</v>
      </c>
      <c r="Z79" s="35" t="str">
        <f t="shared" ca="1" si="68"/>
        <v>1. FC NürnbergBorussia Dortmund</v>
      </c>
      <c r="AA79" s="13">
        <f t="shared" ca="1" si="67"/>
        <v>1</v>
      </c>
      <c r="AB79" s="13" t="str">
        <f ca="1">IF(AA79&gt;0,X79&amp;Language!$E$84&amp;Y79,"")</f>
        <v>1-3</v>
      </c>
      <c r="AD79" s="145"/>
      <c r="AE79" s="150">
        <f ca="1">IF($AA79=0,"",IF($X79&gt;$Y79,Settings!$C$4,IF($X79=$Y79,1,0)))</f>
        <v>0</v>
      </c>
      <c r="AF79" s="145">
        <f ca="1">IF($AA79=0,"",IF($X79&lt;$Y79,Settings!$C$4,IF($X79=$Y79,1,0)))</f>
        <v>3</v>
      </c>
    </row>
    <row r="80" spans="2:43" s="2" customFormat="1" x14ac:dyDescent="0.2">
      <c r="B80" s="4"/>
      <c r="C80" s="4"/>
      <c r="D80" s="4"/>
      <c r="E80" s="4"/>
      <c r="F80" s="13"/>
      <c r="G80" s="13"/>
      <c r="H80" s="13"/>
      <c r="I80" s="13"/>
      <c r="J80" s="13"/>
      <c r="K80" s="13"/>
      <c r="L80" s="13"/>
      <c r="M80" s="13"/>
      <c r="U80" s="68" t="s">
        <v>32</v>
      </c>
      <c r="V80" s="41" t="str">
        <f ca="1">'Finals 4'!$I28</f>
        <v>FC Barcelona</v>
      </c>
      <c r="W80" s="13" t="str">
        <f ca="1">'Finals 4'!$K28</f>
        <v>Real Madrid</v>
      </c>
      <c r="X80" s="13">
        <f ca="1">IF(AND('Finals 4'!$L28&lt;&gt;"",'Finals 4'!$N28&lt;&gt;"",$V80&lt;&gt;$W80,$V80&lt;&gt;"",$W80&lt;&gt;""),'Finals 4'!$L28,"")</f>
        <v>0</v>
      </c>
      <c r="Y80" s="36">
        <f ca="1">IF(AND('Finals 4'!$L28&lt;&gt;"",'Finals 4'!$N28&lt;&gt;"",$V80&lt;&gt;$W80,$V80&lt;&gt;"",$W80&lt;&gt;""),'Finals 4'!$N28,"")</f>
        <v>1</v>
      </c>
      <c r="Z80" s="35" t="str">
        <f t="shared" ca="1" si="68"/>
        <v>FC BarcelonaReal Madrid</v>
      </c>
      <c r="AA80" s="13">
        <f t="shared" ca="1" si="67"/>
        <v>1</v>
      </c>
      <c r="AB80" s="13" t="str">
        <f ca="1">IF(AA80&gt;0,X80&amp;Language!$E$84&amp;Y80,"")</f>
        <v>0-1</v>
      </c>
      <c r="AD80" s="145"/>
      <c r="AE80" s="150">
        <f ca="1">IF($AA80=0,"",IF($X80&gt;$Y80,Settings!$C$4,IF($X80=$Y80,1,0)))</f>
        <v>0</v>
      </c>
      <c r="AF80" s="145">
        <f ca="1">IF($AA80=0,"",IF($X80&lt;$Y80,Settings!$C$4,IF($X80=$Y80,1,0)))</f>
        <v>3</v>
      </c>
    </row>
    <row r="81" spans="2:32" s="2" customFormat="1" x14ac:dyDescent="0.2">
      <c r="B81" s="4"/>
      <c r="C81" s="4"/>
      <c r="D81" s="4"/>
      <c r="E81" s="4"/>
      <c r="F81" s="13"/>
      <c r="G81" s="13"/>
      <c r="H81" s="13"/>
      <c r="I81" s="13"/>
      <c r="J81" s="13"/>
      <c r="K81" s="13"/>
      <c r="L81" s="13"/>
      <c r="M81" s="13"/>
      <c r="U81" s="68" t="s">
        <v>33</v>
      </c>
      <c r="V81" s="41" t="str">
        <f ca="1">'Finals 4'!$I29</f>
        <v/>
      </c>
      <c r="W81" s="13" t="str">
        <f ca="1">'Finals 4'!$K29</f>
        <v>Kickers Rodendorf</v>
      </c>
      <c r="X81" s="13" t="str">
        <f ca="1">IF(AND('Finals 4'!$L29&lt;&gt;"",'Finals 4'!$N29&lt;&gt;"",$V81&lt;&gt;$W81,$V81&lt;&gt;"",$W81&lt;&gt;""),'Finals 4'!$L29,"")</f>
        <v/>
      </c>
      <c r="Y81" s="36" t="str">
        <f ca="1">IF(AND('Finals 4'!$L29&lt;&gt;"",'Finals 4'!$N29&lt;&gt;"",$V81&lt;&gt;$W81,$V81&lt;&gt;"",$W81&lt;&gt;""),'Finals 4'!$N29,"")</f>
        <v/>
      </c>
      <c r="Z81" s="35" t="str">
        <f t="shared" ca="1" si="68"/>
        <v>Kickers Rodendorf</v>
      </c>
      <c r="AA81" s="13">
        <f t="shared" ca="1" si="67"/>
        <v>0</v>
      </c>
      <c r="AB81" s="13" t="str">
        <f ca="1">IF(AA81&gt;0,X81&amp;Language!$E$84&amp;Y81,"")</f>
        <v/>
      </c>
      <c r="AD81" s="145"/>
      <c r="AE81" s="150" t="str">
        <f ca="1">IF($AA81=0,"",IF($X81&gt;$Y81,Settings!$C$4,IF($X81=$Y81,1,0)))</f>
        <v/>
      </c>
      <c r="AF81" s="145" t="str">
        <f ca="1">IF($AA81=0,"",IF($X81&lt;$Y81,Settings!$C$4,IF($X81=$Y81,1,0)))</f>
        <v/>
      </c>
    </row>
    <row r="82" spans="2:32" s="2" customFormat="1" x14ac:dyDescent="0.2">
      <c r="B82" s="4"/>
      <c r="C82" s="4"/>
      <c r="D82" s="4"/>
      <c r="E82" s="4"/>
      <c r="F82" s="13"/>
      <c r="G82" s="13"/>
      <c r="H82" s="13"/>
      <c r="I82" s="13"/>
      <c r="J82" s="13"/>
      <c r="K82" s="13"/>
      <c r="L82" s="13"/>
      <c r="M82" s="13"/>
      <c r="U82" s="68" t="s">
        <v>34</v>
      </c>
      <c r="V82" s="41" t="str">
        <f ca="1">'Finals 4'!$I30</f>
        <v>FC Grönlingen</v>
      </c>
      <c r="W82" s="13" t="str">
        <f ca="1">'Finals 4'!$K30</f>
        <v>FSV Rauen</v>
      </c>
      <c r="X82" s="13">
        <f ca="1">IF(AND('Finals 4'!$L30&lt;&gt;"",'Finals 4'!$N30&lt;&gt;"",$V82&lt;&gt;$W82,$V82&lt;&gt;"",$W82&lt;&gt;""),'Finals 4'!$L30,"")</f>
        <v>2</v>
      </c>
      <c r="Y82" s="36">
        <f ca="1">IF(AND('Finals 4'!$L30&lt;&gt;"",'Finals 4'!$N30&lt;&gt;"",$V82&lt;&gt;$W82,$V82&lt;&gt;"",$W82&lt;&gt;""),'Finals 4'!$N30,"")</f>
        <v>3</v>
      </c>
      <c r="Z82" s="35" t="str">
        <f t="shared" ca="1" si="68"/>
        <v>FC GrönlingenFSV Rauen</v>
      </c>
      <c r="AA82" s="13">
        <f t="shared" ca="1" si="67"/>
        <v>1</v>
      </c>
      <c r="AB82" s="13" t="str">
        <f ca="1">IF(AA82&gt;0,X82&amp;Language!$E$84&amp;Y82,"")</f>
        <v>2-3</v>
      </c>
      <c r="AD82" s="145"/>
      <c r="AE82" s="150">
        <f ca="1">IF($AA82=0,"",IF($X82&gt;$Y82,Settings!$C$4,IF($X82=$Y82,1,0)))</f>
        <v>0</v>
      </c>
      <c r="AF82" s="145">
        <f ca="1">IF($AA82=0,"",IF($X82&lt;$Y82,Settings!$C$4,IF($X82=$Y82,1,0)))</f>
        <v>3</v>
      </c>
    </row>
    <row r="83" spans="2:32" s="2" customFormat="1" x14ac:dyDescent="0.2">
      <c r="B83" s="4"/>
      <c r="C83" s="4"/>
      <c r="D83" s="4"/>
      <c r="E83" s="4"/>
      <c r="F83" s="13"/>
      <c r="G83" s="13"/>
      <c r="H83" s="13"/>
      <c r="I83" s="13"/>
      <c r="J83" s="13"/>
      <c r="K83" s="13"/>
      <c r="L83" s="13"/>
      <c r="M83" s="13"/>
      <c r="U83" s="68" t="s">
        <v>35</v>
      </c>
      <c r="V83" s="41" t="str">
        <f ca="1">'Finals 4'!$I31</f>
        <v>Mainz 05</v>
      </c>
      <c r="W83" s="13" t="str">
        <f ca="1">'Finals 4'!$K31</f>
        <v>1. FC Nürnberg</v>
      </c>
      <c r="X83" s="13">
        <f ca="1">IF(AND('Finals 4'!$L31&lt;&gt;"",'Finals 4'!$N31&lt;&gt;"",$V83&lt;&gt;$W83,$V83&lt;&gt;"",$W83&lt;&gt;""),'Finals 4'!$L31,"")</f>
        <v>3</v>
      </c>
      <c r="Y83" s="36">
        <f ca="1">IF(AND('Finals 4'!$L31&lt;&gt;"",'Finals 4'!$N31&lt;&gt;"",$V83&lt;&gt;$W83,$V83&lt;&gt;"",$W83&lt;&gt;""),'Finals 4'!$N31,"")</f>
        <v>3</v>
      </c>
      <c r="Z83" s="35" t="str">
        <f t="shared" ca="1" si="68"/>
        <v>Mainz 051. FC Nürnberg</v>
      </c>
      <c r="AA83" s="13">
        <f t="shared" ca="1" si="67"/>
        <v>1</v>
      </c>
      <c r="AB83" s="13" t="str">
        <f ca="1">IF(AA83&gt;0,X83&amp;Language!$E$84&amp;Y83,"")</f>
        <v>3-3</v>
      </c>
      <c r="AD83" s="145"/>
      <c r="AE83" s="150">
        <f ca="1">IF($AA83=0,"",IF($X83&gt;$Y83,Settings!$C$4,IF($X83=$Y83,1,0)))</f>
        <v>1</v>
      </c>
      <c r="AF83" s="145">
        <f ca="1">IF($AA83=0,"",IF($X83&lt;$Y83,Settings!$C$4,IF($X83=$Y83,1,0)))</f>
        <v>1</v>
      </c>
    </row>
    <row r="84" spans="2:32" s="2" customFormat="1" x14ac:dyDescent="0.2">
      <c r="B84" s="4"/>
      <c r="C84" s="4"/>
      <c r="D84" s="4"/>
      <c r="E84" s="4"/>
      <c r="F84" s="13"/>
      <c r="G84" s="13"/>
      <c r="H84" s="13"/>
      <c r="I84" s="13"/>
      <c r="J84" s="13"/>
      <c r="K84" s="13"/>
      <c r="L84" s="13"/>
      <c r="M84" s="13"/>
      <c r="U84" s="68" t="s">
        <v>36</v>
      </c>
      <c r="V84" s="41" t="str">
        <f ca="1">'Finals 4'!$I32</f>
        <v>Inter Mailand</v>
      </c>
      <c r="W84" s="13" t="str">
        <f ca="1">'Finals 4'!$K32</f>
        <v>FC Barcelona</v>
      </c>
      <c r="X84" s="13">
        <f ca="1">IF(AND('Finals 4'!$L32&lt;&gt;"",'Finals 4'!$N32&lt;&gt;"",$V84&lt;&gt;$W84,$V84&lt;&gt;"",$W84&lt;&gt;""),'Finals 4'!$L32,"")</f>
        <v>1</v>
      </c>
      <c r="Y84" s="36">
        <f ca="1">IF(AND('Finals 4'!$L32&lt;&gt;"",'Finals 4'!$N32&lt;&gt;"",$V84&lt;&gt;$W84,$V84&lt;&gt;"",$W84&lt;&gt;""),'Finals 4'!$N32,"")</f>
        <v>2</v>
      </c>
      <c r="Z84" s="35" t="str">
        <f t="shared" ca="1" si="68"/>
        <v>Inter MailandFC Barcelona</v>
      </c>
      <c r="AA84" s="13">
        <f t="shared" ca="1" si="67"/>
        <v>1</v>
      </c>
      <c r="AB84" s="13" t="str">
        <f ca="1">IF(AA84&gt;0,X84&amp;Language!$E$84&amp;Y84,"")</f>
        <v>1-2</v>
      </c>
      <c r="AD84" s="145"/>
      <c r="AE84" s="150">
        <f ca="1">IF($AA84=0,"",IF($X84&gt;$Y84,Settings!$C$4,IF($X84=$Y84,1,0)))</f>
        <v>0</v>
      </c>
      <c r="AF84" s="145">
        <f ca="1">IF($AA84=0,"",IF($X84&lt;$Y84,Settings!$C$4,IF($X84=$Y84,1,0)))</f>
        <v>3</v>
      </c>
    </row>
    <row r="85" spans="2:32" s="2" customFormat="1" x14ac:dyDescent="0.2">
      <c r="B85" s="4"/>
      <c r="C85" s="4"/>
      <c r="D85" s="4"/>
      <c r="E85" s="4"/>
      <c r="F85" s="13"/>
      <c r="G85" s="13"/>
      <c r="H85" s="13"/>
      <c r="I85" s="13"/>
      <c r="J85" s="13"/>
      <c r="K85" s="13"/>
      <c r="L85" s="13"/>
      <c r="M85" s="13"/>
      <c r="U85" s="68" t="s">
        <v>37</v>
      </c>
      <c r="V85" s="41" t="str">
        <f ca="1">'Finals 4'!$I33</f>
        <v>VFB Essenheim</v>
      </c>
      <c r="W85" s="13" t="str">
        <f ca="1">'Finals 4'!$K33</f>
        <v>SSV Wildbach</v>
      </c>
      <c r="X85" s="13">
        <f ca="1">IF(AND('Finals 4'!$L33&lt;&gt;"",'Finals 4'!$N33&lt;&gt;"",$V85&lt;&gt;$W85,$V85&lt;&gt;"",$W85&lt;&gt;""),'Finals 4'!$L33,"")</f>
        <v>5</v>
      </c>
      <c r="Y85" s="36">
        <f ca="1">IF(AND('Finals 4'!$L33&lt;&gt;"",'Finals 4'!$N33&lt;&gt;"",$V85&lt;&gt;$W85,$V85&lt;&gt;"",$W85&lt;&gt;""),'Finals 4'!$N33,"")</f>
        <v>4</v>
      </c>
      <c r="Z85" s="35" t="str">
        <f t="shared" ca="1" si="68"/>
        <v>VFB EssenheimSSV Wildbach</v>
      </c>
      <c r="AA85" s="13">
        <f t="shared" ca="1" si="67"/>
        <v>1</v>
      </c>
      <c r="AB85" s="13" t="str">
        <f ca="1">IF(AA85&gt;0,X85&amp;Language!$E$84&amp;Y85,"")</f>
        <v>5-4</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'Finals 4'!$I34</f>
        <v>1. FC Riedwald</v>
      </c>
      <c r="W86" s="13" t="str">
        <f ca="1">'Finals 4'!$K34</f>
        <v>Maibach 1822 eV</v>
      </c>
      <c r="X86" s="13">
        <f ca="1">IF(AND('Finals 4'!$L34&lt;&gt;"",'Finals 4'!$N34&lt;&gt;"",$V86&lt;&gt;$W86,$V86&lt;&gt;"",$W86&lt;&gt;""),'Finals 4'!$L34,"")</f>
        <v>2</v>
      </c>
      <c r="Y86" s="36">
        <f ca="1">IF(AND('Finals 4'!$L34&lt;&gt;"",'Finals 4'!$N34&lt;&gt;"",$V86&lt;&gt;$W86,$V86&lt;&gt;"",$W86&lt;&gt;""),'Finals 4'!$N34,"")</f>
        <v>0</v>
      </c>
      <c r="Z86" s="35" t="str">
        <f t="shared" ca="1" si="68"/>
        <v>1. FC RiedwaldMaibach 1822 eV</v>
      </c>
      <c r="AA86" s="13">
        <f t="shared" ca="1" si="67"/>
        <v>1</v>
      </c>
      <c r="AB86" s="13" t="str">
        <f ca="1">IF(AA86&gt;0,X86&amp;Language!$E$84&amp;Y86,"")</f>
        <v>2-0</v>
      </c>
      <c r="AD86" s="145"/>
      <c r="AE86" s="150">
        <f ca="1">IF($AA86=0,"",IF($X86&gt;$Y86,Settings!$C$4,IF($X86=$Y86,1,0)))</f>
        <v>3</v>
      </c>
      <c r="AF86" s="145">
        <f ca="1">IF($AA86=0,"",IF($X86&lt;$Y86,Settings!$C$4,IF($X86=$Y86,1,0)))</f>
        <v>0</v>
      </c>
    </row>
    <row r="87" spans="2:32" s="2" customFormat="1" x14ac:dyDescent="0.2">
      <c r="B87" s="4"/>
      <c r="C87" s="4"/>
      <c r="D87" s="4"/>
      <c r="E87" s="4"/>
      <c r="F87" s="13"/>
      <c r="G87" s="13"/>
      <c r="H87" s="13"/>
      <c r="I87" s="13"/>
      <c r="J87" s="13"/>
      <c r="K87" s="13"/>
      <c r="L87" s="13"/>
      <c r="M87" s="13"/>
      <c r="U87" s="68" t="s">
        <v>39</v>
      </c>
      <c r="V87" s="41" t="str">
        <f ca="1">'Finals 4'!$I35</f>
        <v>Borussia Dortmund</v>
      </c>
      <c r="W87" s="13" t="str">
        <f ca="1">'Finals 4'!$K35</f>
        <v>Eintracht Frankfurt</v>
      </c>
      <c r="X87" s="13">
        <f ca="1">IF(AND('Finals 4'!$L35&lt;&gt;"",'Finals 4'!$N35&lt;&gt;"",$V87&lt;&gt;$W87,$V87&lt;&gt;"",$W87&lt;&gt;""),'Finals 4'!$L35,"")</f>
        <v>0</v>
      </c>
      <c r="Y87" s="36">
        <f ca="1">IF(AND('Finals 4'!$L35&lt;&gt;"",'Finals 4'!$N35&lt;&gt;"",$V87&lt;&gt;$W87,$V87&lt;&gt;"",$W87&lt;&gt;""),'Finals 4'!$N35,"")</f>
        <v>0</v>
      </c>
      <c r="Z87" s="35" t="str">
        <f t="shared" ca="1" si="68"/>
        <v>Borussia DortmundEintracht Frankfurt</v>
      </c>
      <c r="AA87" s="13">
        <f t="shared" ca="1" si="67"/>
        <v>1</v>
      </c>
      <c r="AB87" s="13" t="str">
        <f ca="1">IF(AA87&gt;0,X87&amp;Language!$E$84&amp;Y87,"")</f>
        <v>0-0</v>
      </c>
      <c r="AD87" s="145"/>
      <c r="AE87" s="150">
        <f ca="1">IF($AA87=0,"",IF($X87&gt;$Y87,Settings!$C$4,IF($X87=$Y87,1,0)))</f>
        <v>1</v>
      </c>
      <c r="AF87" s="145">
        <f ca="1">IF($AA87=0,"",IF($X87&lt;$Y87,Settings!$C$4,IF($X87=$Y87,1,0)))</f>
        <v>1</v>
      </c>
    </row>
    <row r="88" spans="2:32" s="2" customFormat="1" ht="12.75" thickBot="1" x14ac:dyDescent="0.25">
      <c r="B88" s="4"/>
      <c r="C88" s="4"/>
      <c r="D88" s="4"/>
      <c r="E88" s="4"/>
      <c r="F88" s="13"/>
      <c r="G88" s="13"/>
      <c r="H88" s="13"/>
      <c r="I88" s="13"/>
      <c r="J88" s="13"/>
      <c r="K88" s="13"/>
      <c r="L88" s="13"/>
      <c r="M88" s="13"/>
      <c r="U88" s="68" t="s">
        <v>40</v>
      </c>
      <c r="V88" s="41" t="str">
        <f ca="1">'Finals 4'!$I36</f>
        <v>Real Madrid</v>
      </c>
      <c r="W88" s="13" t="str">
        <f ca="1">'Finals 4'!$K36</f>
        <v>Manchester City</v>
      </c>
      <c r="X88" s="13">
        <f ca="1">IF(AND('Finals 4'!$L36&lt;&gt;"",'Finals 4'!$N36&lt;&gt;"",$V88&lt;&gt;$W88,$V88&lt;&gt;"",$W88&lt;&gt;""),'Finals 4'!$L36,"")</f>
        <v>1</v>
      </c>
      <c r="Y88" s="36">
        <f ca="1">IF(AND('Finals 4'!$L36&lt;&gt;"",'Finals 4'!$N36&lt;&gt;"",$V88&lt;&gt;$W88,$V88&lt;&gt;"",$W88&lt;&gt;""),'Finals 4'!$N36,"")</f>
        <v>1</v>
      </c>
      <c r="Z88" s="35" t="str">
        <f t="shared" ca="1" si="68"/>
        <v>Real MadridManchester City</v>
      </c>
      <c r="AA88" s="13">
        <f t="shared" ca="1" si="67"/>
        <v>1</v>
      </c>
      <c r="AB88" s="13" t="str">
        <f ca="1">IF(AA88&gt;0,X88&amp;Language!$E$84&amp;Y88,"")</f>
        <v>1-1</v>
      </c>
      <c r="AD88" s="145"/>
      <c r="AE88" s="150">
        <f ca="1">IF($AA88=0,"",IF($X88&gt;$Y88,Settings!$C$4,IF($X88=$Y88,1,0)))</f>
        <v>1</v>
      </c>
      <c r="AF88" s="145">
        <f ca="1">IF($AA88=0,"",IF($X88&lt;$Y88,Settings!$C$4,IF($X88=$Y88,1,0)))</f>
        <v>1</v>
      </c>
    </row>
    <row r="89" spans="2:32" s="2" customFormat="1" ht="12.75" thickTop="1" x14ac:dyDescent="0.2">
      <c r="B89" s="4"/>
      <c r="C89" s="4"/>
      <c r="D89" s="4"/>
      <c r="E89" s="4"/>
      <c r="F89" s="13"/>
      <c r="G89" s="13"/>
      <c r="H89" s="13"/>
      <c r="I89" s="13"/>
      <c r="J89" s="13"/>
      <c r="K89" s="13"/>
      <c r="L89" s="13"/>
      <c r="M89" s="13"/>
      <c r="U89" s="309" t="s">
        <v>41</v>
      </c>
      <c r="V89" s="310" t="str">
        <f>""</f>
        <v/>
      </c>
      <c r="W89" s="311" t="str">
        <f>""</f>
        <v/>
      </c>
      <c r="X89" s="311" t="str">
        <f>""</f>
        <v/>
      </c>
      <c r="Y89" s="312" t="str">
        <f>""</f>
        <v/>
      </c>
      <c r="Z89" s="313" t="str">
        <f t="shared" si="68"/>
        <v/>
      </c>
      <c r="AA89" s="311">
        <f t="shared" si="67"/>
        <v>0</v>
      </c>
      <c r="AB89" s="311" t="str">
        <f>IF(AA89&gt;0,X89&amp;Language!$E$84&amp;Y89,"")</f>
        <v/>
      </c>
      <c r="AC89" s="314"/>
      <c r="AD89" s="315"/>
      <c r="AE89" s="316" t="str">
        <f>IF($AA89=0,"",IF($X89&gt;$Y89,Settings!$C$4,IF($X89=$Y89,1,0)))</f>
        <v/>
      </c>
      <c r="AF89" s="315" t="str">
        <f>IF($AA89=0,"",IF($X89&lt;$Y89,Settings!$C$4,IF($X89=$Y89,1,0)))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IF(AA90&gt;0,X90&amp;Language!$E$84&amp;Y90,"")</f>
        <v/>
      </c>
      <c r="AD90" s="145"/>
      <c r="AE90" s="150" t="str">
        <f>IF($AA90=0,"",IF($X90&gt;$Y90,Settings!$C$4,IF($X90=$Y90,1,0)))</f>
        <v/>
      </c>
      <c r="AF90" s="145" t="str">
        <f>IF($AA90=0,"",IF($X90&lt;$Y90,Settings!$C$4,IF($X90=$Y90,1,0)))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IF(AA91&gt;0,X91&amp;Language!$E$84&amp;Y91,"")</f>
        <v/>
      </c>
      <c r="AD91" s="145"/>
      <c r="AE91" s="150" t="str">
        <f>IF($AA91=0,"",IF($X91&gt;$Y91,Settings!$C$4,IF($X91=$Y91,1,0)))</f>
        <v/>
      </c>
      <c r="AF91" s="145" t="str">
        <f>IF($AA91=0,"",IF($X91&lt;$Y91,Settings!$C$4,IF($X91=$Y91,1,0)))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IF(AA92&gt;0,X92&amp;Language!$E$84&amp;Y92,"")</f>
        <v/>
      </c>
      <c r="AD92" s="145"/>
      <c r="AE92" s="150" t="str">
        <f>IF($AA92=0,"",IF($X92&gt;$Y92,Settings!$C$4,IF($X92=$Y92,1,0)))</f>
        <v/>
      </c>
      <c r="AF92" s="145" t="str">
        <f>IF($AA92=0,"",IF($X92&lt;$Y92,Settings!$C$4,IF($X92=$Y92,1,0)))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IF(AA93&gt;0,X93&amp;Language!$E$84&amp;Y93,"")</f>
        <v/>
      </c>
      <c r="AD93" s="145"/>
      <c r="AE93" s="150" t="str">
        <f>IF($AA93=0,"",IF($X93&gt;$Y93,Settings!$C$4,IF($X93=$Y93,1,0)))</f>
        <v/>
      </c>
      <c r="AF93" s="145" t="str">
        <f>IF($AA93=0,"",IF($X93&lt;$Y93,Settings!$C$4,IF($X93=$Y93,1,0)))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IF(AA94&gt;0,X94&amp;Language!$E$84&amp;Y94,"")</f>
        <v/>
      </c>
      <c r="AD94" s="145"/>
      <c r="AE94" s="150" t="str">
        <f>IF($AA94=0,"",IF($X94&gt;$Y94,Settings!$C$4,IF($X94=$Y94,1,0)))</f>
        <v/>
      </c>
      <c r="AF94" s="145" t="str">
        <f>IF($AA94=0,"",IF($X94&lt;$Y94,Settings!$C$4,IF($X94=$Y94,1,0)))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IF(AA95&gt;0,X95&amp;Language!$E$84&amp;Y95,"")</f>
        <v/>
      </c>
      <c r="AD95" s="145"/>
      <c r="AE95" s="150" t="str">
        <f>IF($AA95=0,"",IF($X95&gt;$Y95,Settings!$C$4,IF($X95=$Y95,1,0)))</f>
        <v/>
      </c>
      <c r="AF95" s="145" t="str">
        <f>IF($AA95=0,"",IF($X95&lt;$Y95,Settings!$C$4,IF($X95=$Y95,1,0)))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IF(AA96&gt;0,X96&amp;Language!$E$84&amp;Y96,"")</f>
        <v/>
      </c>
      <c r="AD96" s="145"/>
      <c r="AE96" s="150" t="str">
        <f>IF($AA96=0,"",IF($X96&gt;$Y96,Settings!$C$4,IF($X96=$Y96,1,0)))</f>
        <v/>
      </c>
      <c r="AF96" s="145" t="str">
        <f>IF($AA96=0,"",IF($X96&lt;$Y96,Settings!$C$4,IF($X96=$Y96,1,0)))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IF(AA97&gt;0,X97&amp;Language!$E$84&amp;Y97,"")</f>
        <v/>
      </c>
      <c r="AD97" s="145"/>
      <c r="AE97" s="150" t="str">
        <f>IF($AA97=0,"",IF($X97&gt;$Y97,Settings!$C$4,IF($X97=$Y97,1,0)))</f>
        <v/>
      </c>
      <c r="AF97" s="145" t="str">
        <f>IF($AA97=0,"",IF($X97&lt;$Y97,Settings!$C$4,IF($X97=$Y97,1,0)))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IF(AA98&gt;0,X98&amp;Language!$E$84&amp;Y98,"")</f>
        <v/>
      </c>
      <c r="AD98" s="145"/>
      <c r="AE98" s="150" t="str">
        <f>IF($AA98=0,"",IF($X98&gt;$Y98,Settings!$C$4,IF($X98=$Y98,1,0)))</f>
        <v/>
      </c>
      <c r="AF98" s="145" t="str">
        <f>IF($AA98=0,"",IF($X98&lt;$Y98,Settings!$C$4,IF($X98=$Y98,1,0)))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IF(AA99&gt;0,X99&amp;Language!$E$84&amp;Y99,"")</f>
        <v/>
      </c>
      <c r="AD99" s="145"/>
      <c r="AE99" s="150" t="str">
        <f>IF($AA99=0,"",IF($X99&gt;$Y99,Settings!$C$4,IF($X99=$Y99,1,0)))</f>
        <v/>
      </c>
      <c r="AF99" s="145" t="str">
        <f>IF($AA99=0,"",IF($X99&lt;$Y99,Settings!$C$4,IF($X99=$Y99,1,0)))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IF(AA100&gt;0,X100&amp;Language!$E$84&amp;Y100,"")</f>
        <v/>
      </c>
      <c r="AD100" s="145"/>
      <c r="AE100" s="150" t="str">
        <f>IF($AA100=0,"",IF($X100&gt;$Y100,Settings!$C$4,IF($X100=$Y100,1,0)))</f>
        <v/>
      </c>
      <c r="AF100" s="145" t="str">
        <f>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IF(AA101&gt;0,X101&amp;Language!$E$84&amp;Y101,"")</f>
        <v/>
      </c>
      <c r="AD101" s="145"/>
      <c r="AE101" s="150" t="str">
        <f>IF($AA101=0,"",IF($X101&gt;$Y101,Settings!$C$4,IF($X101=$Y101,1,0)))</f>
        <v/>
      </c>
      <c r="AF101" s="145" t="str">
        <f>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IF(AA102&gt;0,X102&amp;Language!$E$84&amp;Y102,"")</f>
        <v/>
      </c>
      <c r="AD102" s="145"/>
      <c r="AE102" s="150" t="str">
        <f>IF($AA102=0,"",IF($X102&gt;$Y102,Settings!$C$4,IF($X102=$Y102,1,0)))</f>
        <v/>
      </c>
      <c r="AF102" s="145" t="str">
        <f>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IF(AA103&gt;0,X103&amp;Language!$E$84&amp;Y103,"")</f>
        <v/>
      </c>
      <c r="AD103" s="145"/>
      <c r="AE103" s="150" t="str">
        <f>IF($AA103=0,"",IF($X103&gt;$Y103,Settings!$C$4,IF($X103=$Y103,1,0)))</f>
        <v/>
      </c>
      <c r="AF103" s="145" t="str">
        <f>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IF(AA104&gt;0,X104&amp;Language!$E$84&amp;Y104,"")</f>
        <v/>
      </c>
      <c r="AD104" s="145"/>
      <c r="AE104" s="150" t="str">
        <f>IF($AA104=0,"",IF($X104&gt;$Y104,Settings!$C$4,IF($X104=$Y104,1,0)))</f>
        <v/>
      </c>
      <c r="AF104" s="145" t="str">
        <f>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IF(AA105&gt;0,X105&amp;Language!$E$84&amp;Y105,"")</f>
        <v/>
      </c>
      <c r="AD105" s="145"/>
      <c r="AE105" s="150" t="str">
        <f>IF($AA105=0,"",IF($X105&gt;$Y105,Settings!$C$4,IF($X105=$Y105,1,0)))</f>
        <v/>
      </c>
      <c r="AF105" s="145" t="str">
        <f>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IF(AA106&gt;0,X106&amp;Language!$E$84&amp;Y106,"")</f>
        <v/>
      </c>
      <c r="AD106" s="145"/>
      <c r="AE106" s="150" t="str">
        <f>IF($AA106=0,"",IF($X106&gt;$Y106,Settings!$C$4,IF($X106=$Y106,1,0)))</f>
        <v/>
      </c>
      <c r="AF106" s="145" t="str">
        <f>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IF(AA107&gt;0,X107&amp;Language!$E$84&amp;Y107,"")</f>
        <v/>
      </c>
      <c r="AD107" s="145"/>
      <c r="AE107" s="150" t="str">
        <f>IF($AA107=0,"",IF($X107&gt;$Y107,Settings!$C$4,IF($X107=$Y107,1,0)))</f>
        <v/>
      </c>
      <c r="AF107" s="145" t="str">
        <f>IF($AA107=0,"",IF($X107&lt;$Y107,Settings!$C$4,IF($X107=$Y107,1,0)))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IF(AA108&gt;0,X108&amp;Language!$E$84&amp;Y108,"")</f>
        <v/>
      </c>
      <c r="AD108" s="145"/>
      <c r="AE108" s="150" t="str">
        <f>IF($AA108=0,"",IF($X108&gt;$Y108,Settings!$C$4,IF($X108=$Y108,1,0)))</f>
        <v/>
      </c>
      <c r="AF108" s="145" t="str">
        <f>IF($AA108=0,"",IF($X108&lt;$Y108,Settings!$C$4,IF($X108=$Y108,1,0)))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IF($AA109=0,"",IF($X109&gt;$Y109,Settings!$C$4,IF($X109=$Y109,1,0)))</f>
        <v/>
      </c>
      <c r="AF109" s="14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IF(AA136&gt;0,Y64&amp;Language!$E$84&amp;X64,"")</f>
        <v/>
      </c>
      <c r="AD136" s="145"/>
    </row>
    <row r="137" spans="2:32" x14ac:dyDescent="0.2">
      <c r="Y137" s="68" t="s">
        <v>8</v>
      </c>
      <c r="Z137" s="35" t="str">
        <f ca="1">W65&amp;V65</f>
        <v>VFB Essenheim</v>
      </c>
      <c r="AA137" s="13">
        <f t="shared" ref="AA137:AA200" ca="1" si="70">AA65</f>
        <v>0</v>
      </c>
      <c r="AB137" s="13" t="str">
        <f ca="1">IF(AA137&gt;0,Y65&amp;Language!$E$84&amp;X65,"")</f>
        <v/>
      </c>
      <c r="AC137" s="2"/>
      <c r="AD137" s="145"/>
    </row>
    <row r="138" spans="2:32" x14ac:dyDescent="0.2">
      <c r="Y138" s="68" t="s">
        <v>9</v>
      </c>
      <c r="Z138" s="35" t="str">
        <f t="shared" ref="Z138:Z201" ca="1" si="71">W66&amp;V66</f>
        <v>FC Grönlingen1. FC Riedwald</v>
      </c>
      <c r="AA138" s="13">
        <f t="shared" ca="1" si="70"/>
        <v>1</v>
      </c>
      <c r="AB138" s="13" t="str">
        <f ca="1">IF(AA138&gt;0,Y66&amp;Language!$E$84&amp;X66,"")</f>
        <v>0-1</v>
      </c>
      <c r="AC138" s="2"/>
      <c r="AD138" s="145"/>
    </row>
    <row r="139" spans="2:32" x14ac:dyDescent="0.2">
      <c r="Y139" s="68" t="s">
        <v>10</v>
      </c>
      <c r="Z139" s="35" t="str">
        <f t="shared" ca="1" si="71"/>
        <v>Mainz 05Borussia Dortmund</v>
      </c>
      <c r="AA139" s="13">
        <f t="shared" ca="1" si="70"/>
        <v>1</v>
      </c>
      <c r="AB139" s="13" t="str">
        <f ca="1">IF(AA139&gt;0,Y67&amp;Language!$E$84&amp;X67,"")</f>
        <v>3-4</v>
      </c>
      <c r="AC139" s="2"/>
      <c r="AD139" s="145"/>
    </row>
    <row r="140" spans="2:32" x14ac:dyDescent="0.2">
      <c r="Y140" s="68" t="s">
        <v>11</v>
      </c>
      <c r="Z140" s="35" t="str">
        <f t="shared" ca="1" si="71"/>
        <v>Inter MailandReal Madrid</v>
      </c>
      <c r="AA140" s="13">
        <f t="shared" ca="1" si="70"/>
        <v>1</v>
      </c>
      <c r="AB140" s="13" t="str">
        <f ca="1">IF(AA140&gt;0,Y68&amp;Language!$E$84&amp;X68,"")</f>
        <v>2-3</v>
      </c>
      <c r="AC140" s="2"/>
      <c r="AD140" s="145"/>
    </row>
    <row r="141" spans="2:32" x14ac:dyDescent="0.2">
      <c r="Y141" s="68" t="s">
        <v>12</v>
      </c>
      <c r="Z141" s="35" t="str">
        <f t="shared" ca="1" si="71"/>
        <v>Kickers RodendorfSSV Wildbach</v>
      </c>
      <c r="AA141" s="13">
        <f t="shared" ca="1" si="70"/>
        <v>1</v>
      </c>
      <c r="AB141" s="13" t="str">
        <f ca="1">IF(AA141&gt;0,Y69&amp;Language!$E$84&amp;X69,"")</f>
        <v>4-4</v>
      </c>
      <c r="AC141" s="2"/>
      <c r="AD141" s="145"/>
    </row>
    <row r="142" spans="2:32" x14ac:dyDescent="0.2">
      <c r="Y142" s="68" t="s">
        <v>17</v>
      </c>
      <c r="Z142" s="35" t="str">
        <f t="shared" ca="1" si="71"/>
        <v>FSV RauenMaibach 1822 eV</v>
      </c>
      <c r="AA142" s="13">
        <f t="shared" ca="1" si="70"/>
        <v>1</v>
      </c>
      <c r="AB142" s="13" t="str">
        <f ca="1">IF(AA142&gt;0,Y70&amp;Language!$E$84&amp;X70,"")</f>
        <v>1-2</v>
      </c>
      <c r="AC142" s="2"/>
      <c r="AD142" s="145"/>
    </row>
    <row r="143" spans="2:32" x14ac:dyDescent="0.2">
      <c r="Y143" s="68" t="s">
        <v>18</v>
      </c>
      <c r="Z143" s="35" t="str">
        <f t="shared" ca="1" si="71"/>
        <v>1. FC NürnbergEintracht Frankfurt</v>
      </c>
      <c r="AA143" s="13">
        <f t="shared" ca="1" si="70"/>
        <v>1</v>
      </c>
      <c r="AB143" s="13" t="str">
        <f ca="1">IF(AA143&gt;0,Y71&amp;Language!$E$84&amp;X71,"")</f>
        <v>1-2</v>
      </c>
      <c r="AC143" s="2"/>
      <c r="AD143" s="145"/>
    </row>
    <row r="144" spans="2:32" x14ac:dyDescent="0.2">
      <c r="Y144" s="68" t="s">
        <v>19</v>
      </c>
      <c r="Z144" s="35" t="str">
        <f t="shared" ca="1" si="71"/>
        <v>FC BarcelonaManchester City</v>
      </c>
      <c r="AA144" s="13">
        <f t="shared" ca="1" si="70"/>
        <v>1</v>
      </c>
      <c r="AB144" s="13" t="str">
        <f ca="1">IF(AA144&gt;0,Y72&amp;Language!$E$84&amp;X72,"")</f>
        <v>1-1</v>
      </c>
      <c r="AC144" s="2"/>
      <c r="AD144" s="145"/>
    </row>
    <row r="145" spans="25:30" x14ac:dyDescent="0.2">
      <c r="Y145" s="68" t="s">
        <v>25</v>
      </c>
      <c r="Z145" s="35" t="str">
        <f t="shared" ca="1" si="71"/>
        <v>SSV Wildbach</v>
      </c>
      <c r="AA145" s="13">
        <f t="shared" ca="1" si="70"/>
        <v>0</v>
      </c>
      <c r="AB145" s="13" t="str">
        <f ca="1">IF(AA145&gt;0,Y73&amp;Language!$E$84&amp;X73,"")</f>
        <v/>
      </c>
      <c r="AC145" s="2"/>
      <c r="AD145" s="145"/>
    </row>
    <row r="146" spans="25:30" x14ac:dyDescent="0.2">
      <c r="Y146" s="68" t="s">
        <v>26</v>
      </c>
      <c r="Z146" s="35" t="str">
        <f t="shared" ca="1" si="71"/>
        <v>Maibach 1822 eVFC Grönlingen</v>
      </c>
      <c r="AA146" s="13">
        <f t="shared" ca="1" si="70"/>
        <v>1</v>
      </c>
      <c r="AB146" s="13" t="str">
        <f ca="1">IF(AA146&gt;0,Y74&amp;Language!$E$84&amp;X74,"")</f>
        <v>1-1</v>
      </c>
      <c r="AC146" s="2"/>
      <c r="AD146" s="145"/>
    </row>
    <row r="147" spans="25:30" x14ac:dyDescent="0.2">
      <c r="Y147" s="68" t="s">
        <v>27</v>
      </c>
      <c r="Z147" s="35" t="str">
        <f t="shared" ca="1" si="71"/>
        <v>Eintracht FrankfurtMainz 05</v>
      </c>
      <c r="AA147" s="13">
        <f t="shared" ca="1" si="70"/>
        <v>1</v>
      </c>
      <c r="AB147" s="13" t="str">
        <f ca="1">IF(AA147&gt;0,Y75&amp;Language!$E$84&amp;X75,"")</f>
        <v>2-2</v>
      </c>
      <c r="AC147" s="2"/>
      <c r="AD147" s="145"/>
    </row>
    <row r="148" spans="25:30" x14ac:dyDescent="0.2">
      <c r="Y148" s="68" t="s">
        <v>28</v>
      </c>
      <c r="Z148" s="35" t="str">
        <f t="shared" ca="1" si="71"/>
        <v>Manchester CityInter Mailand</v>
      </c>
      <c r="AA148" s="13">
        <f t="shared" ca="1" si="70"/>
        <v>1</v>
      </c>
      <c r="AB148" s="13" t="str">
        <f ca="1">IF(AA148&gt;0,Y76&amp;Language!$E$84&amp;X76,"")</f>
        <v>2-1</v>
      </c>
      <c r="AC148" s="2"/>
      <c r="AD148" s="145"/>
    </row>
    <row r="149" spans="25:30" x14ac:dyDescent="0.2">
      <c r="Y149" s="68" t="s">
        <v>29</v>
      </c>
      <c r="Z149" s="35" t="str">
        <f t="shared" ca="1" si="71"/>
        <v>VFB EssenheimKickers Rodendorf</v>
      </c>
      <c r="AA149" s="13">
        <f t="shared" ca="1" si="70"/>
        <v>1</v>
      </c>
      <c r="AB149" s="13" t="str">
        <f ca="1">IF(AA149&gt;0,Y77&amp;Language!$E$84&amp;X77,"")</f>
        <v>2-4</v>
      </c>
      <c r="AC149" s="2"/>
      <c r="AD149" s="145"/>
    </row>
    <row r="150" spans="25:30" x14ac:dyDescent="0.2">
      <c r="Y150" s="68" t="s">
        <v>30</v>
      </c>
      <c r="Z150" s="35" t="str">
        <f t="shared" ca="1" si="71"/>
        <v>1. FC RiedwaldFSV Rauen</v>
      </c>
      <c r="AA150" s="13">
        <f t="shared" ca="1" si="70"/>
        <v>1</v>
      </c>
      <c r="AB150" s="13" t="str">
        <f ca="1">IF(AA150&gt;0,Y78&amp;Language!$E$84&amp;X78,"")</f>
        <v>1-3</v>
      </c>
      <c r="AC150" s="2"/>
      <c r="AD150" s="145"/>
    </row>
    <row r="151" spans="25:30" x14ac:dyDescent="0.2">
      <c r="Y151" s="68" t="s">
        <v>31</v>
      </c>
      <c r="Z151" s="35" t="str">
        <f t="shared" ca="1" si="71"/>
        <v>Borussia Dortmund1. FC Nürnberg</v>
      </c>
      <c r="AA151" s="13">
        <f t="shared" ca="1" si="70"/>
        <v>1</v>
      </c>
      <c r="AB151" s="13" t="str">
        <f ca="1">IF(AA151&gt;0,Y79&amp;Language!$E$84&amp;X79,"")</f>
        <v>3-1</v>
      </c>
      <c r="AC151" s="2"/>
      <c r="AD151" s="145"/>
    </row>
    <row r="152" spans="25:30" x14ac:dyDescent="0.2">
      <c r="Y152" s="68" t="s">
        <v>32</v>
      </c>
      <c r="Z152" s="35" t="str">
        <f t="shared" ca="1" si="71"/>
        <v>Real MadridFC Barcelona</v>
      </c>
      <c r="AA152" s="13">
        <f t="shared" ca="1" si="70"/>
        <v>1</v>
      </c>
      <c r="AB152" s="13" t="str">
        <f ca="1">IF(AA152&gt;0,Y80&amp;Language!$E$84&amp;X80,"")</f>
        <v>1-0</v>
      </c>
      <c r="AC152" s="2"/>
      <c r="AD152" s="145"/>
    </row>
    <row r="153" spans="25:30" x14ac:dyDescent="0.2">
      <c r="Y153" s="68" t="s">
        <v>33</v>
      </c>
      <c r="Z153" s="35" t="str">
        <f t="shared" ca="1" si="71"/>
        <v>Kickers Rodendorf</v>
      </c>
      <c r="AA153" s="13">
        <f t="shared" ca="1" si="70"/>
        <v>0</v>
      </c>
      <c r="AB153" s="13" t="str">
        <f ca="1">IF(AA153&gt;0,Y81&amp;Language!$E$84&amp;X81,"")</f>
        <v/>
      </c>
      <c r="AC153" s="2"/>
      <c r="AD153" s="145"/>
    </row>
    <row r="154" spans="25:30" x14ac:dyDescent="0.2">
      <c r="Y154" s="68" t="s">
        <v>34</v>
      </c>
      <c r="Z154" s="35" t="str">
        <f t="shared" ca="1" si="71"/>
        <v>FSV RauenFC Grönlingen</v>
      </c>
      <c r="AA154" s="13">
        <f t="shared" ca="1" si="70"/>
        <v>1</v>
      </c>
      <c r="AB154" s="13" t="str">
        <f ca="1">IF(AA154&gt;0,Y82&amp;Language!$E$84&amp;X82,"")</f>
        <v>3-2</v>
      </c>
      <c r="AC154" s="2"/>
      <c r="AD154" s="145"/>
    </row>
    <row r="155" spans="25:30" x14ac:dyDescent="0.2">
      <c r="Y155" s="68" t="s">
        <v>35</v>
      </c>
      <c r="Z155" s="35" t="str">
        <f t="shared" ca="1" si="71"/>
        <v>1. FC NürnbergMainz 05</v>
      </c>
      <c r="AA155" s="13">
        <f t="shared" ca="1" si="70"/>
        <v>1</v>
      </c>
      <c r="AB155" s="13" t="str">
        <f ca="1">IF(AA155&gt;0,Y83&amp;Language!$E$84&amp;X83,"")</f>
        <v>3-3</v>
      </c>
      <c r="AC155" s="2"/>
      <c r="AD155" s="145"/>
    </row>
    <row r="156" spans="25:30" x14ac:dyDescent="0.2">
      <c r="Y156" s="68" t="s">
        <v>36</v>
      </c>
      <c r="Z156" s="35" t="str">
        <f t="shared" ca="1" si="71"/>
        <v>FC BarcelonaInter Mailand</v>
      </c>
      <c r="AA156" s="13">
        <f t="shared" ca="1" si="70"/>
        <v>1</v>
      </c>
      <c r="AB156" s="13" t="str">
        <f ca="1">IF(AA156&gt;0,Y84&amp;Language!$E$84&amp;X84,"")</f>
        <v>2-1</v>
      </c>
      <c r="AC156" s="2"/>
      <c r="AD156" s="145"/>
    </row>
    <row r="157" spans="25:30" x14ac:dyDescent="0.2">
      <c r="Y157" s="68" t="s">
        <v>37</v>
      </c>
      <c r="Z157" s="35" t="str">
        <f t="shared" ca="1" si="71"/>
        <v>SSV WildbachVFB Essenheim</v>
      </c>
      <c r="AA157" s="13">
        <f t="shared" ca="1" si="70"/>
        <v>1</v>
      </c>
      <c r="AB157" s="13" t="str">
        <f ca="1">IF(AA157&gt;0,Y85&amp;Language!$E$84&amp;X85,"")</f>
        <v>4-5</v>
      </c>
      <c r="AC157" s="2"/>
      <c r="AD157" s="145"/>
    </row>
    <row r="158" spans="25:30" x14ac:dyDescent="0.2">
      <c r="Y158" s="68" t="s">
        <v>38</v>
      </c>
      <c r="Z158" s="35" t="str">
        <f t="shared" ca="1" si="71"/>
        <v>Maibach 1822 eV1. FC Riedwald</v>
      </c>
      <c r="AA158" s="13">
        <f t="shared" ca="1" si="70"/>
        <v>1</v>
      </c>
      <c r="AB158" s="13" t="str">
        <f ca="1">IF(AA158&gt;0,Y86&amp;Language!$E$84&amp;X86,"")</f>
        <v>0-2</v>
      </c>
      <c r="AC158" s="2"/>
      <c r="AD158" s="145"/>
    </row>
    <row r="159" spans="25:30" x14ac:dyDescent="0.2">
      <c r="Y159" s="68" t="s">
        <v>39</v>
      </c>
      <c r="Z159" s="35" t="str">
        <f t="shared" ca="1" si="71"/>
        <v>Eintracht FrankfurtBorussia Dortmund</v>
      </c>
      <c r="AA159" s="13">
        <f t="shared" ca="1" si="70"/>
        <v>1</v>
      </c>
      <c r="AB159" s="13" t="str">
        <f ca="1">IF(AA159&gt;0,Y87&amp;Language!$E$84&amp;X87,"")</f>
        <v>0-0</v>
      </c>
      <c r="AC159" s="2"/>
      <c r="AD159" s="145"/>
    </row>
    <row r="160" spans="25:30" x14ac:dyDescent="0.2">
      <c r="Y160" s="68" t="s">
        <v>40</v>
      </c>
      <c r="Z160" s="35" t="str">
        <f t="shared" ca="1" si="71"/>
        <v>Manchester CityReal Madrid</v>
      </c>
      <c r="AA160" s="13">
        <f t="shared" ca="1" si="70"/>
        <v>1</v>
      </c>
      <c r="AB160" s="13" t="str">
        <f ca="1">IF(AA160&gt;0,Y88&amp;Language!$E$84&amp;X88,"")</f>
        <v>1-1</v>
      </c>
      <c r="AC160" s="2"/>
      <c r="AD160" s="145"/>
    </row>
    <row r="161" spans="25:30" x14ac:dyDescent="0.2">
      <c r="Y161" s="68" t="s">
        <v>41</v>
      </c>
      <c r="Z161" s="35" t="str">
        <f t="shared" si="71"/>
        <v/>
      </c>
      <c r="AA161" s="13">
        <f t="shared" si="70"/>
        <v>0</v>
      </c>
      <c r="AB161" s="13" t="str">
        <f>IF(AA161&gt;0,Y89&amp;Language!$E$84&amp;X89,"")</f>
        <v/>
      </c>
      <c r="AC161" s="2"/>
      <c r="AD161" s="145"/>
    </row>
    <row r="162" spans="25:30" x14ac:dyDescent="0.2">
      <c r="Y162" s="68" t="s">
        <v>42</v>
      </c>
      <c r="Z162" s="35" t="str">
        <f t="shared" si="71"/>
        <v/>
      </c>
      <c r="AA162" s="13">
        <f t="shared" si="70"/>
        <v>0</v>
      </c>
      <c r="AB162" s="13" t="str">
        <f>IF(AA162&gt;0,Y90&amp;Language!$E$84&amp;X90,"")</f>
        <v/>
      </c>
      <c r="AC162" s="2"/>
      <c r="AD162" s="145"/>
    </row>
    <row r="163" spans="25:30" x14ac:dyDescent="0.2">
      <c r="Y163" s="68" t="s">
        <v>43</v>
      </c>
      <c r="Z163" s="35" t="str">
        <f t="shared" si="71"/>
        <v/>
      </c>
      <c r="AA163" s="13">
        <f t="shared" si="70"/>
        <v>0</v>
      </c>
      <c r="AB163" s="13" t="str">
        <f>IF(AA163&gt;0,Y91&amp;Language!$E$84&amp;X91,"")</f>
        <v/>
      </c>
      <c r="AC163" s="2"/>
      <c r="AD163" s="145"/>
    </row>
    <row r="164" spans="25:30" x14ac:dyDescent="0.2">
      <c r="Y164" s="68" t="s">
        <v>44</v>
      </c>
      <c r="Z164" s="35" t="str">
        <f t="shared" si="71"/>
        <v/>
      </c>
      <c r="AA164" s="13">
        <f t="shared" si="70"/>
        <v>0</v>
      </c>
      <c r="AB164" s="13" t="str">
        <f>IF(AA164&gt;0,Y92&amp;Language!$E$84&amp;X92,"")</f>
        <v/>
      </c>
      <c r="AC164" s="2"/>
      <c r="AD164" s="145"/>
    </row>
    <row r="165" spans="25:30" x14ac:dyDescent="0.2">
      <c r="Y165" s="68" t="s">
        <v>45</v>
      </c>
      <c r="Z165" s="35" t="str">
        <f t="shared" si="71"/>
        <v/>
      </c>
      <c r="AA165" s="13">
        <f t="shared" si="70"/>
        <v>0</v>
      </c>
      <c r="AB165" s="13" t="str">
        <f>IF(AA165&gt;0,Y93&amp;Language!$E$84&amp;X93,"")</f>
        <v/>
      </c>
      <c r="AC165" s="2"/>
      <c r="AD165" s="145"/>
    </row>
    <row r="166" spans="25:30" x14ac:dyDescent="0.2">
      <c r="Y166" s="68" t="s">
        <v>46</v>
      </c>
      <c r="Z166" s="35" t="str">
        <f t="shared" si="71"/>
        <v/>
      </c>
      <c r="AA166" s="13">
        <f t="shared" si="70"/>
        <v>0</v>
      </c>
      <c r="AB166" s="13" t="str">
        <f>IF(AA166&gt;0,Y94&amp;Language!$E$84&amp;X94,"")</f>
        <v/>
      </c>
      <c r="AC166" s="2"/>
      <c r="AD166" s="145"/>
    </row>
    <row r="167" spans="25:30" x14ac:dyDescent="0.2">
      <c r="Y167" s="68" t="s">
        <v>47</v>
      </c>
      <c r="Z167" s="35" t="str">
        <f t="shared" si="71"/>
        <v/>
      </c>
      <c r="AA167" s="13">
        <f t="shared" si="70"/>
        <v>0</v>
      </c>
      <c r="AB167" s="13" t="str">
        <f>IF(AA167&gt;0,Y95&amp;Language!$E$84&amp;X95,"")</f>
        <v/>
      </c>
      <c r="AC167" s="2"/>
      <c r="AD167" s="145"/>
    </row>
    <row r="168" spans="25:30" x14ac:dyDescent="0.2">
      <c r="Y168" s="68" t="s">
        <v>48</v>
      </c>
      <c r="Z168" s="35" t="str">
        <f t="shared" si="71"/>
        <v/>
      </c>
      <c r="AA168" s="13">
        <f t="shared" si="70"/>
        <v>0</v>
      </c>
      <c r="AB168" s="13" t="str">
        <f>IF(AA168&gt;0,Y96&amp;Language!$E$84&amp;X96,"")</f>
        <v/>
      </c>
      <c r="AC168" s="2"/>
      <c r="AD168" s="145"/>
    </row>
    <row r="169" spans="25:30" x14ac:dyDescent="0.2">
      <c r="Y169" s="68" t="s">
        <v>49</v>
      </c>
      <c r="Z169" s="35" t="str">
        <f t="shared" si="71"/>
        <v/>
      </c>
      <c r="AA169" s="13">
        <f t="shared" si="70"/>
        <v>0</v>
      </c>
      <c r="AB169" s="13" t="str">
        <f>IF(AA169&gt;0,Y97&amp;Language!$E$84&amp;X97,"")</f>
        <v/>
      </c>
      <c r="AC169" s="2"/>
      <c r="AD169" s="145"/>
    </row>
    <row r="170" spans="25:30" x14ac:dyDescent="0.2">
      <c r="Y170" s="68" t="s">
        <v>50</v>
      </c>
      <c r="Z170" s="35" t="str">
        <f t="shared" si="71"/>
        <v/>
      </c>
      <c r="AA170" s="13">
        <f t="shared" si="70"/>
        <v>0</v>
      </c>
      <c r="AB170" s="13" t="str">
        <f>IF(AA170&gt;0,Y98&amp;Language!$E$84&amp;X98,"")</f>
        <v/>
      </c>
      <c r="AC170" s="2"/>
      <c r="AD170" s="145"/>
    </row>
    <row r="171" spans="25:30" x14ac:dyDescent="0.2">
      <c r="Y171" s="68" t="s">
        <v>51</v>
      </c>
      <c r="Z171" s="35" t="str">
        <f t="shared" si="71"/>
        <v/>
      </c>
      <c r="AA171" s="13">
        <f t="shared" si="70"/>
        <v>0</v>
      </c>
      <c r="AB171" s="13" t="str">
        <f>IF(AA171&gt;0,Y99&amp;Language!$E$84&amp;X99,"")</f>
        <v/>
      </c>
      <c r="AC171" s="2"/>
      <c r="AD171" s="145"/>
    </row>
    <row r="172" spans="25:30" x14ac:dyDescent="0.2">
      <c r="Y172" s="68" t="s">
        <v>60</v>
      </c>
      <c r="Z172" s="35" t="str">
        <f t="shared" si="71"/>
        <v/>
      </c>
      <c r="AA172" s="13">
        <f t="shared" si="70"/>
        <v>0</v>
      </c>
      <c r="AB172" s="13" t="str">
        <f>IF(AA172&gt;0,Y100&amp;Language!$E$84&amp;X100,"")</f>
        <v/>
      </c>
      <c r="AC172" s="2"/>
      <c r="AD172" s="145"/>
    </row>
    <row r="173" spans="25:30" x14ac:dyDescent="0.2">
      <c r="Y173" s="68" t="s">
        <v>61</v>
      </c>
      <c r="Z173" s="35" t="str">
        <f t="shared" si="71"/>
        <v/>
      </c>
      <c r="AA173" s="13">
        <f t="shared" si="70"/>
        <v>0</v>
      </c>
      <c r="AB173" s="13" t="str">
        <f>IF(AA173&gt;0,Y101&amp;Language!$E$84&amp;X101,"")</f>
        <v/>
      </c>
      <c r="AC173" s="2"/>
      <c r="AD173" s="145"/>
    </row>
    <row r="174" spans="25:30" x14ac:dyDescent="0.2">
      <c r="Y174" s="68" t="s">
        <v>62</v>
      </c>
      <c r="Z174" s="35" t="str">
        <f t="shared" si="71"/>
        <v/>
      </c>
      <c r="AA174" s="13">
        <f t="shared" si="70"/>
        <v>0</v>
      </c>
      <c r="AB174" s="13" t="str">
        <f>IF(AA174&gt;0,Y102&amp;Language!$E$84&amp;X102,"")</f>
        <v/>
      </c>
      <c r="AC174" s="2"/>
      <c r="AD174" s="145"/>
    </row>
    <row r="175" spans="25:30" x14ac:dyDescent="0.2">
      <c r="Y175" s="68" t="s">
        <v>63</v>
      </c>
      <c r="Z175" s="35" t="str">
        <f t="shared" si="71"/>
        <v/>
      </c>
      <c r="AA175" s="13">
        <f t="shared" si="70"/>
        <v>0</v>
      </c>
      <c r="AB175" s="13" t="str">
        <f>IF(AA175&gt;0,Y103&amp;Language!$E$84&amp;X103,"")</f>
        <v/>
      </c>
      <c r="AC175" s="2"/>
      <c r="AD175" s="145"/>
    </row>
    <row r="176" spans="25:30" x14ac:dyDescent="0.2">
      <c r="Y176" s="68" t="s">
        <v>64</v>
      </c>
      <c r="Z176" s="35" t="str">
        <f t="shared" si="71"/>
        <v/>
      </c>
      <c r="AA176" s="13">
        <f t="shared" si="70"/>
        <v>0</v>
      </c>
      <c r="AB176" s="13" t="str">
        <f>IF(AA176&gt;0,Y104&amp;Language!$E$84&amp;X104,"")</f>
        <v/>
      </c>
      <c r="AC176" s="2"/>
      <c r="AD176" s="145"/>
    </row>
    <row r="177" spans="25:30" x14ac:dyDescent="0.2">
      <c r="Y177" s="68" t="s">
        <v>65</v>
      </c>
      <c r="Z177" s="35" t="str">
        <f t="shared" si="71"/>
        <v/>
      </c>
      <c r="AA177" s="13">
        <f t="shared" si="70"/>
        <v>0</v>
      </c>
      <c r="AB177" s="13" t="str">
        <f>IF(AA177&gt;0,Y105&amp;Language!$E$84&amp;X105,"")</f>
        <v/>
      </c>
      <c r="AC177" s="2"/>
      <c r="AD177" s="145"/>
    </row>
    <row r="178" spans="25:30" x14ac:dyDescent="0.2">
      <c r="Y178" s="68" t="s">
        <v>66</v>
      </c>
      <c r="Z178" s="35" t="str">
        <f t="shared" si="71"/>
        <v/>
      </c>
      <c r="AA178" s="13">
        <f t="shared" si="70"/>
        <v>0</v>
      </c>
      <c r="AB178" s="13" t="str">
        <f>IF(AA178&gt;0,Y106&amp;Language!$E$84&amp;X106,"")</f>
        <v/>
      </c>
      <c r="AC178" s="2"/>
      <c r="AD178" s="145"/>
    </row>
    <row r="179" spans="25:30" x14ac:dyDescent="0.2">
      <c r="Y179" s="68" t="s">
        <v>67</v>
      </c>
      <c r="Z179" s="35" t="str">
        <f t="shared" si="71"/>
        <v/>
      </c>
      <c r="AA179" s="13">
        <f t="shared" si="70"/>
        <v>0</v>
      </c>
      <c r="AB179" s="13" t="str">
        <f>IF(AA179&gt;0,Y107&amp;Language!$E$84&amp;X107,"")</f>
        <v/>
      </c>
      <c r="AC179" s="2"/>
      <c r="AD179" s="145"/>
    </row>
    <row r="180" spans="25:30" x14ac:dyDescent="0.2">
      <c r="Y180" s="68" t="s">
        <v>68</v>
      </c>
      <c r="Z180" s="35" t="str">
        <f t="shared" si="71"/>
        <v/>
      </c>
      <c r="AA180" s="13">
        <f t="shared" si="70"/>
        <v>0</v>
      </c>
      <c r="AB180" s="13" t="str">
        <f>IF(AA180&gt;0,Y108&amp;Language!$E$84&amp;X108,"")</f>
        <v/>
      </c>
      <c r="AC180" s="2"/>
      <c r="AD180" s="145"/>
    </row>
    <row r="181" spans="25:30" x14ac:dyDescent="0.2">
      <c r="Y181" s="68" t="s">
        <v>69</v>
      </c>
      <c r="Z181" s="35" t="str">
        <f t="shared" si="71"/>
        <v/>
      </c>
      <c r="AA181" s="13">
        <f t="shared" si="70"/>
        <v>0</v>
      </c>
      <c r="AB181" s="13" t="str">
        <f>IF(AA181&gt;0,Y109&amp;Language!$E$84&amp;X109,"")</f>
        <v/>
      </c>
      <c r="AC181" s="2"/>
      <c r="AD181" s="145"/>
    </row>
    <row r="182" spans="25:30" x14ac:dyDescent="0.2">
      <c r="Y182" s="68" t="s">
        <v>70</v>
      </c>
      <c r="Z182" s="35" t="str">
        <f t="shared" si="71"/>
        <v/>
      </c>
      <c r="AA182" s="13">
        <f t="shared" si="70"/>
        <v>0</v>
      </c>
      <c r="AB182" s="13" t="str">
        <f>IF(AA182&gt;0,Y110&amp;Language!$E$84&amp;X110,"")</f>
        <v/>
      </c>
      <c r="AC182" s="2"/>
      <c r="AD182" s="145"/>
    </row>
    <row r="183" spans="25:30" x14ac:dyDescent="0.2">
      <c r="Y183" s="68" t="s">
        <v>71</v>
      </c>
      <c r="Z183" s="35" t="str">
        <f t="shared" si="71"/>
        <v/>
      </c>
      <c r="AA183" s="13">
        <f t="shared" si="70"/>
        <v>0</v>
      </c>
      <c r="AB183" s="13" t="str">
        <f>IF(AA183&gt;0,Y111&amp;Language!$E$84&amp;X111,"")</f>
        <v/>
      </c>
      <c r="AC183" s="2"/>
      <c r="AD183" s="145"/>
    </row>
    <row r="184" spans="25:30" x14ac:dyDescent="0.2">
      <c r="Y184" s="68" t="s">
        <v>72</v>
      </c>
      <c r="Z184" s="35" t="str">
        <f t="shared" si="71"/>
        <v/>
      </c>
      <c r="AA184" s="13">
        <f t="shared" si="70"/>
        <v>0</v>
      </c>
      <c r="AB184" s="13" t="str">
        <f>IF(AA184&gt;0,Y112&amp;Language!$E$84&amp;X112,"")</f>
        <v/>
      </c>
      <c r="AC184" s="2"/>
      <c r="AD184" s="145"/>
    </row>
    <row r="185" spans="25:30" x14ac:dyDescent="0.2">
      <c r="Y185" s="68" t="s">
        <v>73</v>
      </c>
      <c r="Z185" s="35" t="str">
        <f t="shared" si="71"/>
        <v/>
      </c>
      <c r="AA185" s="13">
        <f t="shared" si="70"/>
        <v>0</v>
      </c>
      <c r="AB185" s="13" t="str">
        <f>IF(AA185&gt;0,Y113&amp;Language!$E$84&amp;X113,"")</f>
        <v/>
      </c>
      <c r="AC185" s="2"/>
      <c r="AD185" s="145"/>
    </row>
    <row r="186" spans="25:30" x14ac:dyDescent="0.2">
      <c r="Y186" s="68" t="s">
        <v>74</v>
      </c>
      <c r="Z186" s="35" t="str">
        <f t="shared" si="71"/>
        <v/>
      </c>
      <c r="AA186" s="13">
        <f t="shared" si="70"/>
        <v>0</v>
      </c>
      <c r="AB186" s="13" t="str">
        <f>IF(AA186&gt;0,Y114&amp;Language!$E$84&amp;X114,"")</f>
        <v/>
      </c>
      <c r="AC186" s="2"/>
      <c r="AD186" s="145"/>
    </row>
    <row r="187" spans="25:30" x14ac:dyDescent="0.2">
      <c r="Y187" s="68" t="s">
        <v>75</v>
      </c>
      <c r="Z187" s="35" t="str">
        <f t="shared" si="71"/>
        <v/>
      </c>
      <c r="AA187" s="13">
        <f t="shared" si="70"/>
        <v>0</v>
      </c>
      <c r="AB187" s="13" t="str">
        <f>IF(AA187&gt;0,Y115&amp;Language!$E$84&amp;X115,"")</f>
        <v/>
      </c>
      <c r="AC187" s="2"/>
      <c r="AD187" s="145"/>
    </row>
    <row r="188" spans="25:30" x14ac:dyDescent="0.2">
      <c r="Y188" s="68" t="s">
        <v>76</v>
      </c>
      <c r="Z188" s="35" t="str">
        <f t="shared" si="71"/>
        <v/>
      </c>
      <c r="AA188" s="13">
        <f t="shared" si="70"/>
        <v>0</v>
      </c>
      <c r="AB188" s="13" t="str">
        <f>IF(AA188&gt;0,Y116&amp;Language!$E$84&amp;X116,"")</f>
        <v/>
      </c>
      <c r="AC188" s="2"/>
      <c r="AD188" s="145"/>
    </row>
    <row r="189" spans="25:30" x14ac:dyDescent="0.2">
      <c r="Y189" s="68" t="s">
        <v>77</v>
      </c>
      <c r="Z189" s="35" t="str">
        <f t="shared" si="71"/>
        <v/>
      </c>
      <c r="AA189" s="13">
        <f t="shared" si="70"/>
        <v>0</v>
      </c>
      <c r="AB189" s="13" t="str">
        <f>IF(AA189&gt;0,Y117&amp;Language!$E$84&amp;X117,"")</f>
        <v/>
      </c>
      <c r="AC189" s="2"/>
      <c r="AD189" s="145"/>
    </row>
    <row r="190" spans="25:30" x14ac:dyDescent="0.2">
      <c r="Y190" s="68" t="s">
        <v>78</v>
      </c>
      <c r="Z190" s="35" t="str">
        <f t="shared" si="71"/>
        <v/>
      </c>
      <c r="AA190" s="13">
        <f t="shared" si="70"/>
        <v>0</v>
      </c>
      <c r="AB190" s="13" t="str">
        <f>IF(AA190&gt;0,Y118&amp;Language!$E$84&amp;X118,"")</f>
        <v/>
      </c>
      <c r="AC190" s="2"/>
      <c r="AD190" s="145"/>
    </row>
    <row r="191" spans="25:30" x14ac:dyDescent="0.2">
      <c r="Y191" s="68" t="s">
        <v>79</v>
      </c>
      <c r="Z191" s="35" t="str">
        <f t="shared" si="71"/>
        <v/>
      </c>
      <c r="AA191" s="13">
        <f t="shared" si="70"/>
        <v>0</v>
      </c>
      <c r="AB191" s="13" t="str">
        <f>IF(AA191&gt;0,Y119&amp;Language!$E$84&amp;X119,"")</f>
        <v/>
      </c>
      <c r="AC191" s="2"/>
      <c r="AD191" s="145"/>
    </row>
    <row r="192" spans="25:30" x14ac:dyDescent="0.2">
      <c r="Y192" s="68" t="s">
        <v>80</v>
      </c>
      <c r="Z192" s="35" t="str">
        <f t="shared" si="71"/>
        <v/>
      </c>
      <c r="AA192" s="13">
        <f t="shared" si="70"/>
        <v>0</v>
      </c>
      <c r="AB192" s="13" t="str">
        <f>IF(AA192&gt;0,Y120&amp;Language!$E$84&amp;X120,"")</f>
        <v/>
      </c>
      <c r="AC192" s="2"/>
      <c r="AD192" s="145"/>
    </row>
    <row r="193" spans="25:30" x14ac:dyDescent="0.2">
      <c r="Y193" s="68" t="s">
        <v>81</v>
      </c>
      <c r="Z193" s="35" t="str">
        <f t="shared" si="71"/>
        <v/>
      </c>
      <c r="AA193" s="13">
        <f t="shared" si="70"/>
        <v>0</v>
      </c>
      <c r="AB193" s="13" t="str">
        <f>IF(AA193&gt;0,Y121&amp;Language!$E$84&amp;X121,"")</f>
        <v/>
      </c>
      <c r="AC193" s="2"/>
      <c r="AD193" s="145"/>
    </row>
    <row r="194" spans="25:30" x14ac:dyDescent="0.2">
      <c r="Y194" s="68" t="s">
        <v>82</v>
      </c>
      <c r="Z194" s="35" t="str">
        <f t="shared" si="71"/>
        <v/>
      </c>
      <c r="AA194" s="13">
        <f t="shared" si="70"/>
        <v>0</v>
      </c>
      <c r="AB194" s="13" t="str">
        <f>IF(AA194&gt;0,Y122&amp;Language!$E$84&amp;X122,"")</f>
        <v/>
      </c>
      <c r="AC194" s="2"/>
      <c r="AD194" s="145"/>
    </row>
    <row r="195" spans="25:30" x14ac:dyDescent="0.2">
      <c r="Y195" s="68" t="s">
        <v>83</v>
      </c>
      <c r="Z195" s="35" t="str">
        <f t="shared" si="71"/>
        <v/>
      </c>
      <c r="AA195" s="13">
        <f t="shared" si="70"/>
        <v>0</v>
      </c>
      <c r="AB195" s="13" t="str">
        <f>IF(AA195&gt;0,Y123&amp;Language!$E$84&amp;X123,"")</f>
        <v/>
      </c>
      <c r="AC195" s="2"/>
      <c r="AD195" s="145"/>
    </row>
    <row r="196" spans="25:30" x14ac:dyDescent="0.2">
      <c r="Y196" s="68" t="s">
        <v>84</v>
      </c>
      <c r="Z196" s="35" t="str">
        <f t="shared" si="71"/>
        <v/>
      </c>
      <c r="AA196" s="13">
        <f t="shared" si="70"/>
        <v>0</v>
      </c>
      <c r="AB196" s="13" t="str">
        <f>IF(AA196&gt;0,Y124&amp;Language!$E$84&amp;X124,"")</f>
        <v/>
      </c>
      <c r="AC196" s="2"/>
      <c r="AD196" s="145"/>
    </row>
    <row r="197" spans="25:30" x14ac:dyDescent="0.2">
      <c r="Y197" s="68" t="s">
        <v>85</v>
      </c>
      <c r="Z197" s="35" t="str">
        <f t="shared" si="71"/>
        <v/>
      </c>
      <c r="AA197" s="13">
        <f t="shared" si="70"/>
        <v>0</v>
      </c>
      <c r="AB197" s="13" t="str">
        <f>IF(AA197&gt;0,Y125&amp;Language!$E$84&amp;X125,"")</f>
        <v/>
      </c>
      <c r="AC197" s="2"/>
      <c r="AD197" s="145"/>
    </row>
    <row r="198" spans="25:30" x14ac:dyDescent="0.2">
      <c r="Y198" s="68" t="s">
        <v>86</v>
      </c>
      <c r="Z198" s="35" t="str">
        <f t="shared" si="71"/>
        <v/>
      </c>
      <c r="AA198" s="13">
        <f t="shared" si="70"/>
        <v>0</v>
      </c>
      <c r="AB198" s="13" t="str">
        <f>IF(AA198&gt;0,Y126&amp;Language!$E$84&amp;X126,"")</f>
        <v/>
      </c>
      <c r="AC198" s="2"/>
      <c r="AD198" s="145"/>
    </row>
    <row r="199" spans="25:30" x14ac:dyDescent="0.2">
      <c r="Y199" s="68" t="s">
        <v>87</v>
      </c>
      <c r="Z199" s="35" t="str">
        <f t="shared" si="71"/>
        <v/>
      </c>
      <c r="AA199" s="13">
        <f t="shared" si="70"/>
        <v>0</v>
      </c>
      <c r="AB199" s="13" t="str">
        <f>IF(AA199&gt;0,Y127&amp;Language!$E$84&amp;X127,"")</f>
        <v/>
      </c>
      <c r="AC199" s="2"/>
      <c r="AD199" s="145"/>
    </row>
    <row r="200" spans="25:30" x14ac:dyDescent="0.2">
      <c r="Y200" s="68" t="s">
        <v>88</v>
      </c>
      <c r="Z200" s="35" t="str">
        <f t="shared" si="71"/>
        <v/>
      </c>
      <c r="AA200" s="13">
        <f t="shared" si="70"/>
        <v>0</v>
      </c>
      <c r="AB200" s="13" t="str">
        <f>IF(AA200&gt;0,Y128&amp;Language!$E$84&amp;X128,"")</f>
        <v/>
      </c>
      <c r="AC200" s="2"/>
      <c r="AD200" s="145"/>
    </row>
    <row r="201" spans="25:30" x14ac:dyDescent="0.2">
      <c r="Y201" s="68" t="s">
        <v>89</v>
      </c>
      <c r="Z201" s="35" t="str">
        <f t="shared" si="71"/>
        <v/>
      </c>
      <c r="AA201" s="13">
        <f t="shared" ref="AA201:AA207" si="72">AA129</f>
        <v>0</v>
      </c>
      <c r="AB201" s="13" t="str">
        <f>IF(AA201&gt;0,Y129&amp;Language!$E$84&amp;X129,"")</f>
        <v/>
      </c>
      <c r="AC201" s="2"/>
      <c r="AD201" s="145"/>
    </row>
    <row r="202" spans="25:30" x14ac:dyDescent="0.2">
      <c r="Y202" s="68" t="s">
        <v>90</v>
      </c>
      <c r="Z202" s="35" t="str">
        <f t="shared" ref="Z202:Z206" si="73">W130&amp;V130</f>
        <v/>
      </c>
      <c r="AA202" s="13">
        <f t="shared" si="72"/>
        <v>0</v>
      </c>
      <c r="AB202" s="13" t="str">
        <f>IF(AA202&gt;0,Y130&amp;Language!$E$84&amp;X130,"")</f>
        <v/>
      </c>
      <c r="AC202" s="2"/>
      <c r="AD202" s="145"/>
    </row>
    <row r="203" spans="25:30" x14ac:dyDescent="0.2">
      <c r="Y203" s="68" t="s">
        <v>91</v>
      </c>
      <c r="Z203" s="35" t="str">
        <f t="shared" si="73"/>
        <v/>
      </c>
      <c r="AA203" s="13">
        <f t="shared" si="72"/>
        <v>0</v>
      </c>
      <c r="AB203" s="13" t="str">
        <f>IF(AA203&gt;0,Y131&amp;Language!$E$84&amp;X131,"")</f>
        <v/>
      </c>
      <c r="AC203" s="2"/>
      <c r="AD203" s="145"/>
    </row>
    <row r="204" spans="25:30" x14ac:dyDescent="0.2">
      <c r="Y204" s="68" t="s">
        <v>92</v>
      </c>
      <c r="Z204" s="35" t="str">
        <f t="shared" si="73"/>
        <v/>
      </c>
      <c r="AA204" s="13">
        <f t="shared" si="72"/>
        <v>0</v>
      </c>
      <c r="AB204" s="13" t="str">
        <f>IF(AA204&gt;0,Y132&amp;Language!$E$84&amp;X132,"")</f>
        <v/>
      </c>
      <c r="AC204" s="2"/>
      <c r="AD204" s="145"/>
    </row>
    <row r="205" spans="25:30" x14ac:dyDescent="0.2">
      <c r="Y205" s="68" t="s">
        <v>93</v>
      </c>
      <c r="Z205" s="35" t="str">
        <f t="shared" si="73"/>
        <v/>
      </c>
      <c r="AA205" s="13">
        <f t="shared" si="72"/>
        <v>0</v>
      </c>
      <c r="AB205" s="13" t="str">
        <f>IF(AA205&gt;0,Y133&amp;Language!$E$84&amp;X133,"")</f>
        <v/>
      </c>
      <c r="AC205" s="2"/>
      <c r="AD205" s="145"/>
    </row>
    <row r="206" spans="25:30" x14ac:dyDescent="0.2">
      <c r="Y206" s="68" t="s">
        <v>94</v>
      </c>
      <c r="Z206" s="35" t="str">
        <f t="shared" si="73"/>
        <v/>
      </c>
      <c r="AA206" s="13">
        <f t="shared" si="72"/>
        <v>0</v>
      </c>
      <c r="AB206" s="13" t="str">
        <f>IF(AA206&gt;0,Y134&amp;Language!$E$84&amp;X134,"")</f>
        <v/>
      </c>
      <c r="AC206" s="2"/>
      <c r="AD206" s="145"/>
    </row>
    <row r="207" spans="25:30" ht="12.75" thickBot="1" x14ac:dyDescent="0.25">
      <c r="Y207" s="69" t="s">
        <v>95</v>
      </c>
      <c r="Z207" s="37" t="str">
        <f>W135&amp;V135</f>
        <v/>
      </c>
      <c r="AA207" s="38">
        <f t="shared" si="72"/>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5E5AE-EACC-4C53-818A-144BD3BF9281}">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2</v>
      </c>
      <c r="D4" s="13">
        <f ca="1">E4+ROW()/1000+(F4="")*10</f>
        <v>2.004</v>
      </c>
      <c r="E4" s="269">
        <f ca="1">IF($AI$15,RANK(AH17,AH$17:AH$25,1),RANK(X17,X$17:X$25,1))</f>
        <v>2</v>
      </c>
      <c r="F4" s="1" t="str">
        <f ca="1">$Q64</f>
        <v>1. FC Riedwald</v>
      </c>
      <c r="G4" s="1">
        <f t="shared" ref="G4:G12" ca="1" si="1">SUMIFS($X$64:$X$135,$V$64:$V$135,$F4)+SUMIFS($Y$64:$Y$135,$W$64:$W$135,$F4)</f>
        <v>4</v>
      </c>
      <c r="H4" s="1">
        <f t="shared" ref="H4:H12" ca="1" si="2">SUMIFS($Y$64:$Y$135,$V$64:$V$135,$F4)+SUMIFS($X$64:$X$135,$W$64:$W$135,$F4)</f>
        <v>3</v>
      </c>
      <c r="I4" s="13">
        <f t="shared" ref="I4:I12" ca="1" si="3">G4-H4</f>
        <v>1</v>
      </c>
      <c r="J4" s="1">
        <f ca="1">SUMIF($V$64:$V$135,F4,$AE$64:$AE$135)+SUMIF($W$64:$W$135,F4,$AF$64:$AF$135)</f>
        <v>6</v>
      </c>
      <c r="K4" s="1">
        <f t="shared" ref="K4:K12" ca="1" si="4">SUMPRODUCT(($V$64:$V$135=F4)*($X$64:$X$135&lt;&gt;""))+SUMPRODUCT(($W$64:$W$135=F4)*($Y$64:$Y$135&lt;&gt;""))</f>
        <v>3</v>
      </c>
      <c r="L4" s="1">
        <f t="shared" ref="L4:L12" ca="1" si="5">SUMPRODUCT(($V$64:$V$135=F4)*($X$64:$X$135&gt;$Y$64:$Y$135))+SUMPRODUCT(($W$64:$W$135=F4)*($X$64:$X$135&lt;$Y$64:$Y$135))</f>
        <v>2</v>
      </c>
      <c r="M4" s="1">
        <f t="shared" ref="M4:M12" ca="1" si="6">SUMPRODUCT(($V$64:$W$135=F4)*($X$64:$X$135=$Y$64:$Y$135)*($X$64:$X$135&lt;&gt;"")*($Y$64:$Y$135&lt;&gt;""))</f>
        <v>0</v>
      </c>
      <c r="N4" s="1">
        <f t="shared" ref="N4:N12" ca="1" si="7">SUMPRODUCT(($V$64:$V$135=F4)*($X$64:$X$135&lt;$Y$64:$Y$135))+SUMPRODUCT(($W$64:$W$135=F4)*($X$64:$X$135&gt;$Y$64:$Y$135))</f>
        <v>1</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1.0504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1.0504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1.0504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1.0504</v>
      </c>
      <c r="AP4" s="648">
        <f ca="1">RANK($AO4,$AO$4:$AO$12,1)</f>
        <v>1</v>
      </c>
    </row>
    <row r="5" spans="1:42" s="2" customFormat="1" x14ac:dyDescent="0.2">
      <c r="A5" s="256"/>
      <c r="B5" s="1">
        <v>2</v>
      </c>
      <c r="C5" s="22">
        <f t="shared" ref="C5:C12" ca="1" si="11">RANK(D5,$D$4:$D$12,1)</f>
        <v>3</v>
      </c>
      <c r="D5" s="13">
        <f t="shared" ref="D5:D12" ca="1" si="12">E5+ROW()/1000+(F5="")*10</f>
        <v>3.0049999999999999</v>
      </c>
      <c r="E5" s="269">
        <f t="shared" ref="E5:E12" ca="1" si="13">IF($AI$15,RANK(AH18,AH$17:AH$25,1),RANK(X18,X$17:X$25,1))</f>
        <v>3</v>
      </c>
      <c r="F5" s="1" t="str">
        <f t="shared" ref="F5:F12" ca="1" si="14">$Q65</f>
        <v>Maibach 1822 eV</v>
      </c>
      <c r="G5" s="1">
        <f t="shared" ca="1" si="1"/>
        <v>3</v>
      </c>
      <c r="H5" s="1">
        <f t="shared" ca="1" si="2"/>
        <v>4</v>
      </c>
      <c r="I5" s="13">
        <f t="shared" ca="1" si="3"/>
        <v>-1</v>
      </c>
      <c r="J5" s="1">
        <f t="shared" ref="J5:J12" ca="1" si="15">SUMIF($V$64:$V$135,F5,$AE$64:$AE$135)+SUMIF($W$64:$W$135,F5,$AF$64:$AF$135)</f>
        <v>4</v>
      </c>
      <c r="K5" s="1">
        <f t="shared" ca="1" si="4"/>
        <v>3</v>
      </c>
      <c r="L5" s="1">
        <f t="shared" ca="1" si="5"/>
        <v>1</v>
      </c>
      <c r="M5" s="1">
        <f t="shared" ca="1" si="6"/>
        <v>1</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1.0505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1.0505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1.0505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1.0505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FSV Rauen</v>
      </c>
      <c r="G6" s="1">
        <f t="shared" ca="1" si="1"/>
        <v>7</v>
      </c>
      <c r="H6" s="1">
        <f t="shared" ca="1" si="2"/>
        <v>5</v>
      </c>
      <c r="I6" s="13">
        <f t="shared" ca="1" si="3"/>
        <v>2</v>
      </c>
      <c r="J6" s="1">
        <f t="shared" ca="1" si="15"/>
        <v>6</v>
      </c>
      <c r="K6" s="1">
        <f t="shared" ca="1" si="4"/>
        <v>3</v>
      </c>
      <c r="L6" s="1">
        <f t="shared" ca="1" si="5"/>
        <v>2</v>
      </c>
      <c r="M6" s="1">
        <f t="shared" ca="1" si="6"/>
        <v>0</v>
      </c>
      <c r="N6" s="1">
        <f t="shared" ca="1" si="7"/>
        <v>1</v>
      </c>
      <c r="O6" s="24"/>
      <c r="P6" s="25"/>
      <c r="V6" s="1"/>
      <c r="W6" s="645" t="str">
        <f t="shared" ca="1" si="16"/>
        <v/>
      </c>
      <c r="X6" s="646" t="str">
        <f t="shared" ca="1" si="17"/>
        <v/>
      </c>
      <c r="Y6" s="643">
        <f t="shared" ca="1" si="18"/>
        <v>99999</v>
      </c>
      <c r="Z6" s="643">
        <f ca="1">RANK(Y6,Y$4:Y$12,1)+INDEX($E$4:$E$12,MATCH(W6,$F$4:$F$12,0))/100+ROW()/10000</f>
        <v>1.0506</v>
      </c>
      <c r="AA6" s="648">
        <f t="shared" ca="1" si="19"/>
        <v>3</v>
      </c>
      <c r="AB6" s="645" t="str">
        <f t="shared" ca="1" si="8"/>
        <v/>
      </c>
      <c r="AC6" s="646" t="str">
        <f t="shared" ca="1" si="20"/>
        <v/>
      </c>
      <c r="AD6" s="647">
        <f t="shared" ca="1" si="21"/>
        <v>99999</v>
      </c>
      <c r="AE6" s="643">
        <f ca="1">RANK(AD6,AD$4:AD$12,1)+INDEX($E$4:$E$12,MATCH(AB6,$F$4:$F$12,0))/100+ROW()/10000</f>
        <v>1.0506</v>
      </c>
      <c r="AF6" s="643">
        <f t="shared" ca="1" si="22"/>
        <v>3</v>
      </c>
      <c r="AG6" s="645" t="str">
        <f t="shared" ca="1" si="9"/>
        <v/>
      </c>
      <c r="AH6" s="646" t="str">
        <f t="shared" ca="1" si="23"/>
        <v/>
      </c>
      <c r="AI6" s="647">
        <f t="shared" ca="1" si="24"/>
        <v>99999</v>
      </c>
      <c r="AJ6" s="643">
        <f ca="1">RANK(AI6,AI$4:AI$12,1)+INDEX($E$4:$E$12,MATCH(AG6,$F$4:$F$12,0))/100+ROW()/10000</f>
        <v>1.0506</v>
      </c>
      <c r="AK6" s="648">
        <f t="shared" ca="1" si="25"/>
        <v>3</v>
      </c>
      <c r="AL6" s="646" t="str">
        <f t="shared" ca="1" si="10"/>
        <v/>
      </c>
      <c r="AM6" s="646" t="str">
        <f t="shared" ca="1" si="26"/>
        <v/>
      </c>
      <c r="AN6" s="647">
        <f t="shared" ca="1" si="27"/>
        <v>99999</v>
      </c>
      <c r="AO6" s="643">
        <f ca="1">RANK(AN6,AN$4:AN$12,1)+INDEX($E$4:$E$12,MATCH(AL6,$F$4:$F$12,0))/100+ROW()/10000</f>
        <v>1.0506</v>
      </c>
      <c r="AP6" s="648">
        <f t="shared" ca="1" si="28"/>
        <v>3</v>
      </c>
    </row>
    <row r="7" spans="1:42" s="2" customFormat="1" x14ac:dyDescent="0.2">
      <c r="A7" s="256"/>
      <c r="B7" s="1">
        <v>4</v>
      </c>
      <c r="C7" s="22">
        <f t="shared" ca="1" si="11"/>
        <v>4</v>
      </c>
      <c r="D7" s="13">
        <f t="shared" ca="1" si="12"/>
        <v>4.0069999999999997</v>
      </c>
      <c r="E7" s="269">
        <f t="shared" ca="1" si="13"/>
        <v>4</v>
      </c>
      <c r="F7" s="1" t="str">
        <f t="shared" ca="1" si="14"/>
        <v>FC Grönlingen</v>
      </c>
      <c r="G7" s="1">
        <f t="shared" ca="1" si="1"/>
        <v>3</v>
      </c>
      <c r="H7" s="1">
        <f t="shared" ca="1" si="2"/>
        <v>5</v>
      </c>
      <c r="I7" s="13">
        <f t="shared" ca="1" si="3"/>
        <v>-2</v>
      </c>
      <c r="J7" s="1">
        <f t="shared" ca="1" si="15"/>
        <v>1</v>
      </c>
      <c r="K7" s="1">
        <f t="shared" ca="1" si="4"/>
        <v>3</v>
      </c>
      <c r="L7" s="1">
        <f t="shared" ca="1" si="5"/>
        <v>0</v>
      </c>
      <c r="M7" s="1">
        <f t="shared" ca="1" si="6"/>
        <v>1</v>
      </c>
      <c r="N7" s="1">
        <f t="shared" ca="1" si="7"/>
        <v>2</v>
      </c>
      <c r="O7" s="24"/>
      <c r="P7" s="25"/>
      <c r="V7" s="1"/>
      <c r="W7" s="645" t="str">
        <f t="shared" ca="1" si="16"/>
        <v/>
      </c>
      <c r="X7" s="646" t="str">
        <f t="shared" ca="1" si="17"/>
        <v/>
      </c>
      <c r="Y7" s="643">
        <f t="shared" ca="1" si="18"/>
        <v>99999</v>
      </c>
      <c r="Z7" s="643">
        <f ca="1">RANK(Y7,Y$4:Y$12,1)+INDEX($E$4:$E$12,MATCH(W7,$F$4:$F$12,0))/100+ROW()/10000</f>
        <v>1.0507</v>
      </c>
      <c r="AA7" s="648">
        <f t="shared" ca="1" si="19"/>
        <v>4</v>
      </c>
      <c r="AB7" s="645" t="str">
        <f t="shared" ca="1" si="8"/>
        <v/>
      </c>
      <c r="AC7" s="646" t="str">
        <f t="shared" ca="1" si="20"/>
        <v/>
      </c>
      <c r="AD7" s="647">
        <f t="shared" ca="1" si="21"/>
        <v>99999</v>
      </c>
      <c r="AE7" s="643">
        <f ca="1">RANK(AD7,AD$4:AD$12,1)+INDEX($E$4:$E$12,MATCH(AB7,$F$4:$F$12,0))/100+ROW()/10000</f>
        <v>1.0507</v>
      </c>
      <c r="AF7" s="643">
        <f t="shared" ca="1" si="22"/>
        <v>4</v>
      </c>
      <c r="AG7" s="645" t="str">
        <f t="shared" ca="1" si="9"/>
        <v/>
      </c>
      <c r="AH7" s="646" t="str">
        <f t="shared" ca="1" si="23"/>
        <v/>
      </c>
      <c r="AI7" s="647">
        <f t="shared" ca="1" si="24"/>
        <v>99999</v>
      </c>
      <c r="AJ7" s="643">
        <f ca="1">RANK(AI7,AI$4:AI$12,1)+INDEX($E$4:$E$12,MATCH(AG7,$F$4:$F$12,0))/100+ROW()/10000</f>
        <v>1.0507</v>
      </c>
      <c r="AK7" s="648">
        <f t="shared" ca="1" si="25"/>
        <v>4</v>
      </c>
      <c r="AL7" s="646" t="str">
        <f t="shared" ca="1" si="10"/>
        <v/>
      </c>
      <c r="AM7" s="646" t="str">
        <f t="shared" ca="1" si="26"/>
        <v/>
      </c>
      <c r="AN7" s="647">
        <f t="shared" ca="1" si="27"/>
        <v>99999</v>
      </c>
      <c r="AO7" s="643">
        <f ca="1">RANK(AN7,AN$4:AN$12,1)+INDEX($E$4:$E$12,MATCH(AL7,$F$4:$F$12,0))/100+ROW()/10000</f>
        <v>1.0507</v>
      </c>
      <c r="AP7" s="648">
        <f t="shared" ca="1" si="28"/>
        <v>4</v>
      </c>
    </row>
    <row r="8" spans="1:42" s="2" customFormat="1" x14ac:dyDescent="0.2">
      <c r="A8" s="256"/>
      <c r="B8" s="1">
        <v>5</v>
      </c>
      <c r="C8" s="22">
        <f t="shared" ca="1" si="11"/>
        <v>5</v>
      </c>
      <c r="D8" s="13">
        <f t="shared" ca="1" si="12"/>
        <v>15.007999999999999</v>
      </c>
      <c r="E8" s="269">
        <f t="shared" ca="1" si="13"/>
        <v>5</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1.0508</v>
      </c>
      <c r="AA8" s="648">
        <f t="shared" ca="1" si="19"/>
        <v>5</v>
      </c>
      <c r="AB8" s="645" t="str">
        <f t="shared" ca="1" si="8"/>
        <v/>
      </c>
      <c r="AC8" s="646" t="str">
        <f t="shared" ca="1" si="20"/>
        <v/>
      </c>
      <c r="AD8" s="647">
        <f t="shared" ca="1" si="21"/>
        <v>99999</v>
      </c>
      <c r="AE8" s="643">
        <f t="shared" ref="AE8:AE12" ca="1" si="30">RANK(AD8,AD$4:AD$12,1)+INDEX($E$4:$E$12,MATCH(AB8,$F$4:$F$12,0))/100+ROW()/10000</f>
        <v>1.0508</v>
      </c>
      <c r="AF8" s="643">
        <f t="shared" ca="1" si="22"/>
        <v>5</v>
      </c>
      <c r="AG8" s="645" t="str">
        <f t="shared" ca="1" si="9"/>
        <v/>
      </c>
      <c r="AH8" s="646" t="str">
        <f t="shared" ca="1" si="23"/>
        <v/>
      </c>
      <c r="AI8" s="647">
        <f t="shared" ca="1" si="24"/>
        <v>99999</v>
      </c>
      <c r="AJ8" s="643">
        <f t="shared" ref="AJ8:AJ12" ca="1" si="31">RANK(AI8,AI$4:AI$12,1)+INDEX($E$4:$E$12,MATCH(AG8,$F$4:$F$12,0))/100+ROW()/10000</f>
        <v>1.0508</v>
      </c>
      <c r="AK8" s="648">
        <f t="shared" ca="1" si="25"/>
        <v>5</v>
      </c>
      <c r="AL8" s="646" t="str">
        <f t="shared" ca="1" si="10"/>
        <v/>
      </c>
      <c r="AM8" s="646" t="str">
        <f t="shared" ca="1" si="26"/>
        <v/>
      </c>
      <c r="AN8" s="647">
        <f t="shared" ca="1" si="27"/>
        <v>99999</v>
      </c>
      <c r="AO8" s="643">
        <f t="shared" ref="AO8:AO12" ca="1" si="32">RANK(AN8,AN$4:AN$12,1)+INDEX($E$4:$E$12,MATCH(AL8,$F$4:$F$12,0))/100+ROW()/10000</f>
        <v>1.0508</v>
      </c>
      <c r="AP8" s="648">
        <f t="shared" ca="1" si="28"/>
        <v>5</v>
      </c>
    </row>
    <row r="9" spans="1:42" s="2" customFormat="1" x14ac:dyDescent="0.2">
      <c r="A9" s="256"/>
      <c r="B9" s="1">
        <v>6</v>
      </c>
      <c r="C9" s="22">
        <f t="shared" ca="1" si="11"/>
        <v>6</v>
      </c>
      <c r="D9" s="13">
        <f t="shared" ca="1" si="12"/>
        <v>15.009</v>
      </c>
      <c r="E9" s="269">
        <f t="shared" ca="1" si="13"/>
        <v>5</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1.0508999999999999</v>
      </c>
      <c r="AA9" s="648">
        <f t="shared" ca="1" si="19"/>
        <v>6</v>
      </c>
      <c r="AB9" s="645" t="str">
        <f t="shared" ca="1" si="8"/>
        <v/>
      </c>
      <c r="AC9" s="646" t="str">
        <f t="shared" ca="1" si="20"/>
        <v/>
      </c>
      <c r="AD9" s="647">
        <f t="shared" ca="1" si="21"/>
        <v>99999</v>
      </c>
      <c r="AE9" s="643">
        <f t="shared" ca="1" si="30"/>
        <v>1.0508999999999999</v>
      </c>
      <c r="AF9" s="643">
        <f t="shared" ca="1" si="22"/>
        <v>6</v>
      </c>
      <c r="AG9" s="645" t="str">
        <f t="shared" ca="1" si="9"/>
        <v/>
      </c>
      <c r="AH9" s="646" t="str">
        <f t="shared" ca="1" si="23"/>
        <v/>
      </c>
      <c r="AI9" s="647">
        <f t="shared" ca="1" si="24"/>
        <v>99999</v>
      </c>
      <c r="AJ9" s="643">
        <f t="shared" ca="1" si="31"/>
        <v>1.0508999999999999</v>
      </c>
      <c r="AK9" s="648">
        <f t="shared" ca="1" si="25"/>
        <v>6</v>
      </c>
      <c r="AL9" s="646" t="str">
        <f t="shared" ca="1" si="10"/>
        <v/>
      </c>
      <c r="AM9" s="646" t="str">
        <f t="shared" ca="1" si="26"/>
        <v/>
      </c>
      <c r="AN9" s="647">
        <f t="shared" ca="1" si="27"/>
        <v>99999</v>
      </c>
      <c r="AO9" s="643">
        <f t="shared" ca="1" si="32"/>
        <v>1.0508999999999999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1.0509999999999999</v>
      </c>
      <c r="AA10" s="648">
        <f t="shared" ca="1" si="19"/>
        <v>7</v>
      </c>
      <c r="AB10" s="645" t="str">
        <f t="shared" ca="1" si="8"/>
        <v/>
      </c>
      <c r="AC10" s="646" t="str">
        <f t="shared" ca="1" si="20"/>
        <v/>
      </c>
      <c r="AD10" s="647">
        <f t="shared" ca="1" si="21"/>
        <v>99999</v>
      </c>
      <c r="AE10" s="643">
        <f t="shared" ca="1" si="30"/>
        <v>1.0509999999999999</v>
      </c>
      <c r="AF10" s="643">
        <f t="shared" ca="1" si="22"/>
        <v>7</v>
      </c>
      <c r="AG10" s="645" t="str">
        <f t="shared" ca="1" si="9"/>
        <v/>
      </c>
      <c r="AH10" s="646" t="str">
        <f t="shared" ca="1" si="23"/>
        <v/>
      </c>
      <c r="AI10" s="647">
        <f t="shared" ca="1" si="24"/>
        <v>99999</v>
      </c>
      <c r="AJ10" s="643">
        <f t="shared" ca="1" si="31"/>
        <v>1.0509999999999999</v>
      </c>
      <c r="AK10" s="648">
        <f t="shared" ca="1" si="25"/>
        <v>7</v>
      </c>
      <c r="AL10" s="646" t="str">
        <f t="shared" ca="1" si="10"/>
        <v/>
      </c>
      <c r="AM10" s="646" t="str">
        <f t="shared" ca="1" si="26"/>
        <v/>
      </c>
      <c r="AN10" s="647">
        <f t="shared" ca="1" si="27"/>
        <v>99999</v>
      </c>
      <c r="AO10" s="643">
        <f t="shared" ca="1" si="32"/>
        <v>1.0509999999999999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1.0511000000000001</v>
      </c>
      <c r="AA11" s="648">
        <f t="shared" ca="1" si="19"/>
        <v>8</v>
      </c>
      <c r="AB11" s="645" t="str">
        <f t="shared" ca="1" si="8"/>
        <v/>
      </c>
      <c r="AC11" s="646" t="str">
        <f t="shared" ca="1" si="20"/>
        <v/>
      </c>
      <c r="AD11" s="647">
        <f t="shared" ca="1" si="21"/>
        <v>99999</v>
      </c>
      <c r="AE11" s="643">
        <f t="shared" ca="1" si="30"/>
        <v>1.0511000000000001</v>
      </c>
      <c r="AF11" s="643">
        <f t="shared" ca="1" si="22"/>
        <v>8</v>
      </c>
      <c r="AG11" s="645" t="str">
        <f t="shared" ca="1" si="9"/>
        <v/>
      </c>
      <c r="AH11" s="646" t="str">
        <f t="shared" ca="1" si="23"/>
        <v/>
      </c>
      <c r="AI11" s="647">
        <f t="shared" ca="1" si="24"/>
        <v>99999</v>
      </c>
      <c r="AJ11" s="643">
        <f t="shared" ca="1" si="31"/>
        <v>1.0511000000000001</v>
      </c>
      <c r="AK11" s="648">
        <f t="shared" ca="1" si="25"/>
        <v>8</v>
      </c>
      <c r="AL11" s="646" t="str">
        <f t="shared" ca="1" si="10"/>
        <v/>
      </c>
      <c r="AM11" s="646" t="str">
        <f t="shared" ca="1" si="26"/>
        <v/>
      </c>
      <c r="AN11" s="647">
        <f t="shared" ca="1" si="27"/>
        <v>99999</v>
      </c>
      <c r="AO11" s="643">
        <f t="shared" ca="1" si="32"/>
        <v>1.0511000000000001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1.0512000000000001</v>
      </c>
      <c r="AA12" s="652">
        <f t="shared" ca="1" si="19"/>
        <v>9</v>
      </c>
      <c r="AB12" s="649" t="str">
        <f t="shared" ca="1" si="8"/>
        <v/>
      </c>
      <c r="AC12" s="650" t="str">
        <f t="shared" ca="1" si="20"/>
        <v/>
      </c>
      <c r="AD12" s="653">
        <f t="shared" ca="1" si="21"/>
        <v>99999</v>
      </c>
      <c r="AE12" s="651">
        <f t="shared" ca="1" si="30"/>
        <v>1.0512000000000001</v>
      </c>
      <c r="AF12" s="651">
        <f t="shared" ca="1" si="22"/>
        <v>9</v>
      </c>
      <c r="AG12" s="649" t="str">
        <f t="shared" ca="1" si="9"/>
        <v/>
      </c>
      <c r="AH12" s="650" t="str">
        <f t="shared" ca="1" si="23"/>
        <v/>
      </c>
      <c r="AI12" s="653">
        <f t="shared" ca="1" si="24"/>
        <v>99999</v>
      </c>
      <c r="AJ12" s="651">
        <f t="shared" ca="1" si="31"/>
        <v>1.0512000000000001</v>
      </c>
      <c r="AK12" s="652">
        <f t="shared" ca="1" si="25"/>
        <v>9</v>
      </c>
      <c r="AL12" s="650" t="str">
        <f t="shared" ca="1" si="10"/>
        <v/>
      </c>
      <c r="AM12" s="650" t="str">
        <f t="shared" ca="1" si="26"/>
        <v/>
      </c>
      <c r="AN12" s="653">
        <f t="shared" ca="1" si="27"/>
        <v>99999</v>
      </c>
      <c r="AO12" s="651">
        <f t="shared" ca="1" si="32"/>
        <v>1.0512000000000001</v>
      </c>
      <c r="AP12" s="652">
        <f t="shared" ca="1" si="28"/>
        <v>9</v>
      </c>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1. FC Riedwald</v>
      </c>
      <c r="D17" s="1">
        <f t="shared" ref="D17:G25" ca="1" si="33">K4</f>
        <v>3</v>
      </c>
      <c r="E17" s="1">
        <f t="shared" ca="1" si="33"/>
        <v>2</v>
      </c>
      <c r="F17" s="1">
        <f t="shared" ca="1" si="33"/>
        <v>0</v>
      </c>
      <c r="G17" s="1">
        <f t="shared" ca="1" si="33"/>
        <v>1</v>
      </c>
      <c r="H17" s="1">
        <f t="shared" ref="H17:K25" ca="1" si="34">G4</f>
        <v>4</v>
      </c>
      <c r="I17" s="1">
        <f t="shared" ca="1" si="34"/>
        <v>3</v>
      </c>
      <c r="J17" s="13">
        <f t="shared" ca="1" si="34"/>
        <v>1</v>
      </c>
      <c r="K17" s="1">
        <f t="shared" ca="1" si="34"/>
        <v>6</v>
      </c>
      <c r="L17" s="30">
        <f t="shared" ref="L17:L25" ca="1" si="35">K17*$F$64+(J17+$H$65)*$F$65+H17*$F$66</f>
        <v>6501004</v>
      </c>
      <c r="M17" s="14">
        <f ca="1">IF($AI$15,COUNTIF($K$17:$K$25,K17),COUNTIF($L$17:$L$25,L17))</f>
        <v>1</v>
      </c>
      <c r="N17" s="14">
        <f t="array" aca="1" ref="N17" ca="1">IF($AI$15,SUM(($K$17:$K$25&gt;=K17)/COUNTIF($K$17:$K$25,$K$17:$K$25)),SUM(($L$17:$L$25&gt;=L17)/COUNTIF($L$17:$L$25,$L$17:$L$25)))</f>
        <v>2</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2.0108999999999999</v>
      </c>
      <c r="Y17" s="13">
        <f>'Finals 4'!$AF28</f>
        <v>0</v>
      </c>
      <c r="Z17" s="1">
        <f ca="1">RANK($W17,$W$17:$W$25)+(9-$Y17)/10</f>
        <v>1.9</v>
      </c>
      <c r="AA17" s="1">
        <f ca="1">SUM(E30:BP30)</f>
        <v>0</v>
      </c>
      <c r="AB17" s="1">
        <f ca="1">SUM(E41:BP41)</f>
        <v>0</v>
      </c>
      <c r="AC17" s="1">
        <f ca="1">SUM(E52:BP52)</f>
        <v>0</v>
      </c>
      <c r="AD17" s="263">
        <f ca="1">RANK($K17,$K$17:$K$25)</f>
        <v>1</v>
      </c>
      <c r="AE17" s="30">
        <f t="shared" ref="AE17:AE22" ca="1" si="45">(J17+$H$65)*$F$65+H17*$F$66</f>
        <v>501004</v>
      </c>
      <c r="AF17" s="1">
        <f ca="1">RANK($AE17,$AE$17:$AE$25)</f>
        <v>2</v>
      </c>
      <c r="AG17" s="1">
        <f ca="1">RANK($W17,$W$17:$W$25)</f>
        <v>1</v>
      </c>
      <c r="AH17" s="265">
        <f ca="1">AD17+AG17/100+AF17/10000+(10-Y17)/1000000</f>
        <v>1.0102100000000001</v>
      </c>
      <c r="AI17" s="1"/>
    </row>
    <row r="18" spans="2:80" s="2" customFormat="1" x14ac:dyDescent="0.2">
      <c r="C18" s="2" t="str">
        <f t="shared" ref="C18:C25" ca="1" si="46">$Q65</f>
        <v>Maibach 1822 eV</v>
      </c>
      <c r="D18" s="1">
        <f t="shared" ca="1" si="33"/>
        <v>3</v>
      </c>
      <c r="E18" s="1">
        <f t="shared" ca="1" si="33"/>
        <v>1</v>
      </c>
      <c r="F18" s="1">
        <f t="shared" ca="1" si="33"/>
        <v>1</v>
      </c>
      <c r="G18" s="1">
        <f t="shared" ca="1" si="33"/>
        <v>1</v>
      </c>
      <c r="H18" s="1">
        <f t="shared" ca="1" si="34"/>
        <v>3</v>
      </c>
      <c r="I18" s="1">
        <f t="shared" ca="1" si="34"/>
        <v>4</v>
      </c>
      <c r="J18" s="13">
        <f t="shared" ca="1" si="34"/>
        <v>-1</v>
      </c>
      <c r="K18" s="1">
        <f t="shared" ca="1" si="34"/>
        <v>4</v>
      </c>
      <c r="L18" s="30">
        <f t="shared" ca="1" si="35"/>
        <v>4499003</v>
      </c>
      <c r="M18" s="14">
        <f t="shared" ref="M18:M25" ca="1" si="47">IF($AI$15,COUNTIF($K$17:$K$25,K18),COUNTIF($L$17:$L$25,L18))</f>
        <v>1</v>
      </c>
      <c r="N18" s="14">
        <f t="array" aca="1" ref="N18" ca="1">IF($AI$15,SUM(($K$17:$K$25&gt;=K18)/COUNTIF($K$17:$K$25,$K$17:$K$25)),SUM(($L$17:$L$25&gt;=L18)/COUNTIF($L$17:$L$25,$L$17:$L$25)))</f>
        <v>3</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3.0108999999999999</v>
      </c>
      <c r="Y18" s="13">
        <f>'Finals 4'!$AF29</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3</v>
      </c>
      <c r="AE18" s="30">
        <f t="shared" ca="1" si="45"/>
        <v>499003</v>
      </c>
      <c r="AF18" s="1">
        <f t="shared" ref="AF18:AF25" ca="1" si="54">RANK($AE18,$AE$17:$AE$25)</f>
        <v>5</v>
      </c>
      <c r="AG18" s="1">
        <f t="shared" ref="AG18:AG25" ca="1" si="55">RANK($W18,$W$17:$W$25)</f>
        <v>1</v>
      </c>
      <c r="AH18" s="266">
        <f t="shared" ref="AH18:AH25" ca="1" si="56">AD18+AG18/100+AF18/10000+(10-Y18)/1000000</f>
        <v>3.01051</v>
      </c>
      <c r="AI18" s="1"/>
    </row>
    <row r="19" spans="2:80" s="2" customFormat="1" x14ac:dyDescent="0.2">
      <c r="C19" s="2" t="str">
        <f t="shared" ca="1" si="46"/>
        <v>FSV Rauen</v>
      </c>
      <c r="D19" s="1">
        <f t="shared" ca="1" si="33"/>
        <v>3</v>
      </c>
      <c r="E19" s="1">
        <f t="shared" ca="1" si="33"/>
        <v>2</v>
      </c>
      <c r="F19" s="1">
        <f t="shared" ca="1" si="33"/>
        <v>0</v>
      </c>
      <c r="G19" s="1">
        <f t="shared" ca="1" si="33"/>
        <v>1</v>
      </c>
      <c r="H19" s="1">
        <f t="shared" ca="1" si="34"/>
        <v>7</v>
      </c>
      <c r="I19" s="1">
        <f t="shared" ca="1" si="34"/>
        <v>5</v>
      </c>
      <c r="J19" s="13">
        <f t="shared" ca="1" si="34"/>
        <v>2</v>
      </c>
      <c r="K19" s="1">
        <f t="shared" ca="1" si="34"/>
        <v>6</v>
      </c>
      <c r="L19" s="30">
        <f t="shared" ca="1" si="35"/>
        <v>6502007</v>
      </c>
      <c r="M19" s="14">
        <f t="shared" ca="1" si="47"/>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f>'Finals 4'!$AF30</f>
        <v>0</v>
      </c>
      <c r="Z19" s="1">
        <f t="shared" ca="1" si="49"/>
        <v>1.9</v>
      </c>
      <c r="AA19" s="1">
        <f t="shared" ca="1" si="50"/>
        <v>0</v>
      </c>
      <c r="AB19" s="1">
        <f t="shared" ca="1" si="51"/>
        <v>0</v>
      </c>
      <c r="AC19" s="1">
        <f t="shared" ca="1" si="52"/>
        <v>0</v>
      </c>
      <c r="AD19" s="263">
        <f t="shared" ca="1" si="53"/>
        <v>1</v>
      </c>
      <c r="AE19" s="30">
        <f t="shared" ca="1" si="45"/>
        <v>502007</v>
      </c>
      <c r="AF19" s="1">
        <f t="shared" ca="1" si="54"/>
        <v>1</v>
      </c>
      <c r="AG19" s="1">
        <f t="shared" ca="1" si="55"/>
        <v>1</v>
      </c>
      <c r="AH19" s="266">
        <f t="shared" ca="1" si="56"/>
        <v>1.0101100000000001</v>
      </c>
      <c r="AI19" s="1"/>
    </row>
    <row r="20" spans="2:80" s="2" customFormat="1" x14ac:dyDescent="0.2">
      <c r="C20" s="2" t="str">
        <f t="shared" ca="1" si="46"/>
        <v>FC Grönlingen</v>
      </c>
      <c r="D20" s="1">
        <f t="shared" ca="1" si="33"/>
        <v>3</v>
      </c>
      <c r="E20" s="1">
        <f t="shared" ca="1" si="33"/>
        <v>0</v>
      </c>
      <c r="F20" s="1">
        <f t="shared" ca="1" si="33"/>
        <v>1</v>
      </c>
      <c r="G20" s="1">
        <f t="shared" ca="1" si="33"/>
        <v>2</v>
      </c>
      <c r="H20" s="1">
        <f t="shared" ca="1" si="34"/>
        <v>3</v>
      </c>
      <c r="I20" s="1">
        <f t="shared" ca="1" si="34"/>
        <v>5</v>
      </c>
      <c r="J20" s="13">
        <f t="shared" ca="1" si="34"/>
        <v>-2</v>
      </c>
      <c r="K20" s="1">
        <f t="shared" ca="1" si="34"/>
        <v>1</v>
      </c>
      <c r="L20" s="30">
        <f t="shared" ca="1" si="35"/>
        <v>1498003</v>
      </c>
      <c r="M20" s="14">
        <f t="shared" ca="1" si="47"/>
        <v>1</v>
      </c>
      <c r="N20" s="14">
        <f t="array" aca="1" ref="N20" ca="1">IF($AI$15,SUM(($K$17:$K$25&gt;=K20)/COUNTIF($K$17:$K$25,$K$17:$K$25)),SUM(($L$17:$L$25&gt;=L20)/COUNTIF($L$17:$L$25,$L$17:$L$25)))</f>
        <v>4</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f>'Finals 4'!$AF31</f>
        <v>0</v>
      </c>
      <c r="Z20" s="1">
        <f t="shared" ca="1" si="49"/>
        <v>1.9</v>
      </c>
      <c r="AA20" s="1">
        <f t="shared" ca="1" si="50"/>
        <v>0</v>
      </c>
      <c r="AB20" s="1">
        <f t="shared" ca="1" si="51"/>
        <v>0</v>
      </c>
      <c r="AC20" s="1">
        <f t="shared" ca="1" si="52"/>
        <v>0</v>
      </c>
      <c r="AD20" s="263">
        <f t="shared" ca="1" si="53"/>
        <v>4</v>
      </c>
      <c r="AE20" s="30">
        <f t="shared" ca="1" si="45"/>
        <v>498003</v>
      </c>
      <c r="AF20" s="1">
        <f t="shared" ca="1" si="54"/>
        <v>6</v>
      </c>
      <c r="AG20" s="1">
        <f t="shared" ca="1" si="55"/>
        <v>1</v>
      </c>
      <c r="AH20" s="266">
        <f t="shared" ca="1" si="56"/>
        <v>4.0106099999999998</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5</v>
      </c>
      <c r="N21" s="14">
        <f t="array" aca="1" ref="N21" ca="1">IF($AI$15,SUM(($K$17:$K$25&gt;=K21)/COUNTIF($K$17:$K$25,$K$17:$K$25)),SUM(($L$17:$L$25&gt;=L21)/COUNTIF($L$17:$L$25,$L$17:$L$25)))</f>
        <v>5.0000000000000009</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5.0108999999999995</v>
      </c>
      <c r="Y21" s="13">
        <v>0</v>
      </c>
      <c r="Z21" s="1">
        <f t="shared" ca="1" si="49"/>
        <v>1.9</v>
      </c>
      <c r="AA21" s="1">
        <f t="shared" ca="1" si="50"/>
        <v>0</v>
      </c>
      <c r="AB21" s="1">
        <f t="shared" ca="1" si="51"/>
        <v>0</v>
      </c>
      <c r="AC21" s="1">
        <f t="shared" ca="1" si="52"/>
        <v>0</v>
      </c>
      <c r="AD21" s="263">
        <f t="shared" ca="1" si="53"/>
        <v>5</v>
      </c>
      <c r="AE21" s="30">
        <f t="shared" ca="1" si="45"/>
        <v>500000</v>
      </c>
      <c r="AF21" s="1">
        <f t="shared" ca="1" si="54"/>
        <v>3</v>
      </c>
      <c r="AG21" s="1">
        <f t="shared" ca="1" si="55"/>
        <v>1</v>
      </c>
      <c r="AH21" s="266">
        <f t="shared" ca="1" si="56"/>
        <v>5.0103099999999996</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5</v>
      </c>
      <c r="N22" s="14">
        <f t="array" aca="1" ref="N22" ca="1">IF($AI$15,SUM(($K$17:$K$25&gt;=K22)/COUNTIF($K$17:$K$25,$K$17:$K$25)),SUM(($L$17:$L$25&gt;=L22)/COUNTIF($L$17:$L$25,$L$17:$L$25)))</f>
        <v>5.0000000000000009</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5.0108999999999995</v>
      </c>
      <c r="Y22" s="13">
        <v>0</v>
      </c>
      <c r="Z22" s="1">
        <f t="shared" ca="1" si="49"/>
        <v>1.9</v>
      </c>
      <c r="AA22" s="1">
        <f t="shared" ca="1" si="50"/>
        <v>0</v>
      </c>
      <c r="AB22" s="1">
        <f t="shared" ca="1" si="51"/>
        <v>0</v>
      </c>
      <c r="AC22" s="1">
        <f t="shared" ca="1" si="52"/>
        <v>0</v>
      </c>
      <c r="AD22" s="263">
        <f t="shared" ca="1" si="53"/>
        <v>5</v>
      </c>
      <c r="AE22" s="30">
        <f t="shared" ca="1" si="45"/>
        <v>500000</v>
      </c>
      <c r="AF22" s="1">
        <f t="shared" ca="1" si="54"/>
        <v>3</v>
      </c>
      <c r="AG22" s="1">
        <f t="shared" ca="1" si="55"/>
        <v>1</v>
      </c>
      <c r="AH22" s="266">
        <f t="shared" ca="1" si="56"/>
        <v>5.0103099999999996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5</v>
      </c>
      <c r="N23" s="14">
        <f t="array" aca="1" ref="N23" ca="1">IF($AI$15,SUM(($K$17:$K$25&gt;=K23)/COUNTIF($K$17:$K$25,$K$17:$K$25)),SUM(($L$17:$L$25&gt;=L23)/COUNTIF($L$17:$L$25,$L$17:$L$25)))</f>
        <v>5.0000000000000009</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5.0709</v>
      </c>
      <c r="Y23" s="13">
        <v>0</v>
      </c>
      <c r="Z23" s="1">
        <f t="shared" ca="1" si="49"/>
        <v>7.9</v>
      </c>
      <c r="AA23" s="1">
        <f t="shared" ca="1" si="50"/>
        <v>0</v>
      </c>
      <c r="AB23" s="1">
        <f t="shared" ca="1" si="51"/>
        <v>0</v>
      </c>
      <c r="AC23" s="1">
        <f t="shared" ca="1" si="52"/>
        <v>0</v>
      </c>
      <c r="AD23" s="263">
        <f t="shared" ca="1" si="53"/>
        <v>5</v>
      </c>
      <c r="AE23" s="30">
        <v>0</v>
      </c>
      <c r="AF23" s="1">
        <f t="shared" ca="1" si="54"/>
        <v>7</v>
      </c>
      <c r="AG23" s="1">
        <f t="shared" ca="1" si="55"/>
        <v>7</v>
      </c>
      <c r="AH23" s="266">
        <f t="shared" ca="1" si="56"/>
        <v>5.0707100000000001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5</v>
      </c>
      <c r="N24" s="14">
        <f t="array" aca="1" ref="N24" ca="1">IF($AI$15,SUM(($K$17:$K$25&gt;=K24)/COUNTIF($K$17:$K$25,$K$17:$K$25)),SUM(($L$17:$L$25&gt;=L24)/COUNTIF($L$17:$L$25,$L$17:$L$25)))</f>
        <v>5.0000000000000009</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5.0709</v>
      </c>
      <c r="Y24" s="13">
        <v>0</v>
      </c>
      <c r="Z24" s="1">
        <f t="shared" ca="1" si="49"/>
        <v>7.9</v>
      </c>
      <c r="AA24" s="1">
        <f t="shared" ca="1" si="50"/>
        <v>0</v>
      </c>
      <c r="AB24" s="1">
        <f t="shared" ca="1" si="51"/>
        <v>0</v>
      </c>
      <c r="AC24" s="1">
        <f t="shared" ca="1" si="52"/>
        <v>0</v>
      </c>
      <c r="AD24" s="263">
        <f t="shared" ca="1" si="53"/>
        <v>5</v>
      </c>
      <c r="AE24" s="30">
        <v>0</v>
      </c>
      <c r="AF24" s="1">
        <f t="shared" ca="1" si="54"/>
        <v>7</v>
      </c>
      <c r="AG24" s="1">
        <f t="shared" ca="1" si="55"/>
        <v>7</v>
      </c>
      <c r="AH24" s="266">
        <f t="shared" ca="1" si="56"/>
        <v>5.0707100000000001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5</v>
      </c>
      <c r="N25" s="14">
        <f t="array" aca="1" ref="N25" ca="1">IF($AI$15,SUM(($K$17:$K$25&gt;=K25)/COUNTIF($K$17:$K$25,$K$17:$K$25)),SUM(($L$17:$L$25&gt;=L25)/COUNTIF($L$17:$L$25,$L$17:$L$25)))</f>
        <v>5.0000000000000009</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5.0709</v>
      </c>
      <c r="Y25" s="13">
        <v>0</v>
      </c>
      <c r="Z25" s="1">
        <f t="shared" ca="1" si="49"/>
        <v>7.9</v>
      </c>
      <c r="AA25" s="1">
        <f t="shared" ca="1" si="50"/>
        <v>0</v>
      </c>
      <c r="AB25" s="1">
        <f t="shared" ca="1" si="51"/>
        <v>0</v>
      </c>
      <c r="AC25" s="1">
        <f t="shared" ca="1" si="52"/>
        <v>0</v>
      </c>
      <c r="AD25" s="263">
        <f t="shared" ca="1" si="53"/>
        <v>5</v>
      </c>
      <c r="AE25" s="30">
        <v>0</v>
      </c>
      <c r="AF25" s="1">
        <f t="shared" ca="1" si="54"/>
        <v>7</v>
      </c>
      <c r="AG25" s="1">
        <f t="shared" ca="1" si="55"/>
        <v>7</v>
      </c>
      <c r="AH25" s="267">
        <f t="shared" ca="1" si="56"/>
        <v>5.0707100000000001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1. FC Riedwald</v>
      </c>
      <c r="BT29" s="2" t="str">
        <f ca="1">$F$5</f>
        <v>Maibach 1822 eV</v>
      </c>
      <c r="BU29" s="2" t="str">
        <f ca="1">$F$6</f>
        <v>FSV Rauen</v>
      </c>
      <c r="BV29" s="2" t="str">
        <f ca="1">$F$7</f>
        <v>FC Grönlingen</v>
      </c>
      <c r="BW29" s="2" t="str">
        <f>$F$8</f>
        <v/>
      </c>
      <c r="BX29" s="2" t="str">
        <f>$F$9</f>
        <v/>
      </c>
      <c r="BY29" s="2" t="str">
        <f>$F$10</f>
        <v/>
      </c>
      <c r="BZ29" s="2" t="str">
        <f>$F$11</f>
        <v/>
      </c>
      <c r="CA29" s="2" t="str">
        <f>$F$12</f>
        <v/>
      </c>
      <c r="CB29" s="53"/>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1. FC Riedwald</v>
      </c>
      <c r="BS30" s="7"/>
      <c r="BT30" s="8">
        <f t="shared" ref="BT30:CA32" ca="1" si="58">SUMIFS($X$64:$X$135,$V$64:$V$135,$BR30,$W$64:$W$135,BT$29)+SUMIFS($Y$64:$Y$135,$W$64:$W$135,$BR30,$V$64:$V$135,BT$29)</f>
        <v>2</v>
      </c>
      <c r="BU30" s="8">
        <f t="shared" ca="1" si="58"/>
        <v>1</v>
      </c>
      <c r="BV30" s="8">
        <f t="shared" ca="1" si="58"/>
        <v>1</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Maibach 1822 eV</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Maibach 1822 eV</v>
      </c>
      <c r="BS31" s="9">
        <f t="shared" ref="BS31:BU38" ca="1" si="60">SUMIFS($X$64:$X$135,$V$64:$V$135,$BR31,$W$64:$W$135,BS$29)+SUMIFS($Y$64:$Y$135,$W$64:$W$135,$BR31,$V$64:$V$135,BS$29)</f>
        <v>0</v>
      </c>
      <c r="BT31" s="7"/>
      <c r="BU31" s="8">
        <f t="shared" ca="1" si="58"/>
        <v>2</v>
      </c>
      <c r="BV31" s="8">
        <f t="shared" ca="1" si="58"/>
        <v>1</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FSV Rauen</v>
      </c>
      <c r="BS32" s="9">
        <f t="shared" ca="1" si="60"/>
        <v>3</v>
      </c>
      <c r="BT32" s="9">
        <f t="shared" ca="1" si="60"/>
        <v>1</v>
      </c>
      <c r="BU32" s="7"/>
      <c r="BV32" s="8">
        <f t="shared" ca="1" si="58"/>
        <v>3</v>
      </c>
      <c r="BW32" s="8">
        <f t="shared" ca="1" si="58"/>
        <v>0</v>
      </c>
      <c r="BX32" s="8">
        <f t="shared" ca="1" si="58"/>
        <v>0</v>
      </c>
      <c r="BY32" s="8">
        <f t="shared" ca="1" si="58"/>
        <v>0</v>
      </c>
      <c r="BZ32" s="8">
        <f t="shared" ca="1" si="58"/>
        <v>0</v>
      </c>
      <c r="CA32" s="8">
        <f t="shared" ca="1" si="58"/>
        <v>0</v>
      </c>
      <c r="CB32" s="4"/>
    </row>
    <row r="33" spans="2:80" s="2" customFormat="1" x14ac:dyDescent="0.2">
      <c r="C33" s="2" t="str">
        <f t="shared" ca="1" si="59"/>
        <v>FC Grönlingen</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57"/>
        <v>FC Grönlingen</v>
      </c>
      <c r="BS33" s="9">
        <f t="shared" ca="1" si="60"/>
        <v>0</v>
      </c>
      <c r="BT33" s="9">
        <f t="shared" ca="1" si="60"/>
        <v>1</v>
      </c>
      <c r="BU33" s="9">
        <f t="shared" ca="1" si="60"/>
        <v>2</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1. FC Riedwald</v>
      </c>
      <c r="BT40" s="2" t="str">
        <f ca="1">$F$5</f>
        <v>Maibach 1822 eV</v>
      </c>
      <c r="BU40" s="2" t="str">
        <f ca="1">$F$6</f>
        <v>FSV Rauen</v>
      </c>
      <c r="BV40" s="2" t="str">
        <f ca="1">$F$7</f>
        <v>FC Grönlingen</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1. FC Riedwald</v>
      </c>
      <c r="BS41" s="7"/>
      <c r="BT41" s="8">
        <f ca="1">BT30-BS31</f>
        <v>2</v>
      </c>
      <c r="BU41" s="8">
        <f ca="1">BU30-BS32</f>
        <v>-2</v>
      </c>
      <c r="BV41" s="8">
        <f ca="1">BV30-BS33</f>
        <v>1</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Maibach 1822 eV</v>
      </c>
      <c r="BS42" s="9">
        <f ca="1">IF(BT41="","",-1*BT41)</f>
        <v>-2</v>
      </c>
      <c r="BT42" s="7"/>
      <c r="BU42" s="8">
        <f ca="1">BU31-BT32</f>
        <v>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FSV Rauen</v>
      </c>
      <c r="BS43" s="9">
        <f ca="1">IF(BU41="","",-1*BU41)</f>
        <v>2</v>
      </c>
      <c r="BT43" s="9">
        <f ca="1">IF(BU42="","",-1*BU42)</f>
        <v>-1</v>
      </c>
      <c r="BU43" s="7"/>
      <c r="BV43" s="8">
        <f ca="1">BV32-BU33</f>
        <v>1</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61"/>
        <v>FC Grönlingen</v>
      </c>
      <c r="BS44" s="9">
        <f ca="1">IF(BV41="","",-1*BV41)</f>
        <v>-1</v>
      </c>
      <c r="BT44" s="9">
        <f ca="1">IF(BV42="","",-1*BV42)</f>
        <v>0</v>
      </c>
      <c r="BU44" s="9">
        <f ca="1">IF(BV43="","",-1*BV43)</f>
        <v>-1</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1. FC Riedwald</v>
      </c>
      <c r="BT51" s="2" t="str">
        <f ca="1">$F$5</f>
        <v>Maibach 1822 eV</v>
      </c>
      <c r="BU51" s="2" t="str">
        <f ca="1">$F$6</f>
        <v>FSV Rauen</v>
      </c>
      <c r="BV51" s="2" t="str">
        <f ca="1">$F$7</f>
        <v>FC Grönlingen</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1. FC Riedwald</v>
      </c>
      <c r="BS52" s="7"/>
      <c r="BT52" s="8">
        <f t="shared" ref="BT52:CA58" ca="1" si="64">SUMIFS($AE$64:$AE$135,$V$64:$V$135,$BR52,$W$64:$W$135,BT$51)+SUMIFS($AF$64:$AF$135,$W$64:$W$135,$BR52,$V$64:$V$135,BT$51)</f>
        <v>3</v>
      </c>
      <c r="BU52" s="8">
        <f t="shared" ca="1" si="64"/>
        <v>0</v>
      </c>
      <c r="BV52" s="8">
        <f t="shared" ca="1" si="64"/>
        <v>3</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Maibach 1822 eV</v>
      </c>
      <c r="BS53" s="9">
        <f t="shared" ref="BS53:BU60" ca="1" si="65">SUMIFS($AE$64:$AE$135,$V$64:$V$135,$BR53,$W$64:$W$135,BS$51)+SUMIFS($AF$64:$AF$135,$W$64:$W$135,$BR53,$V$64:$V$135,BS$51)</f>
        <v>0</v>
      </c>
      <c r="BT53" s="7"/>
      <c r="BU53" s="8">
        <f ca="1">SUMIFS($AE$64:$AE$135,$V$64:$V$135,$BR53,$W$64:$W$135,BU$51)+SUMIFS($AF$64:$AF$135,$W$64:$W$135,$BR53,$V$64:$V$135,BU$51)</f>
        <v>3</v>
      </c>
      <c r="BV53" s="8">
        <f ca="1">SUMIFS($AE$64:$AE$135,$V$64:$V$135,$BR53,$W$64:$W$135,BV$51)+SUMIFS($AF$64:$AF$135,$W$64:$W$135,$BR53,$V$64:$V$135,BV$51)</f>
        <v>1</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FSV Rauen</v>
      </c>
      <c r="BS54" s="9">
        <f t="shared" ca="1" si="65"/>
        <v>3</v>
      </c>
      <c r="BT54" s="9">
        <f t="shared" ca="1" si="65"/>
        <v>0</v>
      </c>
      <c r="BU54" s="7"/>
      <c r="BV54" s="8">
        <f ca="1">SUMIFS($AE$64:$AE$135,$V$64:$V$135,$BR54,$W$64:$W$135,BV$51)+SUMIFS($AF$64:$AF$135,$W$64:$W$135,$BR54,$V$64:$V$135,BV$51)</f>
        <v>3</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63"/>
        <v>FC Grönlingen</v>
      </c>
      <c r="BS55" s="9">
        <f t="shared" ca="1" si="65"/>
        <v>0</v>
      </c>
      <c r="BT55" s="9">
        <f t="shared" ca="1" si="65"/>
        <v>1</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IF('Finals 4'!$AE28="","",'Finals 4'!$AE28)</f>
        <v>1. FC Riedwald</v>
      </c>
      <c r="U64" s="67" t="s">
        <v>7</v>
      </c>
      <c r="V64" s="40" t="str">
        <f ca="1">'Finals 4'!$I12</f>
        <v/>
      </c>
      <c r="W64" s="33" t="str">
        <f ca="1">'Finals 4'!$K12</f>
        <v/>
      </c>
      <c r="X64" s="33" t="str">
        <f ca="1">IF(AND('Finals 4'!$L12&lt;&gt;"",'Finals 4'!$N12&lt;&gt;"",$V64&lt;&gt;$W64,$V64&lt;&gt;"",$W64&lt;&gt;""),'Finals 4'!$L12,"")</f>
        <v/>
      </c>
      <c r="Y64" s="34" t="str">
        <f ca="1">IF(AND('Finals 4'!$L12&lt;&gt;"",'Finals 4'!$N12&lt;&gt;"",$V64&lt;&gt;$W64,$V64&lt;&gt;"",$W64&lt;&gt;""),'Finals 4'!$N12,"")</f>
        <v/>
      </c>
      <c r="Z64" s="32" t="str">
        <f ca="1">V64&amp;W64</f>
        <v/>
      </c>
      <c r="AA64" s="33">
        <f ca="1">IF(AND(V64&lt;&gt;"",W64&lt;&gt;"",V64&lt;&gt;W64,X64&lt;&gt;"",Y64&lt;&gt;""),1,0)</f>
        <v>0</v>
      </c>
      <c r="AB64" s="143" t="str">
        <f ca="1">IF(AA64&gt;0,X64&amp;Language!$E$84&amp;Y64,"")</f>
        <v/>
      </c>
      <c r="AD64" s="144"/>
      <c r="AE64" s="149" t="str">
        <f ca="1">IF($AA64=0,"",IF($X64&gt;$Y64,Settings!$C$4,IF($X64=$Y64,1,0)))</f>
        <v/>
      </c>
      <c r="AF64" s="144" t="str">
        <f ca="1">IF($AA64=0,"",IF($X64&lt;$Y64,Settings!$C$4,IF($X64=$Y64,1,0)))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IF('Finals 4'!$AE29="","",'Finals 4'!$AE29)</f>
        <v>Maibach 1822 eV</v>
      </c>
      <c r="U65" s="68" t="s">
        <v>8</v>
      </c>
      <c r="V65" s="41" t="str">
        <f ca="1">'Finals 4'!$I13</f>
        <v>VFB Essenheim</v>
      </c>
      <c r="W65" s="13" t="str">
        <f ca="1">'Finals 4'!$K13</f>
        <v/>
      </c>
      <c r="X65" s="13" t="str">
        <f ca="1">IF(AND('Finals 4'!$L13&lt;&gt;"",'Finals 4'!$N13&lt;&gt;"",$V65&lt;&gt;$W65,$V65&lt;&gt;"",$W65&lt;&gt;""),'Finals 4'!$L13,"")</f>
        <v/>
      </c>
      <c r="Y65" s="36" t="str">
        <f ca="1">IF(AND('Finals 4'!$L13&lt;&gt;"",'Finals 4'!$N13&lt;&gt;"",$V65&lt;&gt;$W65,$V65&lt;&gt;"",$W65&lt;&gt;""),'Finals 4'!$N13,"")</f>
        <v/>
      </c>
      <c r="Z65" s="35" t="str">
        <f t="shared" ref="Z65:Z73" ca="1" si="66">V65&amp;W65</f>
        <v>VFB Essenheim</v>
      </c>
      <c r="AA65" s="13">
        <f t="shared" ref="AA65:AA128" ca="1" si="67">IF(AND(V65&lt;&gt;"",W65&lt;&gt;"",V65&lt;&gt;W65,X65&lt;&gt;"",Y65&lt;&gt;""),1,0)</f>
        <v>0</v>
      </c>
      <c r="AB65" s="13" t="str">
        <f ca="1">IF(AA65&gt;0,X65&amp;Language!$E$84&amp;Y65,"")</f>
        <v/>
      </c>
      <c r="AD65" s="145"/>
      <c r="AE65" s="150" t="str">
        <f ca="1">IF($AA65=0,"",IF($X65&gt;$Y65,Settings!$C$4,IF($X65=$Y65,1,0)))</f>
        <v/>
      </c>
      <c r="AF65" s="145" t="str">
        <f ca="1">IF($AA65=0,"",IF($X65&lt;$Y65,Settings!$C$4,IF($X65=$Y65,1,0)))</f>
        <v/>
      </c>
      <c r="AH65" s="4"/>
      <c r="AI65" s="13"/>
      <c r="AJ65" s="13"/>
      <c r="AK65" s="13"/>
      <c r="AL65" s="13"/>
      <c r="AM65" s="13"/>
      <c r="AN65" s="13"/>
      <c r="AO65" s="13"/>
      <c r="AP65" s="13"/>
      <c r="AQ65" s="13"/>
    </row>
    <row r="66" spans="2:43" s="2" customFormat="1" ht="13.5" thickBot="1" x14ac:dyDescent="0.25">
      <c r="F66" s="198">
        <v>1</v>
      </c>
      <c r="G66" s="199" t="s">
        <v>109</v>
      </c>
      <c r="P66" s="47" t="s">
        <v>9</v>
      </c>
      <c r="Q66" s="62" t="str">
        <f ca="1">IF('Finals 4'!$AE30="","",'Finals 4'!$AE30)</f>
        <v>FSV Rauen</v>
      </c>
      <c r="U66" s="68" t="s">
        <v>9</v>
      </c>
      <c r="V66" s="41" t="str">
        <f ca="1">'Finals 4'!$I14</f>
        <v>1. FC Riedwald</v>
      </c>
      <c r="W66" s="13" t="str">
        <f ca="1">'Finals 4'!$K14</f>
        <v>FC Grönlingen</v>
      </c>
      <c r="X66" s="13">
        <f ca="1">IF(AND('Finals 4'!$L14&lt;&gt;"",'Finals 4'!$N14&lt;&gt;"",$V66&lt;&gt;$W66,$V66&lt;&gt;"",$W66&lt;&gt;""),'Finals 4'!$L14,"")</f>
        <v>1</v>
      </c>
      <c r="Y66" s="36">
        <f ca="1">IF(AND('Finals 4'!$L14&lt;&gt;"",'Finals 4'!$N14&lt;&gt;"",$V66&lt;&gt;$W66,$V66&lt;&gt;"",$W66&lt;&gt;""),'Finals 4'!$N14,"")</f>
        <v>0</v>
      </c>
      <c r="Z66" s="35" t="str">
        <f t="shared" ca="1" si="66"/>
        <v>1. FC RiedwaldFC Grönlingen</v>
      </c>
      <c r="AA66" s="13">
        <f t="shared" ca="1" si="67"/>
        <v>1</v>
      </c>
      <c r="AB66" s="13" t="str">
        <f ca="1">IF(AA66&gt;0,X66&amp;Language!$E$84&amp;Y66,"")</f>
        <v>1-0</v>
      </c>
      <c r="AD66" s="145"/>
      <c r="AE66" s="150">
        <f ca="1">IF($AA66=0,"",IF($X66&gt;$Y66,Settings!$C$4,IF($X66=$Y66,1,0)))</f>
        <v>3</v>
      </c>
      <c r="AF66" s="145">
        <f ca="1">IF($AA66=0,"",IF($X66&lt;$Y66,Settings!$C$4,IF($X66=$Y66,1,0)))</f>
        <v>0</v>
      </c>
      <c r="AH66" s="4"/>
      <c r="AI66" s="13"/>
      <c r="AJ66" s="4"/>
      <c r="AK66" s="13"/>
      <c r="AL66" s="13"/>
      <c r="AM66" s="13"/>
      <c r="AN66" s="13"/>
      <c r="AO66" s="13"/>
      <c r="AP66" s="13"/>
      <c r="AQ66" s="13"/>
    </row>
    <row r="67" spans="2:43" s="2" customFormat="1" x14ac:dyDescent="0.2">
      <c r="P67" s="47" t="s">
        <v>10</v>
      </c>
      <c r="Q67" s="62" t="str">
        <f ca="1">IF('Finals 4'!$AE31="","",'Finals 4'!$AE31)</f>
        <v>FC Grönlingen</v>
      </c>
      <c r="U67" s="68" t="s">
        <v>10</v>
      </c>
      <c r="V67" s="41" t="str">
        <f ca="1">'Finals 4'!$I15</f>
        <v>Borussia Dortmund</v>
      </c>
      <c r="W67" s="13" t="str">
        <f ca="1">'Finals 4'!$K15</f>
        <v>Mainz 05</v>
      </c>
      <c r="X67" s="13">
        <f ca="1">IF(AND('Finals 4'!$L15&lt;&gt;"",'Finals 4'!$N15&lt;&gt;"",$V67&lt;&gt;$W67,$V67&lt;&gt;"",$W67&lt;&gt;""),'Finals 4'!$L15,"")</f>
        <v>4</v>
      </c>
      <c r="Y67" s="36">
        <f ca="1">IF(AND('Finals 4'!$L15&lt;&gt;"",'Finals 4'!$N15&lt;&gt;"",$V67&lt;&gt;$W67,$V67&lt;&gt;"",$W67&lt;&gt;""),'Finals 4'!$N15,"")</f>
        <v>3</v>
      </c>
      <c r="Z67" s="35" t="str">
        <f t="shared" ca="1" si="66"/>
        <v>Borussia DortmundMainz 05</v>
      </c>
      <c r="AA67" s="13">
        <f t="shared" ca="1" si="67"/>
        <v>1</v>
      </c>
      <c r="AB67" s="13" t="str">
        <f ca="1">IF(AA67&gt;0,X67&amp;Language!$E$84&amp;Y67,"")</f>
        <v>4-3</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c r="Q68" s="62" t="str">
        <f>""</f>
        <v/>
      </c>
      <c r="U68" s="68" t="s">
        <v>11</v>
      </c>
      <c r="V68" s="41" t="str">
        <f ca="1">'Finals 4'!$I16</f>
        <v>Real Madrid</v>
      </c>
      <c r="W68" s="13" t="str">
        <f ca="1">'Finals 4'!$K16</f>
        <v>Inter Mailand</v>
      </c>
      <c r="X68" s="13">
        <f ca="1">IF(AND('Finals 4'!$L16&lt;&gt;"",'Finals 4'!$N16&lt;&gt;"",$V68&lt;&gt;$W68,$V68&lt;&gt;"",$W68&lt;&gt;""),'Finals 4'!$L16,"")</f>
        <v>3</v>
      </c>
      <c r="Y68" s="36">
        <f ca="1">IF(AND('Finals 4'!$L16&lt;&gt;"",'Finals 4'!$N16&lt;&gt;"",$V68&lt;&gt;$W68,$V68&lt;&gt;"",$W68&lt;&gt;""),'Finals 4'!$N16,"")</f>
        <v>2</v>
      </c>
      <c r="Z68" s="35" t="str">
        <f t="shared" ca="1" si="66"/>
        <v>Real MadridInter Mailand</v>
      </c>
      <c r="AA68" s="13">
        <f t="shared" ca="1" si="67"/>
        <v>1</v>
      </c>
      <c r="AB68" s="13" t="str">
        <f ca="1">IF(AA68&gt;0,X68&amp;Language!$E$84&amp;Y68,"")</f>
        <v>3-2</v>
      </c>
      <c r="AD68" s="145"/>
      <c r="AE68" s="150">
        <f ca="1">IF($AA68=0,"",IF($X68&gt;$Y68,Settings!$C$4,IF($X68=$Y68,1,0)))</f>
        <v>3</v>
      </c>
      <c r="AF68" s="145">
        <f ca="1">IF($AA68=0,"",IF($X68&lt;$Y68,Settings!$C$4,IF($X68=$Y68,1,0)))</f>
        <v>0</v>
      </c>
      <c r="AH68" s="4"/>
      <c r="AI68" s="13"/>
      <c r="AJ68" s="13"/>
      <c r="AK68" s="13"/>
      <c r="AL68" s="4"/>
      <c r="AM68" s="13"/>
      <c r="AN68" s="13"/>
      <c r="AO68" s="13"/>
      <c r="AP68" s="13"/>
      <c r="AQ68" s="13"/>
    </row>
    <row r="69" spans="2:43" s="2" customFormat="1" x14ac:dyDescent="0.2">
      <c r="P69" s="47"/>
      <c r="Q69" s="62" t="str">
        <f>""</f>
        <v/>
      </c>
      <c r="U69" s="68" t="s">
        <v>12</v>
      </c>
      <c r="V69" s="41" t="str">
        <f ca="1">'Finals 4'!$I17</f>
        <v>SSV Wildbach</v>
      </c>
      <c r="W69" s="13" t="str">
        <f ca="1">'Finals 4'!$K17</f>
        <v>Kickers Rodendorf</v>
      </c>
      <c r="X69" s="13">
        <f ca="1">IF(AND('Finals 4'!$L17&lt;&gt;"",'Finals 4'!$N17&lt;&gt;"",$V69&lt;&gt;$W69,$V69&lt;&gt;"",$W69&lt;&gt;""),'Finals 4'!$L17,"")</f>
        <v>4</v>
      </c>
      <c r="Y69" s="36">
        <f ca="1">IF(AND('Finals 4'!$L17&lt;&gt;"",'Finals 4'!$N17&lt;&gt;"",$V69&lt;&gt;$W69,$V69&lt;&gt;"",$W69&lt;&gt;""),'Finals 4'!$N17,"")</f>
        <v>4</v>
      </c>
      <c r="Z69" s="35" t="str">
        <f t="shared" ca="1" si="66"/>
        <v>SSV WildbachKickers Rodendorf</v>
      </c>
      <c r="AA69" s="13">
        <f t="shared" ca="1" si="67"/>
        <v>1</v>
      </c>
      <c r="AB69" s="13" t="str">
        <f ca="1">IF(AA69&gt;0,X69&amp;Language!$E$84&amp;Y69,"")</f>
        <v>4-4</v>
      </c>
      <c r="AD69" s="145"/>
      <c r="AE69" s="150">
        <f ca="1">IF($AA69=0,"",IF($X69&gt;$Y69,Settings!$C$4,IF($X69=$Y69,1,0)))</f>
        <v>1</v>
      </c>
      <c r="AF69" s="145">
        <f ca="1">IF($AA69=0,"",IF($X69&lt;$Y69,Settings!$C$4,IF($X69=$Y69,1,0)))</f>
        <v>1</v>
      </c>
      <c r="AH69" s="4"/>
      <c r="AI69" s="13"/>
      <c r="AJ69" s="13"/>
      <c r="AK69" s="13"/>
      <c r="AL69" s="13"/>
      <c r="AM69" s="4"/>
      <c r="AN69" s="13"/>
      <c r="AO69" s="13"/>
      <c r="AP69" s="13"/>
      <c r="AQ69" s="13"/>
    </row>
    <row r="70" spans="2:43" s="2" customFormat="1" x14ac:dyDescent="0.2">
      <c r="P70" s="47"/>
      <c r="Q70" s="62" t="str">
        <f>""</f>
        <v/>
      </c>
      <c r="U70" s="68" t="s">
        <v>17</v>
      </c>
      <c r="V70" s="41" t="str">
        <f ca="1">'Finals 4'!$I18</f>
        <v>Maibach 1822 eV</v>
      </c>
      <c r="W70" s="13" t="str">
        <f ca="1">'Finals 4'!$K18</f>
        <v>FSV Rauen</v>
      </c>
      <c r="X70" s="13">
        <f ca="1">IF(AND('Finals 4'!$L18&lt;&gt;"",'Finals 4'!$N18&lt;&gt;"",$V70&lt;&gt;$W70,$V70&lt;&gt;"",$W70&lt;&gt;""),'Finals 4'!$L18,"")</f>
        <v>2</v>
      </c>
      <c r="Y70" s="36">
        <f ca="1">IF(AND('Finals 4'!$L18&lt;&gt;"",'Finals 4'!$N18&lt;&gt;"",$V70&lt;&gt;$W70,$V70&lt;&gt;"",$W70&lt;&gt;""),'Finals 4'!$N18,"")</f>
        <v>1</v>
      </c>
      <c r="Z70" s="35" t="str">
        <f t="shared" ca="1" si="66"/>
        <v>Maibach 1822 eVFSV Rauen</v>
      </c>
      <c r="AA70" s="13">
        <f t="shared" ca="1" si="67"/>
        <v>1</v>
      </c>
      <c r="AB70" s="13" t="str">
        <f ca="1">IF(AA70&gt;0,X70&amp;Language!$E$84&amp;Y70,"")</f>
        <v>2-1</v>
      </c>
      <c r="AD70" s="145"/>
      <c r="AE70" s="150">
        <f ca="1">IF($AA70=0,"",IF($X70&gt;$Y70,Settings!$C$4,IF($X70=$Y70,1,0)))</f>
        <v>3</v>
      </c>
      <c r="AF70" s="145">
        <f ca="1">IF($AA70=0,"",IF($X70&lt;$Y70,Settings!$C$4,IF($X70=$Y70,1,0)))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'Finals 4'!$I19</f>
        <v>Eintracht Frankfurt</v>
      </c>
      <c r="W71" s="13" t="str">
        <f ca="1">'Finals 4'!$K19</f>
        <v>1. FC Nürnberg</v>
      </c>
      <c r="X71" s="13">
        <f ca="1">IF(AND('Finals 4'!$L19&lt;&gt;"",'Finals 4'!$N19&lt;&gt;"",$V71&lt;&gt;$W71,$V71&lt;&gt;"",$W71&lt;&gt;""),'Finals 4'!$L19,"")</f>
        <v>2</v>
      </c>
      <c r="Y71" s="36">
        <f ca="1">IF(AND('Finals 4'!$L19&lt;&gt;"",'Finals 4'!$N19&lt;&gt;"",$V71&lt;&gt;$W71,$V71&lt;&gt;"",$W71&lt;&gt;""),'Finals 4'!$N19,"")</f>
        <v>1</v>
      </c>
      <c r="Z71" s="35" t="str">
        <f t="shared" ca="1" si="66"/>
        <v>Eintracht Frankfurt1. FC Nürnberg</v>
      </c>
      <c r="AA71" s="13">
        <f t="shared" ca="1" si="67"/>
        <v>1</v>
      </c>
      <c r="AB71" s="13" t="str">
        <f ca="1">IF(AA71&gt;0,X71&amp;Language!$E$84&amp;Y71,"")</f>
        <v>2-1</v>
      </c>
      <c r="AD71" s="145"/>
      <c r="AE71" s="150">
        <f ca="1">IF($AA71=0,"",IF($X71&gt;$Y71,Settings!$C$4,IF($X71=$Y71,1,0)))</f>
        <v>3</v>
      </c>
      <c r="AF71" s="145">
        <f ca="1">IF($AA71=0,"",IF($X71&lt;$Y71,Settings!$C$4,IF($X71=$Y71,1,0)))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'Finals 4'!$I20</f>
        <v>Manchester City</v>
      </c>
      <c r="W72" s="13" t="str">
        <f ca="1">'Finals 4'!$K20</f>
        <v>FC Barcelona</v>
      </c>
      <c r="X72" s="13">
        <f ca="1">IF(AND('Finals 4'!$L20&lt;&gt;"",'Finals 4'!$N20&lt;&gt;"",$V72&lt;&gt;$W72,$V72&lt;&gt;"",$W72&lt;&gt;""),'Finals 4'!$L20,"")</f>
        <v>1</v>
      </c>
      <c r="Y72" s="36">
        <f ca="1">IF(AND('Finals 4'!$L20&lt;&gt;"",'Finals 4'!$N20&lt;&gt;"",$V72&lt;&gt;$W72,$V72&lt;&gt;"",$W72&lt;&gt;""),'Finals 4'!$N20,"")</f>
        <v>1</v>
      </c>
      <c r="Z72" s="35" t="str">
        <f t="shared" ca="1" si="66"/>
        <v>Manchester CityFC Barcelona</v>
      </c>
      <c r="AA72" s="13">
        <f t="shared" ca="1" si="67"/>
        <v>1</v>
      </c>
      <c r="AB72" s="13" t="str">
        <f ca="1">IF(AA72&gt;0,X72&amp;Language!$E$84&amp;Y72,"")</f>
        <v>1-1</v>
      </c>
      <c r="AD72" s="145"/>
      <c r="AE72" s="150">
        <f ca="1">IF($AA72=0,"",IF($X72&gt;$Y72,Settings!$C$4,IF($X72=$Y72,1,0)))</f>
        <v>1</v>
      </c>
      <c r="AF72" s="145">
        <f ca="1">IF($AA72=0,"",IF($X72&lt;$Y72,Settings!$C$4,IF($X72=$Y72,1,0)))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'Finals 4'!$I21</f>
        <v/>
      </c>
      <c r="W73" s="13" t="str">
        <f ca="1">'Finals 4'!$K21</f>
        <v>SSV Wildbach</v>
      </c>
      <c r="X73" s="13" t="str">
        <f ca="1">IF(AND('Finals 4'!$L21&lt;&gt;"",'Finals 4'!$N21&lt;&gt;"",$V73&lt;&gt;$W73,$V73&lt;&gt;"",$W73&lt;&gt;""),'Finals 4'!$L21,"")</f>
        <v/>
      </c>
      <c r="Y73" s="36" t="str">
        <f ca="1">IF(AND('Finals 4'!$L21&lt;&gt;"",'Finals 4'!$N21&lt;&gt;"",$V73&lt;&gt;$W73,$V73&lt;&gt;"",$W73&lt;&gt;""),'Finals 4'!$N21,"")</f>
        <v/>
      </c>
      <c r="Z73" s="35" t="str">
        <f t="shared" ca="1" si="66"/>
        <v>SSV Wildbach</v>
      </c>
      <c r="AA73" s="13">
        <f t="shared" ca="1" si="67"/>
        <v>0</v>
      </c>
      <c r="AB73" s="13" t="str">
        <f ca="1">IF(AA73&gt;0,X73&amp;Language!$E$84&amp;Y73,"")</f>
        <v/>
      </c>
      <c r="AD73" s="145"/>
      <c r="AE73" s="150" t="str">
        <f ca="1">IF($AA73=0,"",IF($X73&gt;$Y73,Settings!$C$4,IF($X73=$Y73,1,0)))</f>
        <v/>
      </c>
      <c r="AF73" s="145" t="str">
        <f ca="1">IF($AA73=0,"",IF($X73&lt;$Y73,Settings!$C$4,IF($X73=$Y73,1,0)))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'Finals 4'!$I22</f>
        <v>FC Grönlingen</v>
      </c>
      <c r="W74" s="13" t="str">
        <f ca="1">'Finals 4'!$K22</f>
        <v>Maibach 1822 eV</v>
      </c>
      <c r="X74" s="13">
        <f ca="1">IF(AND('Finals 4'!$L22&lt;&gt;"",'Finals 4'!$N22&lt;&gt;"",$V74&lt;&gt;$W74,$V74&lt;&gt;"",$W74&lt;&gt;""),'Finals 4'!$L22,"")</f>
        <v>1</v>
      </c>
      <c r="Y74" s="36">
        <f ca="1">IF(AND('Finals 4'!$L22&lt;&gt;"",'Finals 4'!$N22&lt;&gt;"",$V74&lt;&gt;$W74,$V74&lt;&gt;"",$W74&lt;&gt;""),'Finals 4'!$N22,"")</f>
        <v>1</v>
      </c>
      <c r="Z74" s="35" t="str">
        <f ca="1">V74&amp;W74</f>
        <v>FC GrönlingenMaibach 1822 eV</v>
      </c>
      <c r="AA74" s="13">
        <f t="shared" ca="1" si="67"/>
        <v>1</v>
      </c>
      <c r="AB74" s="13" t="str">
        <f ca="1">IF(AA74&gt;0,X74&amp;Language!$E$84&amp;Y74,"")</f>
        <v>1-1</v>
      </c>
      <c r="AD74" s="145"/>
      <c r="AE74" s="150">
        <f ca="1">IF($AA74=0,"",IF($X74&gt;$Y74,Settings!$C$4,IF($X74=$Y74,1,0)))</f>
        <v>1</v>
      </c>
      <c r="AF74" s="145">
        <f ca="1">IF($AA74=0,"",IF($X74&lt;$Y74,Settings!$C$4,IF($X74=$Y74,1,0)))</f>
        <v>1</v>
      </c>
    </row>
    <row r="75" spans="2:43" s="2" customFormat="1" x14ac:dyDescent="0.2">
      <c r="B75" s="4"/>
      <c r="C75" s="4"/>
      <c r="D75" s="4"/>
      <c r="E75" s="4"/>
      <c r="F75" s="13"/>
      <c r="G75" s="13"/>
      <c r="H75" s="13"/>
      <c r="I75" s="13"/>
      <c r="J75" s="13"/>
      <c r="K75" s="13"/>
      <c r="L75" s="13"/>
      <c r="M75" s="13"/>
      <c r="U75" s="68" t="s">
        <v>27</v>
      </c>
      <c r="V75" s="41" t="str">
        <f ca="1">'Finals 4'!$I23</f>
        <v>Mainz 05</v>
      </c>
      <c r="W75" s="13" t="str">
        <f ca="1">'Finals 4'!$K23</f>
        <v>Eintracht Frankfurt</v>
      </c>
      <c r="X75" s="13">
        <f ca="1">IF(AND('Finals 4'!$L23&lt;&gt;"",'Finals 4'!$N23&lt;&gt;"",$V75&lt;&gt;$W75,$V75&lt;&gt;"",$W75&lt;&gt;""),'Finals 4'!$L23,"")</f>
        <v>2</v>
      </c>
      <c r="Y75" s="36">
        <f ca="1">IF(AND('Finals 4'!$L23&lt;&gt;"",'Finals 4'!$N23&lt;&gt;"",$V75&lt;&gt;$W75,$V75&lt;&gt;"",$W75&lt;&gt;""),'Finals 4'!$N23,"")</f>
        <v>2</v>
      </c>
      <c r="Z75" s="35" t="str">
        <f t="shared" ref="Z75:Z108" ca="1" si="68">V75&amp;W75</f>
        <v>Mainz 05Eintracht Frankfurt</v>
      </c>
      <c r="AA75" s="13">
        <f t="shared" ca="1" si="67"/>
        <v>1</v>
      </c>
      <c r="AB75" s="13" t="str">
        <f ca="1">IF(AA75&gt;0,X75&amp;Language!$E$84&amp;Y75,"")</f>
        <v>2-2</v>
      </c>
      <c r="AD75" s="145"/>
      <c r="AE75" s="150">
        <f ca="1">IF($AA75=0,"",IF($X75&gt;$Y75,Settings!$C$4,IF($X75=$Y75,1,0)))</f>
        <v>1</v>
      </c>
      <c r="AF75" s="145">
        <f ca="1">IF($AA75=0,"",IF($X75&lt;$Y75,Settings!$C$4,IF($X75=$Y75,1,0)))</f>
        <v>1</v>
      </c>
    </row>
    <row r="76" spans="2:43" s="2" customFormat="1" x14ac:dyDescent="0.2">
      <c r="B76" s="4"/>
      <c r="C76" s="4"/>
      <c r="D76" s="4"/>
      <c r="E76" s="4"/>
      <c r="F76" s="13"/>
      <c r="G76" s="13"/>
      <c r="H76" s="13"/>
      <c r="I76" s="13"/>
      <c r="J76" s="13"/>
      <c r="K76" s="13"/>
      <c r="L76" s="13"/>
      <c r="M76" s="13"/>
      <c r="U76" s="68" t="s">
        <v>28</v>
      </c>
      <c r="V76" s="41" t="str">
        <f ca="1">'Finals 4'!$I24</f>
        <v>Inter Mailand</v>
      </c>
      <c r="W76" s="13" t="str">
        <f ca="1">'Finals 4'!$K24</f>
        <v>Manchester City</v>
      </c>
      <c r="X76" s="13">
        <f ca="1">IF(AND('Finals 4'!$L24&lt;&gt;"",'Finals 4'!$N24&lt;&gt;"",$V76&lt;&gt;$W76,$V76&lt;&gt;"",$W76&lt;&gt;""),'Finals 4'!$L24,"")</f>
        <v>1</v>
      </c>
      <c r="Y76" s="36">
        <f ca="1">IF(AND('Finals 4'!$L24&lt;&gt;"",'Finals 4'!$N24&lt;&gt;"",$V76&lt;&gt;$W76,$V76&lt;&gt;"",$W76&lt;&gt;""),'Finals 4'!$N24,"")</f>
        <v>2</v>
      </c>
      <c r="Z76" s="35" t="str">
        <f t="shared" ca="1" si="68"/>
        <v>Inter MailandManchester City</v>
      </c>
      <c r="AA76" s="13">
        <f t="shared" ca="1" si="67"/>
        <v>1</v>
      </c>
      <c r="AB76" s="13" t="str">
        <f ca="1">IF(AA76&gt;0,X76&amp;Language!$E$84&amp;Y76,"")</f>
        <v>1-2</v>
      </c>
      <c r="AD76" s="145"/>
      <c r="AE76" s="150">
        <f ca="1">IF($AA76=0,"",IF($X76&gt;$Y76,Settings!$C$4,IF($X76=$Y76,1,0)))</f>
        <v>0</v>
      </c>
      <c r="AF76" s="145">
        <f ca="1">IF($AA76=0,"",IF($X76&lt;$Y76,Settings!$C$4,IF($X76=$Y76,1,0)))</f>
        <v>3</v>
      </c>
    </row>
    <row r="77" spans="2:43" s="2" customFormat="1" x14ac:dyDescent="0.2">
      <c r="B77" s="4"/>
      <c r="C77" s="4"/>
      <c r="D77" s="4"/>
      <c r="E77" s="4"/>
      <c r="F77" s="13"/>
      <c r="G77" s="13"/>
      <c r="H77" s="13"/>
      <c r="I77" s="13"/>
      <c r="J77" s="13"/>
      <c r="K77" s="13"/>
      <c r="L77" s="13"/>
      <c r="M77" s="13"/>
      <c r="U77" s="68" t="s">
        <v>29</v>
      </c>
      <c r="V77" s="41" t="str">
        <f ca="1">'Finals 4'!$I25</f>
        <v>Kickers Rodendorf</v>
      </c>
      <c r="W77" s="13" t="str">
        <f ca="1">'Finals 4'!$K25</f>
        <v>VFB Essenheim</v>
      </c>
      <c r="X77" s="13">
        <f ca="1">IF(AND('Finals 4'!$L25&lt;&gt;"",'Finals 4'!$N25&lt;&gt;"",$V77&lt;&gt;$W77,$V77&lt;&gt;"",$W77&lt;&gt;""),'Finals 4'!$L25,"")</f>
        <v>4</v>
      </c>
      <c r="Y77" s="36">
        <f ca="1">IF(AND('Finals 4'!$L25&lt;&gt;"",'Finals 4'!$N25&lt;&gt;"",$V77&lt;&gt;$W77,$V77&lt;&gt;"",$W77&lt;&gt;""),'Finals 4'!$N25,"")</f>
        <v>2</v>
      </c>
      <c r="Z77" s="35" t="str">
        <f t="shared" ca="1" si="68"/>
        <v>Kickers RodendorfVFB Essenheim</v>
      </c>
      <c r="AA77" s="13">
        <f t="shared" ca="1" si="67"/>
        <v>1</v>
      </c>
      <c r="AB77" s="13" t="str">
        <f ca="1">IF(AA77&gt;0,X77&amp;Language!$E$84&amp;Y77,"")</f>
        <v>4-2</v>
      </c>
      <c r="AD77" s="145"/>
      <c r="AE77" s="150">
        <f ca="1">IF($AA77=0,"",IF($X77&gt;$Y77,Settings!$C$4,IF($X77=$Y77,1,0)))</f>
        <v>3</v>
      </c>
      <c r="AF77" s="145">
        <f ca="1">IF($AA77=0,"",IF($X77&lt;$Y77,Settings!$C$4,IF($X77=$Y77,1,0)))</f>
        <v>0</v>
      </c>
    </row>
    <row r="78" spans="2:43" s="2" customFormat="1" x14ac:dyDescent="0.2">
      <c r="B78" s="4"/>
      <c r="C78" s="4"/>
      <c r="D78" s="4"/>
      <c r="E78" s="4"/>
      <c r="F78" s="13"/>
      <c r="G78" s="13"/>
      <c r="H78" s="13"/>
      <c r="I78" s="13"/>
      <c r="J78" s="13"/>
      <c r="K78" s="13"/>
      <c r="L78" s="13"/>
      <c r="M78" s="13"/>
      <c r="U78" s="68" t="s">
        <v>30</v>
      </c>
      <c r="V78" s="41" t="str">
        <f ca="1">'Finals 4'!$I26</f>
        <v>FSV Rauen</v>
      </c>
      <c r="W78" s="13" t="str">
        <f ca="1">'Finals 4'!$K26</f>
        <v>1. FC Riedwald</v>
      </c>
      <c r="X78" s="13">
        <f ca="1">IF(AND('Finals 4'!$L26&lt;&gt;"",'Finals 4'!$N26&lt;&gt;"",$V78&lt;&gt;$W78,$V78&lt;&gt;"",$W78&lt;&gt;""),'Finals 4'!$L26,"")</f>
        <v>3</v>
      </c>
      <c r="Y78" s="36">
        <f ca="1">IF(AND('Finals 4'!$L26&lt;&gt;"",'Finals 4'!$N26&lt;&gt;"",$V78&lt;&gt;$W78,$V78&lt;&gt;"",$W78&lt;&gt;""),'Finals 4'!$N26,"")</f>
        <v>1</v>
      </c>
      <c r="Z78" s="35" t="str">
        <f t="shared" ca="1" si="68"/>
        <v>FSV Rauen1. FC Riedwald</v>
      </c>
      <c r="AA78" s="13">
        <f t="shared" ca="1" si="67"/>
        <v>1</v>
      </c>
      <c r="AB78" s="13" t="str">
        <f ca="1">IF(AA78&gt;0,X78&amp;Language!$E$84&amp;Y78,"")</f>
        <v>3-1</v>
      </c>
      <c r="AD78" s="145"/>
      <c r="AE78" s="150">
        <f ca="1">IF($AA78=0,"",IF($X78&gt;$Y78,Settings!$C$4,IF($X78=$Y78,1,0)))</f>
        <v>3</v>
      </c>
      <c r="AF78" s="145">
        <f ca="1">IF($AA78=0,"",IF($X78&lt;$Y78,Settings!$C$4,IF($X78=$Y78,1,0)))</f>
        <v>0</v>
      </c>
    </row>
    <row r="79" spans="2:43" s="2" customFormat="1" x14ac:dyDescent="0.2">
      <c r="B79" s="4"/>
      <c r="C79" s="4"/>
      <c r="D79" s="4"/>
      <c r="E79" s="4"/>
      <c r="F79" s="13"/>
      <c r="G79" s="13"/>
      <c r="H79" s="13"/>
      <c r="I79" s="13"/>
      <c r="J79" s="13"/>
      <c r="K79" s="13"/>
      <c r="L79" s="13"/>
      <c r="M79" s="13"/>
      <c r="U79" s="68" t="s">
        <v>31</v>
      </c>
      <c r="V79" s="41" t="str">
        <f ca="1">'Finals 4'!$I27</f>
        <v>1. FC Nürnberg</v>
      </c>
      <c r="W79" s="13" t="str">
        <f ca="1">'Finals 4'!$K27</f>
        <v>Borussia Dortmund</v>
      </c>
      <c r="X79" s="13">
        <f ca="1">IF(AND('Finals 4'!$L27&lt;&gt;"",'Finals 4'!$N27&lt;&gt;"",$V79&lt;&gt;$W79,$V79&lt;&gt;"",$W79&lt;&gt;""),'Finals 4'!$L27,"")</f>
        <v>1</v>
      </c>
      <c r="Y79" s="36">
        <f ca="1">IF(AND('Finals 4'!$L27&lt;&gt;"",'Finals 4'!$N27&lt;&gt;"",$V79&lt;&gt;$W79,$V79&lt;&gt;"",$W79&lt;&gt;""),'Finals 4'!$N27,"")</f>
        <v>3</v>
      </c>
      <c r="Z79" s="35" t="str">
        <f t="shared" ca="1" si="68"/>
        <v>1. FC NürnbergBorussia Dortmund</v>
      </c>
      <c r="AA79" s="13">
        <f t="shared" ca="1" si="67"/>
        <v>1</v>
      </c>
      <c r="AB79" s="13" t="str">
        <f ca="1">IF(AA79&gt;0,X79&amp;Language!$E$84&amp;Y79,"")</f>
        <v>1-3</v>
      </c>
      <c r="AD79" s="145"/>
      <c r="AE79" s="150">
        <f ca="1">IF($AA79=0,"",IF($X79&gt;$Y79,Settings!$C$4,IF($X79=$Y79,1,0)))</f>
        <v>0</v>
      </c>
      <c r="AF79" s="145">
        <f ca="1">IF($AA79=0,"",IF($X79&lt;$Y79,Settings!$C$4,IF($X79=$Y79,1,0)))</f>
        <v>3</v>
      </c>
    </row>
    <row r="80" spans="2:43" s="2" customFormat="1" x14ac:dyDescent="0.2">
      <c r="B80" s="4"/>
      <c r="C80" s="4"/>
      <c r="D80" s="4"/>
      <c r="E80" s="4"/>
      <c r="F80" s="13"/>
      <c r="G80" s="13"/>
      <c r="H80" s="13"/>
      <c r="I80" s="13"/>
      <c r="J80" s="13"/>
      <c r="K80" s="13"/>
      <c r="L80" s="13"/>
      <c r="M80" s="13"/>
      <c r="U80" s="68" t="s">
        <v>32</v>
      </c>
      <c r="V80" s="41" t="str">
        <f ca="1">'Finals 4'!$I28</f>
        <v>FC Barcelona</v>
      </c>
      <c r="W80" s="13" t="str">
        <f ca="1">'Finals 4'!$K28</f>
        <v>Real Madrid</v>
      </c>
      <c r="X80" s="13">
        <f ca="1">IF(AND('Finals 4'!$L28&lt;&gt;"",'Finals 4'!$N28&lt;&gt;"",$V80&lt;&gt;$W80,$V80&lt;&gt;"",$W80&lt;&gt;""),'Finals 4'!$L28,"")</f>
        <v>0</v>
      </c>
      <c r="Y80" s="36">
        <f ca="1">IF(AND('Finals 4'!$L28&lt;&gt;"",'Finals 4'!$N28&lt;&gt;"",$V80&lt;&gt;$W80,$V80&lt;&gt;"",$W80&lt;&gt;""),'Finals 4'!$N28,"")</f>
        <v>1</v>
      </c>
      <c r="Z80" s="35" t="str">
        <f t="shared" ca="1" si="68"/>
        <v>FC BarcelonaReal Madrid</v>
      </c>
      <c r="AA80" s="13">
        <f t="shared" ca="1" si="67"/>
        <v>1</v>
      </c>
      <c r="AB80" s="13" t="str">
        <f ca="1">IF(AA80&gt;0,X80&amp;Language!$E$84&amp;Y80,"")</f>
        <v>0-1</v>
      </c>
      <c r="AD80" s="145"/>
      <c r="AE80" s="150">
        <f ca="1">IF($AA80=0,"",IF($X80&gt;$Y80,Settings!$C$4,IF($X80=$Y80,1,0)))</f>
        <v>0</v>
      </c>
      <c r="AF80" s="145">
        <f ca="1">IF($AA80=0,"",IF($X80&lt;$Y80,Settings!$C$4,IF($X80=$Y80,1,0)))</f>
        <v>3</v>
      </c>
    </row>
    <row r="81" spans="2:32" s="2" customFormat="1" x14ac:dyDescent="0.2">
      <c r="B81" s="4"/>
      <c r="C81" s="4"/>
      <c r="D81" s="4"/>
      <c r="E81" s="4"/>
      <c r="F81" s="13"/>
      <c r="G81" s="13"/>
      <c r="H81" s="13"/>
      <c r="I81" s="13"/>
      <c r="J81" s="13"/>
      <c r="K81" s="13"/>
      <c r="L81" s="13"/>
      <c r="M81" s="13"/>
      <c r="U81" s="68" t="s">
        <v>33</v>
      </c>
      <c r="V81" s="41" t="str">
        <f ca="1">'Finals 4'!$I29</f>
        <v/>
      </c>
      <c r="W81" s="13" t="str">
        <f ca="1">'Finals 4'!$K29</f>
        <v>Kickers Rodendorf</v>
      </c>
      <c r="X81" s="13" t="str">
        <f ca="1">IF(AND('Finals 4'!$L29&lt;&gt;"",'Finals 4'!$N29&lt;&gt;"",$V81&lt;&gt;$W81,$V81&lt;&gt;"",$W81&lt;&gt;""),'Finals 4'!$L29,"")</f>
        <v/>
      </c>
      <c r="Y81" s="36" t="str">
        <f ca="1">IF(AND('Finals 4'!$L29&lt;&gt;"",'Finals 4'!$N29&lt;&gt;"",$V81&lt;&gt;$W81,$V81&lt;&gt;"",$W81&lt;&gt;""),'Finals 4'!$N29,"")</f>
        <v/>
      </c>
      <c r="Z81" s="35" t="str">
        <f t="shared" ca="1" si="68"/>
        <v>Kickers Rodendorf</v>
      </c>
      <c r="AA81" s="13">
        <f t="shared" ca="1" si="67"/>
        <v>0</v>
      </c>
      <c r="AB81" s="13" t="str">
        <f ca="1">IF(AA81&gt;0,X81&amp;Language!$E$84&amp;Y81,"")</f>
        <v/>
      </c>
      <c r="AD81" s="145"/>
      <c r="AE81" s="150" t="str">
        <f ca="1">IF($AA81=0,"",IF($X81&gt;$Y81,Settings!$C$4,IF($X81=$Y81,1,0)))</f>
        <v/>
      </c>
      <c r="AF81" s="145" t="str">
        <f ca="1">IF($AA81=0,"",IF($X81&lt;$Y81,Settings!$C$4,IF($X81=$Y81,1,0)))</f>
        <v/>
      </c>
    </row>
    <row r="82" spans="2:32" s="2" customFormat="1" x14ac:dyDescent="0.2">
      <c r="B82" s="4"/>
      <c r="C82" s="4"/>
      <c r="D82" s="4"/>
      <c r="E82" s="4"/>
      <c r="F82" s="13"/>
      <c r="G82" s="13"/>
      <c r="H82" s="13"/>
      <c r="I82" s="13"/>
      <c r="J82" s="13"/>
      <c r="K82" s="13"/>
      <c r="L82" s="13"/>
      <c r="M82" s="13"/>
      <c r="U82" s="68" t="s">
        <v>34</v>
      </c>
      <c r="V82" s="41" t="str">
        <f ca="1">'Finals 4'!$I30</f>
        <v>FC Grönlingen</v>
      </c>
      <c r="W82" s="13" t="str">
        <f ca="1">'Finals 4'!$K30</f>
        <v>FSV Rauen</v>
      </c>
      <c r="X82" s="13">
        <f ca="1">IF(AND('Finals 4'!$L30&lt;&gt;"",'Finals 4'!$N30&lt;&gt;"",$V82&lt;&gt;$W82,$V82&lt;&gt;"",$W82&lt;&gt;""),'Finals 4'!$L30,"")</f>
        <v>2</v>
      </c>
      <c r="Y82" s="36">
        <f ca="1">IF(AND('Finals 4'!$L30&lt;&gt;"",'Finals 4'!$N30&lt;&gt;"",$V82&lt;&gt;$W82,$V82&lt;&gt;"",$W82&lt;&gt;""),'Finals 4'!$N30,"")</f>
        <v>3</v>
      </c>
      <c r="Z82" s="35" t="str">
        <f t="shared" ca="1" si="68"/>
        <v>FC GrönlingenFSV Rauen</v>
      </c>
      <c r="AA82" s="13">
        <f t="shared" ca="1" si="67"/>
        <v>1</v>
      </c>
      <c r="AB82" s="13" t="str">
        <f ca="1">IF(AA82&gt;0,X82&amp;Language!$E$84&amp;Y82,"")</f>
        <v>2-3</v>
      </c>
      <c r="AD82" s="145"/>
      <c r="AE82" s="150">
        <f ca="1">IF($AA82=0,"",IF($X82&gt;$Y82,Settings!$C$4,IF($X82=$Y82,1,0)))</f>
        <v>0</v>
      </c>
      <c r="AF82" s="145">
        <f ca="1">IF($AA82=0,"",IF($X82&lt;$Y82,Settings!$C$4,IF($X82=$Y82,1,0)))</f>
        <v>3</v>
      </c>
    </row>
    <row r="83" spans="2:32" s="2" customFormat="1" x14ac:dyDescent="0.2">
      <c r="B83" s="4"/>
      <c r="C83" s="4"/>
      <c r="D83" s="4"/>
      <c r="E83" s="4"/>
      <c r="F83" s="13"/>
      <c r="G83" s="13"/>
      <c r="H83" s="13"/>
      <c r="I83" s="13"/>
      <c r="J83" s="13"/>
      <c r="K83" s="13"/>
      <c r="L83" s="13"/>
      <c r="M83" s="13"/>
      <c r="U83" s="68" t="s">
        <v>35</v>
      </c>
      <c r="V83" s="41" t="str">
        <f ca="1">'Finals 4'!$I31</f>
        <v>Mainz 05</v>
      </c>
      <c r="W83" s="13" t="str">
        <f ca="1">'Finals 4'!$K31</f>
        <v>1. FC Nürnberg</v>
      </c>
      <c r="X83" s="13">
        <f ca="1">IF(AND('Finals 4'!$L31&lt;&gt;"",'Finals 4'!$N31&lt;&gt;"",$V83&lt;&gt;$W83,$V83&lt;&gt;"",$W83&lt;&gt;""),'Finals 4'!$L31,"")</f>
        <v>3</v>
      </c>
      <c r="Y83" s="36">
        <f ca="1">IF(AND('Finals 4'!$L31&lt;&gt;"",'Finals 4'!$N31&lt;&gt;"",$V83&lt;&gt;$W83,$V83&lt;&gt;"",$W83&lt;&gt;""),'Finals 4'!$N31,"")</f>
        <v>3</v>
      </c>
      <c r="Z83" s="35" t="str">
        <f t="shared" ca="1" si="68"/>
        <v>Mainz 051. FC Nürnberg</v>
      </c>
      <c r="AA83" s="13">
        <f t="shared" ca="1" si="67"/>
        <v>1</v>
      </c>
      <c r="AB83" s="13" t="str">
        <f ca="1">IF(AA83&gt;0,X83&amp;Language!$E$84&amp;Y83,"")</f>
        <v>3-3</v>
      </c>
      <c r="AD83" s="145"/>
      <c r="AE83" s="150">
        <f ca="1">IF($AA83=0,"",IF($X83&gt;$Y83,Settings!$C$4,IF($X83=$Y83,1,0)))</f>
        <v>1</v>
      </c>
      <c r="AF83" s="145">
        <f ca="1">IF($AA83=0,"",IF($X83&lt;$Y83,Settings!$C$4,IF($X83=$Y83,1,0)))</f>
        <v>1</v>
      </c>
    </row>
    <row r="84" spans="2:32" s="2" customFormat="1" x14ac:dyDescent="0.2">
      <c r="B84" s="4"/>
      <c r="C84" s="4"/>
      <c r="D84" s="4"/>
      <c r="E84" s="4"/>
      <c r="F84" s="13"/>
      <c r="G84" s="13"/>
      <c r="H84" s="13"/>
      <c r="I84" s="13"/>
      <c r="J84" s="13"/>
      <c r="K84" s="13"/>
      <c r="L84" s="13"/>
      <c r="M84" s="13"/>
      <c r="U84" s="68" t="s">
        <v>36</v>
      </c>
      <c r="V84" s="41" t="str">
        <f ca="1">'Finals 4'!$I32</f>
        <v>Inter Mailand</v>
      </c>
      <c r="W84" s="13" t="str">
        <f ca="1">'Finals 4'!$K32</f>
        <v>FC Barcelona</v>
      </c>
      <c r="X84" s="13">
        <f ca="1">IF(AND('Finals 4'!$L32&lt;&gt;"",'Finals 4'!$N32&lt;&gt;"",$V84&lt;&gt;$W84,$V84&lt;&gt;"",$W84&lt;&gt;""),'Finals 4'!$L32,"")</f>
        <v>1</v>
      </c>
      <c r="Y84" s="36">
        <f ca="1">IF(AND('Finals 4'!$L32&lt;&gt;"",'Finals 4'!$N32&lt;&gt;"",$V84&lt;&gt;$W84,$V84&lt;&gt;"",$W84&lt;&gt;""),'Finals 4'!$N32,"")</f>
        <v>2</v>
      </c>
      <c r="Z84" s="35" t="str">
        <f t="shared" ca="1" si="68"/>
        <v>Inter MailandFC Barcelona</v>
      </c>
      <c r="AA84" s="13">
        <f t="shared" ca="1" si="67"/>
        <v>1</v>
      </c>
      <c r="AB84" s="13" t="str">
        <f ca="1">IF(AA84&gt;0,X84&amp;Language!$E$84&amp;Y84,"")</f>
        <v>1-2</v>
      </c>
      <c r="AD84" s="145"/>
      <c r="AE84" s="150">
        <f ca="1">IF($AA84=0,"",IF($X84&gt;$Y84,Settings!$C$4,IF($X84=$Y84,1,0)))</f>
        <v>0</v>
      </c>
      <c r="AF84" s="145">
        <f ca="1">IF($AA84=0,"",IF($X84&lt;$Y84,Settings!$C$4,IF($X84=$Y84,1,0)))</f>
        <v>3</v>
      </c>
    </row>
    <row r="85" spans="2:32" s="2" customFormat="1" x14ac:dyDescent="0.2">
      <c r="B85" s="4"/>
      <c r="C85" s="4"/>
      <c r="D85" s="4"/>
      <c r="E85" s="4"/>
      <c r="F85" s="13"/>
      <c r="G85" s="13"/>
      <c r="H85" s="13"/>
      <c r="I85" s="13"/>
      <c r="J85" s="13"/>
      <c r="K85" s="13"/>
      <c r="L85" s="13"/>
      <c r="M85" s="13"/>
      <c r="U85" s="68" t="s">
        <v>37</v>
      </c>
      <c r="V85" s="41" t="str">
        <f ca="1">'Finals 4'!$I33</f>
        <v>VFB Essenheim</v>
      </c>
      <c r="W85" s="13" t="str">
        <f ca="1">'Finals 4'!$K33</f>
        <v>SSV Wildbach</v>
      </c>
      <c r="X85" s="13">
        <f ca="1">IF(AND('Finals 4'!$L33&lt;&gt;"",'Finals 4'!$N33&lt;&gt;"",$V85&lt;&gt;$W85,$V85&lt;&gt;"",$W85&lt;&gt;""),'Finals 4'!$L33,"")</f>
        <v>5</v>
      </c>
      <c r="Y85" s="36">
        <f ca="1">IF(AND('Finals 4'!$L33&lt;&gt;"",'Finals 4'!$N33&lt;&gt;"",$V85&lt;&gt;$W85,$V85&lt;&gt;"",$W85&lt;&gt;""),'Finals 4'!$N33,"")</f>
        <v>4</v>
      </c>
      <c r="Z85" s="35" t="str">
        <f t="shared" ca="1" si="68"/>
        <v>VFB EssenheimSSV Wildbach</v>
      </c>
      <c r="AA85" s="13">
        <f t="shared" ca="1" si="67"/>
        <v>1</v>
      </c>
      <c r="AB85" s="13" t="str">
        <f ca="1">IF(AA85&gt;0,X85&amp;Language!$E$84&amp;Y85,"")</f>
        <v>5-4</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'Finals 4'!$I34</f>
        <v>1. FC Riedwald</v>
      </c>
      <c r="W86" s="13" t="str">
        <f ca="1">'Finals 4'!$K34</f>
        <v>Maibach 1822 eV</v>
      </c>
      <c r="X86" s="13">
        <f ca="1">IF(AND('Finals 4'!$L34&lt;&gt;"",'Finals 4'!$N34&lt;&gt;"",$V86&lt;&gt;$W86,$V86&lt;&gt;"",$W86&lt;&gt;""),'Finals 4'!$L34,"")</f>
        <v>2</v>
      </c>
      <c r="Y86" s="36">
        <f ca="1">IF(AND('Finals 4'!$L34&lt;&gt;"",'Finals 4'!$N34&lt;&gt;"",$V86&lt;&gt;$W86,$V86&lt;&gt;"",$W86&lt;&gt;""),'Finals 4'!$N34,"")</f>
        <v>0</v>
      </c>
      <c r="Z86" s="35" t="str">
        <f t="shared" ca="1" si="68"/>
        <v>1. FC RiedwaldMaibach 1822 eV</v>
      </c>
      <c r="AA86" s="13">
        <f t="shared" ca="1" si="67"/>
        <v>1</v>
      </c>
      <c r="AB86" s="13" t="str">
        <f ca="1">IF(AA86&gt;0,X86&amp;Language!$E$84&amp;Y86,"")</f>
        <v>2-0</v>
      </c>
      <c r="AD86" s="145"/>
      <c r="AE86" s="150">
        <f ca="1">IF($AA86=0,"",IF($X86&gt;$Y86,Settings!$C$4,IF($X86=$Y86,1,0)))</f>
        <v>3</v>
      </c>
      <c r="AF86" s="145">
        <f ca="1">IF($AA86=0,"",IF($X86&lt;$Y86,Settings!$C$4,IF($X86=$Y86,1,0)))</f>
        <v>0</v>
      </c>
    </row>
    <row r="87" spans="2:32" s="2" customFormat="1" x14ac:dyDescent="0.2">
      <c r="B87" s="4"/>
      <c r="C87" s="4"/>
      <c r="D87" s="4"/>
      <c r="E87" s="4"/>
      <c r="F87" s="13"/>
      <c r="G87" s="13"/>
      <c r="H87" s="13"/>
      <c r="I87" s="13"/>
      <c r="J87" s="13"/>
      <c r="K87" s="13"/>
      <c r="L87" s="13"/>
      <c r="M87" s="13"/>
      <c r="U87" s="68" t="s">
        <v>39</v>
      </c>
      <c r="V87" s="41" t="str">
        <f ca="1">'Finals 4'!$I35</f>
        <v>Borussia Dortmund</v>
      </c>
      <c r="W87" s="13" t="str">
        <f ca="1">'Finals 4'!$K35</f>
        <v>Eintracht Frankfurt</v>
      </c>
      <c r="X87" s="13">
        <f ca="1">IF(AND('Finals 4'!$L35&lt;&gt;"",'Finals 4'!$N35&lt;&gt;"",$V87&lt;&gt;$W87,$V87&lt;&gt;"",$W87&lt;&gt;""),'Finals 4'!$L35,"")</f>
        <v>0</v>
      </c>
      <c r="Y87" s="36">
        <f ca="1">IF(AND('Finals 4'!$L35&lt;&gt;"",'Finals 4'!$N35&lt;&gt;"",$V87&lt;&gt;$W87,$V87&lt;&gt;"",$W87&lt;&gt;""),'Finals 4'!$N35,"")</f>
        <v>0</v>
      </c>
      <c r="Z87" s="35" t="str">
        <f t="shared" ca="1" si="68"/>
        <v>Borussia DortmundEintracht Frankfurt</v>
      </c>
      <c r="AA87" s="13">
        <f t="shared" ca="1" si="67"/>
        <v>1</v>
      </c>
      <c r="AB87" s="13" t="str">
        <f ca="1">IF(AA87&gt;0,X87&amp;Language!$E$84&amp;Y87,"")</f>
        <v>0-0</v>
      </c>
      <c r="AD87" s="145"/>
      <c r="AE87" s="150">
        <f ca="1">IF($AA87=0,"",IF($X87&gt;$Y87,Settings!$C$4,IF($X87=$Y87,1,0)))</f>
        <v>1</v>
      </c>
      <c r="AF87" s="145">
        <f ca="1">IF($AA87=0,"",IF($X87&lt;$Y87,Settings!$C$4,IF($X87=$Y87,1,0)))</f>
        <v>1</v>
      </c>
    </row>
    <row r="88" spans="2:32" s="2" customFormat="1" ht="12.75" thickBot="1" x14ac:dyDescent="0.25">
      <c r="B88" s="4"/>
      <c r="C88" s="4"/>
      <c r="D88" s="4"/>
      <c r="E88" s="4"/>
      <c r="F88" s="13"/>
      <c r="G88" s="13"/>
      <c r="H88" s="13"/>
      <c r="I88" s="13"/>
      <c r="J88" s="13"/>
      <c r="K88" s="13"/>
      <c r="L88" s="13"/>
      <c r="M88" s="13"/>
      <c r="U88" s="68" t="s">
        <v>40</v>
      </c>
      <c r="V88" s="41" t="str">
        <f ca="1">'Finals 4'!$I36</f>
        <v>Real Madrid</v>
      </c>
      <c r="W88" s="13" t="str">
        <f ca="1">'Finals 4'!$K36</f>
        <v>Manchester City</v>
      </c>
      <c r="X88" s="13">
        <f ca="1">IF(AND('Finals 4'!$L36&lt;&gt;"",'Finals 4'!$N36&lt;&gt;"",$V88&lt;&gt;$W88,$V88&lt;&gt;"",$W88&lt;&gt;""),'Finals 4'!$L36,"")</f>
        <v>1</v>
      </c>
      <c r="Y88" s="36">
        <f ca="1">IF(AND('Finals 4'!$L36&lt;&gt;"",'Finals 4'!$N36&lt;&gt;"",$V88&lt;&gt;$W88,$V88&lt;&gt;"",$W88&lt;&gt;""),'Finals 4'!$N36,"")</f>
        <v>1</v>
      </c>
      <c r="Z88" s="35" t="str">
        <f t="shared" ca="1" si="68"/>
        <v>Real MadridManchester City</v>
      </c>
      <c r="AA88" s="13">
        <f t="shared" ca="1" si="67"/>
        <v>1</v>
      </c>
      <c r="AB88" s="13" t="str">
        <f ca="1">IF(AA88&gt;0,X88&amp;Language!$E$84&amp;Y88,"")</f>
        <v>1-1</v>
      </c>
      <c r="AD88" s="145"/>
      <c r="AE88" s="150">
        <f ca="1">IF($AA88=0,"",IF($X88&gt;$Y88,Settings!$C$4,IF($X88=$Y88,1,0)))</f>
        <v>1</v>
      </c>
      <c r="AF88" s="145">
        <f ca="1">IF($AA88=0,"",IF($X88&lt;$Y88,Settings!$C$4,IF($X88=$Y88,1,0)))</f>
        <v>1</v>
      </c>
    </row>
    <row r="89" spans="2:32" s="2" customFormat="1" ht="12.75" thickTop="1" x14ac:dyDescent="0.2">
      <c r="B89" s="4"/>
      <c r="C89" s="4"/>
      <c r="D89" s="4"/>
      <c r="E89" s="4"/>
      <c r="F89" s="13"/>
      <c r="G89" s="13"/>
      <c r="H89" s="13"/>
      <c r="I89" s="13"/>
      <c r="J89" s="13"/>
      <c r="K89" s="13"/>
      <c r="L89" s="13"/>
      <c r="M89" s="13"/>
      <c r="U89" s="309" t="s">
        <v>41</v>
      </c>
      <c r="V89" s="310" t="str">
        <f>""</f>
        <v/>
      </c>
      <c r="W89" s="311" t="str">
        <f>""</f>
        <v/>
      </c>
      <c r="X89" s="311" t="str">
        <f>""</f>
        <v/>
      </c>
      <c r="Y89" s="312" t="str">
        <f>""</f>
        <v/>
      </c>
      <c r="Z89" s="313" t="str">
        <f t="shared" si="68"/>
        <v/>
      </c>
      <c r="AA89" s="311">
        <f t="shared" si="67"/>
        <v>0</v>
      </c>
      <c r="AB89" s="311" t="str">
        <f>IF(AA89&gt;0,X89&amp;Language!$E$84&amp;Y89,"")</f>
        <v/>
      </c>
      <c r="AC89" s="314"/>
      <c r="AD89" s="315"/>
      <c r="AE89" s="316" t="str">
        <f>IF($AA89=0,"",IF($X89&gt;$Y89,Settings!$C$4,IF($X89=$Y89,1,0)))</f>
        <v/>
      </c>
      <c r="AF89" s="315" t="str">
        <f>IF($AA89=0,"",IF($X89&lt;$Y89,Settings!$C$4,IF($X89=$Y89,1,0)))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IF(AA90&gt;0,X90&amp;Language!$E$84&amp;Y90,"")</f>
        <v/>
      </c>
      <c r="AD90" s="145"/>
      <c r="AE90" s="150" t="str">
        <f>IF($AA90=0,"",IF($X90&gt;$Y90,Settings!$C$4,IF($X90=$Y90,1,0)))</f>
        <v/>
      </c>
      <c r="AF90" s="145" t="str">
        <f>IF($AA90=0,"",IF($X90&lt;$Y90,Settings!$C$4,IF($X90=$Y90,1,0)))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IF(AA91&gt;0,X91&amp;Language!$E$84&amp;Y91,"")</f>
        <v/>
      </c>
      <c r="AD91" s="145"/>
      <c r="AE91" s="150" t="str">
        <f>IF($AA91=0,"",IF($X91&gt;$Y91,Settings!$C$4,IF($X91=$Y91,1,0)))</f>
        <v/>
      </c>
      <c r="AF91" s="145" t="str">
        <f>IF($AA91=0,"",IF($X91&lt;$Y91,Settings!$C$4,IF($X91=$Y91,1,0)))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IF(AA92&gt;0,X92&amp;Language!$E$84&amp;Y92,"")</f>
        <v/>
      </c>
      <c r="AD92" s="145"/>
      <c r="AE92" s="150" t="str">
        <f>IF($AA92=0,"",IF($X92&gt;$Y92,Settings!$C$4,IF($X92=$Y92,1,0)))</f>
        <v/>
      </c>
      <c r="AF92" s="145" t="str">
        <f>IF($AA92=0,"",IF($X92&lt;$Y92,Settings!$C$4,IF($X92=$Y92,1,0)))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IF(AA93&gt;0,X93&amp;Language!$E$84&amp;Y93,"")</f>
        <v/>
      </c>
      <c r="AD93" s="145"/>
      <c r="AE93" s="150" t="str">
        <f>IF($AA93=0,"",IF($X93&gt;$Y93,Settings!$C$4,IF($X93=$Y93,1,0)))</f>
        <v/>
      </c>
      <c r="AF93" s="145" t="str">
        <f>IF($AA93=0,"",IF($X93&lt;$Y93,Settings!$C$4,IF($X93=$Y93,1,0)))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IF(AA94&gt;0,X94&amp;Language!$E$84&amp;Y94,"")</f>
        <v/>
      </c>
      <c r="AD94" s="145"/>
      <c r="AE94" s="150" t="str">
        <f>IF($AA94=0,"",IF($X94&gt;$Y94,Settings!$C$4,IF($X94=$Y94,1,0)))</f>
        <v/>
      </c>
      <c r="AF94" s="145" t="str">
        <f>IF($AA94=0,"",IF($X94&lt;$Y94,Settings!$C$4,IF($X94=$Y94,1,0)))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IF(AA95&gt;0,X95&amp;Language!$E$84&amp;Y95,"")</f>
        <v/>
      </c>
      <c r="AD95" s="145"/>
      <c r="AE95" s="150" t="str">
        <f>IF($AA95=0,"",IF($X95&gt;$Y95,Settings!$C$4,IF($X95=$Y95,1,0)))</f>
        <v/>
      </c>
      <c r="AF95" s="145" t="str">
        <f>IF($AA95=0,"",IF($X95&lt;$Y95,Settings!$C$4,IF($X95=$Y95,1,0)))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IF(AA96&gt;0,X96&amp;Language!$E$84&amp;Y96,"")</f>
        <v/>
      </c>
      <c r="AD96" s="145"/>
      <c r="AE96" s="150" t="str">
        <f>IF($AA96=0,"",IF($X96&gt;$Y96,Settings!$C$4,IF($X96=$Y96,1,0)))</f>
        <v/>
      </c>
      <c r="AF96" s="145" t="str">
        <f>IF($AA96=0,"",IF($X96&lt;$Y96,Settings!$C$4,IF($X96=$Y96,1,0)))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IF(AA97&gt;0,X97&amp;Language!$E$84&amp;Y97,"")</f>
        <v/>
      </c>
      <c r="AD97" s="145"/>
      <c r="AE97" s="150" t="str">
        <f>IF($AA97=0,"",IF($X97&gt;$Y97,Settings!$C$4,IF($X97=$Y97,1,0)))</f>
        <v/>
      </c>
      <c r="AF97" s="145" t="str">
        <f>IF($AA97=0,"",IF($X97&lt;$Y97,Settings!$C$4,IF($X97=$Y97,1,0)))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IF(AA98&gt;0,X98&amp;Language!$E$84&amp;Y98,"")</f>
        <v/>
      </c>
      <c r="AD98" s="145"/>
      <c r="AE98" s="150" t="str">
        <f>IF($AA98=0,"",IF($X98&gt;$Y98,Settings!$C$4,IF($X98=$Y98,1,0)))</f>
        <v/>
      </c>
      <c r="AF98" s="145" t="str">
        <f>IF($AA98=0,"",IF($X98&lt;$Y98,Settings!$C$4,IF($X98=$Y98,1,0)))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IF(AA99&gt;0,X99&amp;Language!$E$84&amp;Y99,"")</f>
        <v/>
      </c>
      <c r="AD99" s="145"/>
      <c r="AE99" s="150" t="str">
        <f>IF($AA99=0,"",IF($X99&gt;$Y99,Settings!$C$4,IF($X99=$Y99,1,0)))</f>
        <v/>
      </c>
      <c r="AF99" s="145" t="str">
        <f>IF($AA99=0,"",IF($X99&lt;$Y99,Settings!$C$4,IF($X99=$Y99,1,0)))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IF(AA100&gt;0,X100&amp;Language!$E$84&amp;Y100,"")</f>
        <v/>
      </c>
      <c r="AD100" s="145"/>
      <c r="AE100" s="150" t="str">
        <f>IF($AA100=0,"",IF($X100&gt;$Y100,Settings!$C$4,IF($X100=$Y100,1,0)))</f>
        <v/>
      </c>
      <c r="AF100" s="145" t="str">
        <f>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IF(AA101&gt;0,X101&amp;Language!$E$84&amp;Y101,"")</f>
        <v/>
      </c>
      <c r="AD101" s="145"/>
      <c r="AE101" s="150" t="str">
        <f>IF($AA101=0,"",IF($X101&gt;$Y101,Settings!$C$4,IF($X101=$Y101,1,0)))</f>
        <v/>
      </c>
      <c r="AF101" s="145" t="str">
        <f>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IF(AA102&gt;0,X102&amp;Language!$E$84&amp;Y102,"")</f>
        <v/>
      </c>
      <c r="AD102" s="145"/>
      <c r="AE102" s="150" t="str">
        <f>IF($AA102=0,"",IF($X102&gt;$Y102,Settings!$C$4,IF($X102=$Y102,1,0)))</f>
        <v/>
      </c>
      <c r="AF102" s="145" t="str">
        <f>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IF(AA103&gt;0,X103&amp;Language!$E$84&amp;Y103,"")</f>
        <v/>
      </c>
      <c r="AD103" s="145"/>
      <c r="AE103" s="150" t="str">
        <f>IF($AA103=0,"",IF($X103&gt;$Y103,Settings!$C$4,IF($X103=$Y103,1,0)))</f>
        <v/>
      </c>
      <c r="AF103" s="145" t="str">
        <f>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IF(AA104&gt;0,X104&amp;Language!$E$84&amp;Y104,"")</f>
        <v/>
      </c>
      <c r="AD104" s="145"/>
      <c r="AE104" s="150" t="str">
        <f>IF($AA104=0,"",IF($X104&gt;$Y104,Settings!$C$4,IF($X104=$Y104,1,0)))</f>
        <v/>
      </c>
      <c r="AF104" s="145" t="str">
        <f>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IF(AA105&gt;0,X105&amp;Language!$E$84&amp;Y105,"")</f>
        <v/>
      </c>
      <c r="AD105" s="145"/>
      <c r="AE105" s="150" t="str">
        <f>IF($AA105=0,"",IF($X105&gt;$Y105,Settings!$C$4,IF($X105=$Y105,1,0)))</f>
        <v/>
      </c>
      <c r="AF105" s="145" t="str">
        <f>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IF(AA106&gt;0,X106&amp;Language!$E$84&amp;Y106,"")</f>
        <v/>
      </c>
      <c r="AD106" s="145"/>
      <c r="AE106" s="150" t="str">
        <f>IF($AA106=0,"",IF($X106&gt;$Y106,Settings!$C$4,IF($X106=$Y106,1,0)))</f>
        <v/>
      </c>
      <c r="AF106" s="145" t="str">
        <f>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IF(AA107&gt;0,X107&amp;Language!$E$84&amp;Y107,"")</f>
        <v/>
      </c>
      <c r="AD107" s="145"/>
      <c r="AE107" s="150" t="str">
        <f>IF($AA107=0,"",IF($X107&gt;$Y107,Settings!$C$4,IF($X107=$Y107,1,0)))</f>
        <v/>
      </c>
      <c r="AF107" s="145" t="str">
        <f>IF($AA107=0,"",IF($X107&lt;$Y107,Settings!$C$4,IF($X107=$Y107,1,0)))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IF(AA108&gt;0,X108&amp;Language!$E$84&amp;Y108,"")</f>
        <v/>
      </c>
      <c r="AD108" s="145"/>
      <c r="AE108" s="150" t="str">
        <f>IF($AA108=0,"",IF($X108&gt;$Y108,Settings!$C$4,IF($X108=$Y108,1,0)))</f>
        <v/>
      </c>
      <c r="AF108" s="145" t="str">
        <f>IF($AA108=0,"",IF($X108&lt;$Y108,Settings!$C$4,IF($X108=$Y108,1,0)))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IF($AA109=0,"",IF($X109&gt;$Y109,Settings!$C$4,IF($X109=$Y109,1,0)))</f>
        <v/>
      </c>
      <c r="AF109" s="14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IF(AA136&gt;0,Y64&amp;Language!$E$84&amp;X64,"")</f>
        <v/>
      </c>
      <c r="AD136" s="145"/>
    </row>
    <row r="137" spans="2:32" x14ac:dyDescent="0.2">
      <c r="Y137" s="68" t="s">
        <v>8</v>
      </c>
      <c r="Z137" s="35" t="str">
        <f ca="1">W65&amp;V65</f>
        <v>VFB Essenheim</v>
      </c>
      <c r="AA137" s="13">
        <f t="shared" ref="AA137:AA200" ca="1" si="70">AA65</f>
        <v>0</v>
      </c>
      <c r="AB137" s="13" t="str">
        <f ca="1">IF(AA137&gt;0,Y65&amp;Language!$E$84&amp;X65,"")</f>
        <v/>
      </c>
      <c r="AC137" s="2"/>
      <c r="AD137" s="145"/>
    </row>
    <row r="138" spans="2:32" x14ac:dyDescent="0.2">
      <c r="Y138" s="68" t="s">
        <v>9</v>
      </c>
      <c r="Z138" s="35" t="str">
        <f t="shared" ref="Z138:Z201" ca="1" si="71">W66&amp;V66</f>
        <v>FC Grönlingen1. FC Riedwald</v>
      </c>
      <c r="AA138" s="13">
        <f t="shared" ca="1" si="70"/>
        <v>1</v>
      </c>
      <c r="AB138" s="13" t="str">
        <f ca="1">IF(AA138&gt;0,Y66&amp;Language!$E$84&amp;X66,"")</f>
        <v>0-1</v>
      </c>
      <c r="AC138" s="2"/>
      <c r="AD138" s="145"/>
    </row>
    <row r="139" spans="2:32" x14ac:dyDescent="0.2">
      <c r="Y139" s="68" t="s">
        <v>10</v>
      </c>
      <c r="Z139" s="35" t="str">
        <f t="shared" ca="1" si="71"/>
        <v>Mainz 05Borussia Dortmund</v>
      </c>
      <c r="AA139" s="13">
        <f t="shared" ca="1" si="70"/>
        <v>1</v>
      </c>
      <c r="AB139" s="13" t="str">
        <f ca="1">IF(AA139&gt;0,Y67&amp;Language!$E$84&amp;X67,"")</f>
        <v>3-4</v>
      </c>
      <c r="AC139" s="2"/>
      <c r="AD139" s="145"/>
    </row>
    <row r="140" spans="2:32" x14ac:dyDescent="0.2">
      <c r="Y140" s="68" t="s">
        <v>11</v>
      </c>
      <c r="Z140" s="35" t="str">
        <f t="shared" ca="1" si="71"/>
        <v>Inter MailandReal Madrid</v>
      </c>
      <c r="AA140" s="13">
        <f t="shared" ca="1" si="70"/>
        <v>1</v>
      </c>
      <c r="AB140" s="13" t="str">
        <f ca="1">IF(AA140&gt;0,Y68&amp;Language!$E$84&amp;X68,"")</f>
        <v>2-3</v>
      </c>
      <c r="AC140" s="2"/>
      <c r="AD140" s="145"/>
    </row>
    <row r="141" spans="2:32" x14ac:dyDescent="0.2">
      <c r="Y141" s="68" t="s">
        <v>12</v>
      </c>
      <c r="Z141" s="35" t="str">
        <f t="shared" ca="1" si="71"/>
        <v>Kickers RodendorfSSV Wildbach</v>
      </c>
      <c r="AA141" s="13">
        <f t="shared" ca="1" si="70"/>
        <v>1</v>
      </c>
      <c r="AB141" s="13" t="str">
        <f ca="1">IF(AA141&gt;0,Y69&amp;Language!$E$84&amp;X69,"")</f>
        <v>4-4</v>
      </c>
      <c r="AC141" s="2"/>
      <c r="AD141" s="145"/>
    </row>
    <row r="142" spans="2:32" x14ac:dyDescent="0.2">
      <c r="Y142" s="68" t="s">
        <v>17</v>
      </c>
      <c r="Z142" s="35" t="str">
        <f t="shared" ca="1" si="71"/>
        <v>FSV RauenMaibach 1822 eV</v>
      </c>
      <c r="AA142" s="13">
        <f t="shared" ca="1" si="70"/>
        <v>1</v>
      </c>
      <c r="AB142" s="13" t="str">
        <f ca="1">IF(AA142&gt;0,Y70&amp;Language!$E$84&amp;X70,"")</f>
        <v>1-2</v>
      </c>
      <c r="AC142" s="2"/>
      <c r="AD142" s="145"/>
    </row>
    <row r="143" spans="2:32" x14ac:dyDescent="0.2">
      <c r="Y143" s="68" t="s">
        <v>18</v>
      </c>
      <c r="Z143" s="35" t="str">
        <f t="shared" ca="1" si="71"/>
        <v>1. FC NürnbergEintracht Frankfurt</v>
      </c>
      <c r="AA143" s="13">
        <f t="shared" ca="1" si="70"/>
        <v>1</v>
      </c>
      <c r="AB143" s="13" t="str">
        <f ca="1">IF(AA143&gt;0,Y71&amp;Language!$E$84&amp;X71,"")</f>
        <v>1-2</v>
      </c>
      <c r="AC143" s="2"/>
      <c r="AD143" s="145"/>
    </row>
    <row r="144" spans="2:32" x14ac:dyDescent="0.2">
      <c r="Y144" s="68" t="s">
        <v>19</v>
      </c>
      <c r="Z144" s="35" t="str">
        <f t="shared" ca="1" si="71"/>
        <v>FC BarcelonaManchester City</v>
      </c>
      <c r="AA144" s="13">
        <f t="shared" ca="1" si="70"/>
        <v>1</v>
      </c>
      <c r="AB144" s="13" t="str">
        <f ca="1">IF(AA144&gt;0,Y72&amp;Language!$E$84&amp;X72,"")</f>
        <v>1-1</v>
      </c>
      <c r="AC144" s="2"/>
      <c r="AD144" s="145"/>
    </row>
    <row r="145" spans="25:30" x14ac:dyDescent="0.2">
      <c r="Y145" s="68" t="s">
        <v>25</v>
      </c>
      <c r="Z145" s="35" t="str">
        <f t="shared" ca="1" si="71"/>
        <v>SSV Wildbach</v>
      </c>
      <c r="AA145" s="13">
        <f t="shared" ca="1" si="70"/>
        <v>0</v>
      </c>
      <c r="AB145" s="13" t="str">
        <f ca="1">IF(AA145&gt;0,Y73&amp;Language!$E$84&amp;X73,"")</f>
        <v/>
      </c>
      <c r="AC145" s="2"/>
      <c r="AD145" s="145"/>
    </row>
    <row r="146" spans="25:30" x14ac:dyDescent="0.2">
      <c r="Y146" s="68" t="s">
        <v>26</v>
      </c>
      <c r="Z146" s="35" t="str">
        <f t="shared" ca="1" si="71"/>
        <v>Maibach 1822 eVFC Grönlingen</v>
      </c>
      <c r="AA146" s="13">
        <f t="shared" ca="1" si="70"/>
        <v>1</v>
      </c>
      <c r="AB146" s="13" t="str">
        <f ca="1">IF(AA146&gt;0,Y74&amp;Language!$E$84&amp;X74,"")</f>
        <v>1-1</v>
      </c>
      <c r="AC146" s="2"/>
      <c r="AD146" s="145"/>
    </row>
    <row r="147" spans="25:30" x14ac:dyDescent="0.2">
      <c r="Y147" s="68" t="s">
        <v>27</v>
      </c>
      <c r="Z147" s="35" t="str">
        <f t="shared" ca="1" si="71"/>
        <v>Eintracht FrankfurtMainz 05</v>
      </c>
      <c r="AA147" s="13">
        <f t="shared" ca="1" si="70"/>
        <v>1</v>
      </c>
      <c r="AB147" s="13" t="str">
        <f ca="1">IF(AA147&gt;0,Y75&amp;Language!$E$84&amp;X75,"")</f>
        <v>2-2</v>
      </c>
      <c r="AC147" s="2"/>
      <c r="AD147" s="145"/>
    </row>
    <row r="148" spans="25:30" x14ac:dyDescent="0.2">
      <c r="Y148" s="68" t="s">
        <v>28</v>
      </c>
      <c r="Z148" s="35" t="str">
        <f t="shared" ca="1" si="71"/>
        <v>Manchester CityInter Mailand</v>
      </c>
      <c r="AA148" s="13">
        <f t="shared" ca="1" si="70"/>
        <v>1</v>
      </c>
      <c r="AB148" s="13" t="str">
        <f ca="1">IF(AA148&gt;0,Y76&amp;Language!$E$84&amp;X76,"")</f>
        <v>2-1</v>
      </c>
      <c r="AC148" s="2"/>
      <c r="AD148" s="145"/>
    </row>
    <row r="149" spans="25:30" x14ac:dyDescent="0.2">
      <c r="Y149" s="68" t="s">
        <v>29</v>
      </c>
      <c r="Z149" s="35" t="str">
        <f t="shared" ca="1" si="71"/>
        <v>VFB EssenheimKickers Rodendorf</v>
      </c>
      <c r="AA149" s="13">
        <f t="shared" ca="1" si="70"/>
        <v>1</v>
      </c>
      <c r="AB149" s="13" t="str">
        <f ca="1">IF(AA149&gt;0,Y77&amp;Language!$E$84&amp;X77,"")</f>
        <v>2-4</v>
      </c>
      <c r="AC149" s="2"/>
      <c r="AD149" s="145"/>
    </row>
    <row r="150" spans="25:30" x14ac:dyDescent="0.2">
      <c r="Y150" s="68" t="s">
        <v>30</v>
      </c>
      <c r="Z150" s="35" t="str">
        <f t="shared" ca="1" si="71"/>
        <v>1. FC RiedwaldFSV Rauen</v>
      </c>
      <c r="AA150" s="13">
        <f t="shared" ca="1" si="70"/>
        <v>1</v>
      </c>
      <c r="AB150" s="13" t="str">
        <f ca="1">IF(AA150&gt;0,Y78&amp;Language!$E$84&amp;X78,"")</f>
        <v>1-3</v>
      </c>
      <c r="AC150" s="2"/>
      <c r="AD150" s="145"/>
    </row>
    <row r="151" spans="25:30" x14ac:dyDescent="0.2">
      <c r="Y151" s="68" t="s">
        <v>31</v>
      </c>
      <c r="Z151" s="35" t="str">
        <f t="shared" ca="1" si="71"/>
        <v>Borussia Dortmund1. FC Nürnberg</v>
      </c>
      <c r="AA151" s="13">
        <f t="shared" ca="1" si="70"/>
        <v>1</v>
      </c>
      <c r="AB151" s="13" t="str">
        <f ca="1">IF(AA151&gt;0,Y79&amp;Language!$E$84&amp;X79,"")</f>
        <v>3-1</v>
      </c>
      <c r="AC151" s="2"/>
      <c r="AD151" s="145"/>
    </row>
    <row r="152" spans="25:30" x14ac:dyDescent="0.2">
      <c r="Y152" s="68" t="s">
        <v>32</v>
      </c>
      <c r="Z152" s="35" t="str">
        <f t="shared" ca="1" si="71"/>
        <v>Real MadridFC Barcelona</v>
      </c>
      <c r="AA152" s="13">
        <f t="shared" ca="1" si="70"/>
        <v>1</v>
      </c>
      <c r="AB152" s="13" t="str">
        <f ca="1">IF(AA152&gt;0,Y80&amp;Language!$E$84&amp;X80,"")</f>
        <v>1-0</v>
      </c>
      <c r="AC152" s="2"/>
      <c r="AD152" s="145"/>
    </row>
    <row r="153" spans="25:30" x14ac:dyDescent="0.2">
      <c r="Y153" s="68" t="s">
        <v>33</v>
      </c>
      <c r="Z153" s="35" t="str">
        <f t="shared" ca="1" si="71"/>
        <v>Kickers Rodendorf</v>
      </c>
      <c r="AA153" s="13">
        <f t="shared" ca="1" si="70"/>
        <v>0</v>
      </c>
      <c r="AB153" s="13" t="str">
        <f ca="1">IF(AA153&gt;0,Y81&amp;Language!$E$84&amp;X81,"")</f>
        <v/>
      </c>
      <c r="AC153" s="2"/>
      <c r="AD153" s="145"/>
    </row>
    <row r="154" spans="25:30" x14ac:dyDescent="0.2">
      <c r="Y154" s="68" t="s">
        <v>34</v>
      </c>
      <c r="Z154" s="35" t="str">
        <f t="shared" ca="1" si="71"/>
        <v>FSV RauenFC Grönlingen</v>
      </c>
      <c r="AA154" s="13">
        <f t="shared" ca="1" si="70"/>
        <v>1</v>
      </c>
      <c r="AB154" s="13" t="str">
        <f ca="1">IF(AA154&gt;0,Y82&amp;Language!$E$84&amp;X82,"")</f>
        <v>3-2</v>
      </c>
      <c r="AC154" s="2"/>
      <c r="AD154" s="145"/>
    </row>
    <row r="155" spans="25:30" x14ac:dyDescent="0.2">
      <c r="Y155" s="68" t="s">
        <v>35</v>
      </c>
      <c r="Z155" s="35" t="str">
        <f t="shared" ca="1" si="71"/>
        <v>1. FC NürnbergMainz 05</v>
      </c>
      <c r="AA155" s="13">
        <f t="shared" ca="1" si="70"/>
        <v>1</v>
      </c>
      <c r="AB155" s="13" t="str">
        <f ca="1">IF(AA155&gt;0,Y83&amp;Language!$E$84&amp;X83,"")</f>
        <v>3-3</v>
      </c>
      <c r="AC155" s="2"/>
      <c r="AD155" s="145"/>
    </row>
    <row r="156" spans="25:30" x14ac:dyDescent="0.2">
      <c r="Y156" s="68" t="s">
        <v>36</v>
      </c>
      <c r="Z156" s="35" t="str">
        <f t="shared" ca="1" si="71"/>
        <v>FC BarcelonaInter Mailand</v>
      </c>
      <c r="AA156" s="13">
        <f t="shared" ca="1" si="70"/>
        <v>1</v>
      </c>
      <c r="AB156" s="13" t="str">
        <f ca="1">IF(AA156&gt;0,Y84&amp;Language!$E$84&amp;X84,"")</f>
        <v>2-1</v>
      </c>
      <c r="AC156" s="2"/>
      <c r="AD156" s="145"/>
    </row>
    <row r="157" spans="25:30" x14ac:dyDescent="0.2">
      <c r="Y157" s="68" t="s">
        <v>37</v>
      </c>
      <c r="Z157" s="35" t="str">
        <f t="shared" ca="1" si="71"/>
        <v>SSV WildbachVFB Essenheim</v>
      </c>
      <c r="AA157" s="13">
        <f t="shared" ca="1" si="70"/>
        <v>1</v>
      </c>
      <c r="AB157" s="13" t="str">
        <f ca="1">IF(AA157&gt;0,Y85&amp;Language!$E$84&amp;X85,"")</f>
        <v>4-5</v>
      </c>
      <c r="AC157" s="2"/>
      <c r="AD157" s="145"/>
    </row>
    <row r="158" spans="25:30" x14ac:dyDescent="0.2">
      <c r="Y158" s="68" t="s">
        <v>38</v>
      </c>
      <c r="Z158" s="35" t="str">
        <f t="shared" ca="1" si="71"/>
        <v>Maibach 1822 eV1. FC Riedwald</v>
      </c>
      <c r="AA158" s="13">
        <f t="shared" ca="1" si="70"/>
        <v>1</v>
      </c>
      <c r="AB158" s="13" t="str">
        <f ca="1">IF(AA158&gt;0,Y86&amp;Language!$E$84&amp;X86,"")</f>
        <v>0-2</v>
      </c>
      <c r="AC158" s="2"/>
      <c r="AD158" s="145"/>
    </row>
    <row r="159" spans="25:30" x14ac:dyDescent="0.2">
      <c r="Y159" s="68" t="s">
        <v>39</v>
      </c>
      <c r="Z159" s="35" t="str">
        <f t="shared" ca="1" si="71"/>
        <v>Eintracht FrankfurtBorussia Dortmund</v>
      </c>
      <c r="AA159" s="13">
        <f t="shared" ca="1" si="70"/>
        <v>1</v>
      </c>
      <c r="AB159" s="13" t="str">
        <f ca="1">IF(AA159&gt;0,Y87&amp;Language!$E$84&amp;X87,"")</f>
        <v>0-0</v>
      </c>
      <c r="AC159" s="2"/>
      <c r="AD159" s="145"/>
    </row>
    <row r="160" spans="25:30" x14ac:dyDescent="0.2">
      <c r="Y160" s="68" t="s">
        <v>40</v>
      </c>
      <c r="Z160" s="35" t="str">
        <f t="shared" ca="1" si="71"/>
        <v>Manchester CityReal Madrid</v>
      </c>
      <c r="AA160" s="13">
        <f t="shared" ca="1" si="70"/>
        <v>1</v>
      </c>
      <c r="AB160" s="13" t="str">
        <f ca="1">IF(AA160&gt;0,Y88&amp;Language!$E$84&amp;X88,"")</f>
        <v>1-1</v>
      </c>
      <c r="AC160" s="2"/>
      <c r="AD160" s="145"/>
    </row>
    <row r="161" spans="25:30" x14ac:dyDescent="0.2">
      <c r="Y161" s="68" t="s">
        <v>41</v>
      </c>
      <c r="Z161" s="35" t="str">
        <f t="shared" si="71"/>
        <v/>
      </c>
      <c r="AA161" s="13">
        <f t="shared" si="70"/>
        <v>0</v>
      </c>
      <c r="AB161" s="13" t="str">
        <f>IF(AA161&gt;0,Y89&amp;Language!$E$84&amp;X89,"")</f>
        <v/>
      </c>
      <c r="AC161" s="2"/>
      <c r="AD161" s="145"/>
    </row>
    <row r="162" spans="25:30" x14ac:dyDescent="0.2">
      <c r="Y162" s="68" t="s">
        <v>42</v>
      </c>
      <c r="Z162" s="35" t="str">
        <f t="shared" si="71"/>
        <v/>
      </c>
      <c r="AA162" s="13">
        <f t="shared" si="70"/>
        <v>0</v>
      </c>
      <c r="AB162" s="13" t="str">
        <f>IF(AA162&gt;0,Y90&amp;Language!$E$84&amp;X90,"")</f>
        <v/>
      </c>
      <c r="AC162" s="2"/>
      <c r="AD162" s="145"/>
    </row>
    <row r="163" spans="25:30" x14ac:dyDescent="0.2">
      <c r="Y163" s="68" t="s">
        <v>43</v>
      </c>
      <c r="Z163" s="35" t="str">
        <f t="shared" si="71"/>
        <v/>
      </c>
      <c r="AA163" s="13">
        <f t="shared" si="70"/>
        <v>0</v>
      </c>
      <c r="AB163" s="13" t="str">
        <f>IF(AA163&gt;0,Y91&amp;Language!$E$84&amp;X91,"")</f>
        <v/>
      </c>
      <c r="AC163" s="2"/>
      <c r="AD163" s="145"/>
    </row>
    <row r="164" spans="25:30" x14ac:dyDescent="0.2">
      <c r="Y164" s="68" t="s">
        <v>44</v>
      </c>
      <c r="Z164" s="35" t="str">
        <f t="shared" si="71"/>
        <v/>
      </c>
      <c r="AA164" s="13">
        <f t="shared" si="70"/>
        <v>0</v>
      </c>
      <c r="AB164" s="13" t="str">
        <f>IF(AA164&gt;0,Y92&amp;Language!$E$84&amp;X92,"")</f>
        <v/>
      </c>
      <c r="AC164" s="2"/>
      <c r="AD164" s="145"/>
    </row>
    <row r="165" spans="25:30" x14ac:dyDescent="0.2">
      <c r="Y165" s="68" t="s">
        <v>45</v>
      </c>
      <c r="Z165" s="35" t="str">
        <f t="shared" si="71"/>
        <v/>
      </c>
      <c r="AA165" s="13">
        <f t="shared" si="70"/>
        <v>0</v>
      </c>
      <c r="AB165" s="13" t="str">
        <f>IF(AA165&gt;0,Y93&amp;Language!$E$84&amp;X93,"")</f>
        <v/>
      </c>
      <c r="AC165" s="2"/>
      <c r="AD165" s="145"/>
    </row>
    <row r="166" spans="25:30" x14ac:dyDescent="0.2">
      <c r="Y166" s="68" t="s">
        <v>46</v>
      </c>
      <c r="Z166" s="35" t="str">
        <f t="shared" si="71"/>
        <v/>
      </c>
      <c r="AA166" s="13">
        <f t="shared" si="70"/>
        <v>0</v>
      </c>
      <c r="AB166" s="13" t="str">
        <f>IF(AA166&gt;0,Y94&amp;Language!$E$84&amp;X94,"")</f>
        <v/>
      </c>
      <c r="AC166" s="2"/>
      <c r="AD166" s="145"/>
    </row>
    <row r="167" spans="25:30" x14ac:dyDescent="0.2">
      <c r="Y167" s="68" t="s">
        <v>47</v>
      </c>
      <c r="Z167" s="35" t="str">
        <f t="shared" si="71"/>
        <v/>
      </c>
      <c r="AA167" s="13">
        <f t="shared" si="70"/>
        <v>0</v>
      </c>
      <c r="AB167" s="13" t="str">
        <f>IF(AA167&gt;0,Y95&amp;Language!$E$84&amp;X95,"")</f>
        <v/>
      </c>
      <c r="AC167" s="2"/>
      <c r="AD167" s="145"/>
    </row>
    <row r="168" spans="25:30" x14ac:dyDescent="0.2">
      <c r="Y168" s="68" t="s">
        <v>48</v>
      </c>
      <c r="Z168" s="35" t="str">
        <f t="shared" si="71"/>
        <v/>
      </c>
      <c r="AA168" s="13">
        <f t="shared" si="70"/>
        <v>0</v>
      </c>
      <c r="AB168" s="13" t="str">
        <f>IF(AA168&gt;0,Y96&amp;Language!$E$84&amp;X96,"")</f>
        <v/>
      </c>
      <c r="AC168" s="2"/>
      <c r="AD168" s="145"/>
    </row>
    <row r="169" spans="25:30" x14ac:dyDescent="0.2">
      <c r="Y169" s="68" t="s">
        <v>49</v>
      </c>
      <c r="Z169" s="35" t="str">
        <f t="shared" si="71"/>
        <v/>
      </c>
      <c r="AA169" s="13">
        <f t="shared" si="70"/>
        <v>0</v>
      </c>
      <c r="AB169" s="13" t="str">
        <f>IF(AA169&gt;0,Y97&amp;Language!$E$84&amp;X97,"")</f>
        <v/>
      </c>
      <c r="AC169" s="2"/>
      <c r="AD169" s="145"/>
    </row>
    <row r="170" spans="25:30" x14ac:dyDescent="0.2">
      <c r="Y170" s="68" t="s">
        <v>50</v>
      </c>
      <c r="Z170" s="35" t="str">
        <f t="shared" si="71"/>
        <v/>
      </c>
      <c r="AA170" s="13">
        <f t="shared" si="70"/>
        <v>0</v>
      </c>
      <c r="AB170" s="13" t="str">
        <f>IF(AA170&gt;0,Y98&amp;Language!$E$84&amp;X98,"")</f>
        <v/>
      </c>
      <c r="AC170" s="2"/>
      <c r="AD170" s="145"/>
    </row>
    <row r="171" spans="25:30" x14ac:dyDescent="0.2">
      <c r="Y171" s="68" t="s">
        <v>51</v>
      </c>
      <c r="Z171" s="35" t="str">
        <f t="shared" si="71"/>
        <v/>
      </c>
      <c r="AA171" s="13">
        <f t="shared" si="70"/>
        <v>0</v>
      </c>
      <c r="AB171" s="13" t="str">
        <f>IF(AA171&gt;0,Y99&amp;Language!$E$84&amp;X99,"")</f>
        <v/>
      </c>
      <c r="AC171" s="2"/>
      <c r="AD171" s="145"/>
    </row>
    <row r="172" spans="25:30" x14ac:dyDescent="0.2">
      <c r="Y172" s="68" t="s">
        <v>60</v>
      </c>
      <c r="Z172" s="35" t="str">
        <f t="shared" si="71"/>
        <v/>
      </c>
      <c r="AA172" s="13">
        <f t="shared" si="70"/>
        <v>0</v>
      </c>
      <c r="AB172" s="13" t="str">
        <f>IF(AA172&gt;0,Y100&amp;Language!$E$84&amp;X100,"")</f>
        <v/>
      </c>
      <c r="AC172" s="2"/>
      <c r="AD172" s="145"/>
    </row>
    <row r="173" spans="25:30" x14ac:dyDescent="0.2">
      <c r="Y173" s="68" t="s">
        <v>61</v>
      </c>
      <c r="Z173" s="35" t="str">
        <f t="shared" si="71"/>
        <v/>
      </c>
      <c r="AA173" s="13">
        <f t="shared" si="70"/>
        <v>0</v>
      </c>
      <c r="AB173" s="13" t="str">
        <f>IF(AA173&gt;0,Y101&amp;Language!$E$84&amp;X101,"")</f>
        <v/>
      </c>
      <c r="AC173" s="2"/>
      <c r="AD173" s="145"/>
    </row>
    <row r="174" spans="25:30" x14ac:dyDescent="0.2">
      <c r="Y174" s="68" t="s">
        <v>62</v>
      </c>
      <c r="Z174" s="35" t="str">
        <f t="shared" si="71"/>
        <v/>
      </c>
      <c r="AA174" s="13">
        <f t="shared" si="70"/>
        <v>0</v>
      </c>
      <c r="AB174" s="13" t="str">
        <f>IF(AA174&gt;0,Y102&amp;Language!$E$84&amp;X102,"")</f>
        <v/>
      </c>
      <c r="AC174" s="2"/>
      <c r="AD174" s="145"/>
    </row>
    <row r="175" spans="25:30" x14ac:dyDescent="0.2">
      <c r="Y175" s="68" t="s">
        <v>63</v>
      </c>
      <c r="Z175" s="35" t="str">
        <f t="shared" si="71"/>
        <v/>
      </c>
      <c r="AA175" s="13">
        <f t="shared" si="70"/>
        <v>0</v>
      </c>
      <c r="AB175" s="13" t="str">
        <f>IF(AA175&gt;0,Y103&amp;Language!$E$84&amp;X103,"")</f>
        <v/>
      </c>
      <c r="AC175" s="2"/>
      <c r="AD175" s="145"/>
    </row>
    <row r="176" spans="25:30" x14ac:dyDescent="0.2">
      <c r="Y176" s="68" t="s">
        <v>64</v>
      </c>
      <c r="Z176" s="35" t="str">
        <f t="shared" si="71"/>
        <v/>
      </c>
      <c r="AA176" s="13">
        <f t="shared" si="70"/>
        <v>0</v>
      </c>
      <c r="AB176" s="13" t="str">
        <f>IF(AA176&gt;0,Y104&amp;Language!$E$84&amp;X104,"")</f>
        <v/>
      </c>
      <c r="AC176" s="2"/>
      <c r="AD176" s="145"/>
    </row>
    <row r="177" spans="25:30" x14ac:dyDescent="0.2">
      <c r="Y177" s="68" t="s">
        <v>65</v>
      </c>
      <c r="Z177" s="35" t="str">
        <f t="shared" si="71"/>
        <v/>
      </c>
      <c r="AA177" s="13">
        <f t="shared" si="70"/>
        <v>0</v>
      </c>
      <c r="AB177" s="13" t="str">
        <f>IF(AA177&gt;0,Y105&amp;Language!$E$84&amp;X105,"")</f>
        <v/>
      </c>
      <c r="AC177" s="2"/>
      <c r="AD177" s="145"/>
    </row>
    <row r="178" spans="25:30" x14ac:dyDescent="0.2">
      <c r="Y178" s="68" t="s">
        <v>66</v>
      </c>
      <c r="Z178" s="35" t="str">
        <f t="shared" si="71"/>
        <v/>
      </c>
      <c r="AA178" s="13">
        <f t="shared" si="70"/>
        <v>0</v>
      </c>
      <c r="AB178" s="13" t="str">
        <f>IF(AA178&gt;0,Y106&amp;Language!$E$84&amp;X106,"")</f>
        <v/>
      </c>
      <c r="AC178" s="2"/>
      <c r="AD178" s="145"/>
    </row>
    <row r="179" spans="25:30" x14ac:dyDescent="0.2">
      <c r="Y179" s="68" t="s">
        <v>67</v>
      </c>
      <c r="Z179" s="35" t="str">
        <f t="shared" si="71"/>
        <v/>
      </c>
      <c r="AA179" s="13">
        <f t="shared" si="70"/>
        <v>0</v>
      </c>
      <c r="AB179" s="13" t="str">
        <f>IF(AA179&gt;0,Y107&amp;Language!$E$84&amp;X107,"")</f>
        <v/>
      </c>
      <c r="AC179" s="2"/>
      <c r="AD179" s="145"/>
    </row>
    <row r="180" spans="25:30" x14ac:dyDescent="0.2">
      <c r="Y180" s="68" t="s">
        <v>68</v>
      </c>
      <c r="Z180" s="35" t="str">
        <f t="shared" si="71"/>
        <v/>
      </c>
      <c r="AA180" s="13">
        <f t="shared" si="70"/>
        <v>0</v>
      </c>
      <c r="AB180" s="13" t="str">
        <f>IF(AA180&gt;0,Y108&amp;Language!$E$84&amp;X108,"")</f>
        <v/>
      </c>
      <c r="AC180" s="2"/>
      <c r="AD180" s="145"/>
    </row>
    <row r="181" spans="25:30" x14ac:dyDescent="0.2">
      <c r="Y181" s="68" t="s">
        <v>69</v>
      </c>
      <c r="Z181" s="35" t="str">
        <f t="shared" si="71"/>
        <v/>
      </c>
      <c r="AA181" s="13">
        <f t="shared" si="70"/>
        <v>0</v>
      </c>
      <c r="AB181" s="13" t="str">
        <f>IF(AA181&gt;0,Y109&amp;Language!$E$84&amp;X109,"")</f>
        <v/>
      </c>
      <c r="AC181" s="2"/>
      <c r="AD181" s="145"/>
    </row>
    <row r="182" spans="25:30" x14ac:dyDescent="0.2">
      <c r="Y182" s="68" t="s">
        <v>70</v>
      </c>
      <c r="Z182" s="35" t="str">
        <f t="shared" si="71"/>
        <v/>
      </c>
      <c r="AA182" s="13">
        <f t="shared" si="70"/>
        <v>0</v>
      </c>
      <c r="AB182" s="13" t="str">
        <f>IF(AA182&gt;0,Y110&amp;Language!$E$84&amp;X110,"")</f>
        <v/>
      </c>
      <c r="AC182" s="2"/>
      <c r="AD182" s="145"/>
    </row>
    <row r="183" spans="25:30" x14ac:dyDescent="0.2">
      <c r="Y183" s="68" t="s">
        <v>71</v>
      </c>
      <c r="Z183" s="35" t="str">
        <f t="shared" si="71"/>
        <v/>
      </c>
      <c r="AA183" s="13">
        <f t="shared" si="70"/>
        <v>0</v>
      </c>
      <c r="AB183" s="13" t="str">
        <f>IF(AA183&gt;0,Y111&amp;Language!$E$84&amp;X111,"")</f>
        <v/>
      </c>
      <c r="AC183" s="2"/>
      <c r="AD183" s="145"/>
    </row>
    <row r="184" spans="25:30" x14ac:dyDescent="0.2">
      <c r="Y184" s="68" t="s">
        <v>72</v>
      </c>
      <c r="Z184" s="35" t="str">
        <f t="shared" si="71"/>
        <v/>
      </c>
      <c r="AA184" s="13">
        <f t="shared" si="70"/>
        <v>0</v>
      </c>
      <c r="AB184" s="13" t="str">
        <f>IF(AA184&gt;0,Y112&amp;Language!$E$84&amp;X112,"")</f>
        <v/>
      </c>
      <c r="AC184" s="2"/>
      <c r="AD184" s="145"/>
    </row>
    <row r="185" spans="25:30" x14ac:dyDescent="0.2">
      <c r="Y185" s="68" t="s">
        <v>73</v>
      </c>
      <c r="Z185" s="35" t="str">
        <f t="shared" si="71"/>
        <v/>
      </c>
      <c r="AA185" s="13">
        <f t="shared" si="70"/>
        <v>0</v>
      </c>
      <c r="AB185" s="13" t="str">
        <f>IF(AA185&gt;0,Y113&amp;Language!$E$84&amp;X113,"")</f>
        <v/>
      </c>
      <c r="AC185" s="2"/>
      <c r="AD185" s="145"/>
    </row>
    <row r="186" spans="25:30" x14ac:dyDescent="0.2">
      <c r="Y186" s="68" t="s">
        <v>74</v>
      </c>
      <c r="Z186" s="35" t="str">
        <f t="shared" si="71"/>
        <v/>
      </c>
      <c r="AA186" s="13">
        <f t="shared" si="70"/>
        <v>0</v>
      </c>
      <c r="AB186" s="13" t="str">
        <f>IF(AA186&gt;0,Y114&amp;Language!$E$84&amp;X114,"")</f>
        <v/>
      </c>
      <c r="AC186" s="2"/>
      <c r="AD186" s="145"/>
    </row>
    <row r="187" spans="25:30" x14ac:dyDescent="0.2">
      <c r="Y187" s="68" t="s">
        <v>75</v>
      </c>
      <c r="Z187" s="35" t="str">
        <f t="shared" si="71"/>
        <v/>
      </c>
      <c r="AA187" s="13">
        <f t="shared" si="70"/>
        <v>0</v>
      </c>
      <c r="AB187" s="13" t="str">
        <f>IF(AA187&gt;0,Y115&amp;Language!$E$84&amp;X115,"")</f>
        <v/>
      </c>
      <c r="AC187" s="2"/>
      <c r="AD187" s="145"/>
    </row>
    <row r="188" spans="25:30" x14ac:dyDescent="0.2">
      <c r="Y188" s="68" t="s">
        <v>76</v>
      </c>
      <c r="Z188" s="35" t="str">
        <f t="shared" si="71"/>
        <v/>
      </c>
      <c r="AA188" s="13">
        <f t="shared" si="70"/>
        <v>0</v>
      </c>
      <c r="AB188" s="13" t="str">
        <f>IF(AA188&gt;0,Y116&amp;Language!$E$84&amp;X116,"")</f>
        <v/>
      </c>
      <c r="AC188" s="2"/>
      <c r="AD188" s="145"/>
    </row>
    <row r="189" spans="25:30" x14ac:dyDescent="0.2">
      <c r="Y189" s="68" t="s">
        <v>77</v>
      </c>
      <c r="Z189" s="35" t="str">
        <f t="shared" si="71"/>
        <v/>
      </c>
      <c r="AA189" s="13">
        <f t="shared" si="70"/>
        <v>0</v>
      </c>
      <c r="AB189" s="13" t="str">
        <f>IF(AA189&gt;0,Y117&amp;Language!$E$84&amp;X117,"")</f>
        <v/>
      </c>
      <c r="AC189" s="2"/>
      <c r="AD189" s="145"/>
    </row>
    <row r="190" spans="25:30" x14ac:dyDescent="0.2">
      <c r="Y190" s="68" t="s">
        <v>78</v>
      </c>
      <c r="Z190" s="35" t="str">
        <f t="shared" si="71"/>
        <v/>
      </c>
      <c r="AA190" s="13">
        <f t="shared" si="70"/>
        <v>0</v>
      </c>
      <c r="AB190" s="13" t="str">
        <f>IF(AA190&gt;0,Y118&amp;Language!$E$84&amp;X118,"")</f>
        <v/>
      </c>
      <c r="AC190" s="2"/>
      <c r="AD190" s="145"/>
    </row>
    <row r="191" spans="25:30" x14ac:dyDescent="0.2">
      <c r="Y191" s="68" t="s">
        <v>79</v>
      </c>
      <c r="Z191" s="35" t="str">
        <f t="shared" si="71"/>
        <v/>
      </c>
      <c r="AA191" s="13">
        <f t="shared" si="70"/>
        <v>0</v>
      </c>
      <c r="AB191" s="13" t="str">
        <f>IF(AA191&gt;0,Y119&amp;Language!$E$84&amp;X119,"")</f>
        <v/>
      </c>
      <c r="AC191" s="2"/>
      <c r="AD191" s="145"/>
    </row>
    <row r="192" spans="25:30" x14ac:dyDescent="0.2">
      <c r="Y192" s="68" t="s">
        <v>80</v>
      </c>
      <c r="Z192" s="35" t="str">
        <f t="shared" si="71"/>
        <v/>
      </c>
      <c r="AA192" s="13">
        <f t="shared" si="70"/>
        <v>0</v>
      </c>
      <c r="AB192" s="13" t="str">
        <f>IF(AA192&gt;0,Y120&amp;Language!$E$84&amp;X120,"")</f>
        <v/>
      </c>
      <c r="AC192" s="2"/>
      <c r="AD192" s="145"/>
    </row>
    <row r="193" spans="25:30" x14ac:dyDescent="0.2">
      <c r="Y193" s="68" t="s">
        <v>81</v>
      </c>
      <c r="Z193" s="35" t="str">
        <f t="shared" si="71"/>
        <v/>
      </c>
      <c r="AA193" s="13">
        <f t="shared" si="70"/>
        <v>0</v>
      </c>
      <c r="AB193" s="13" t="str">
        <f>IF(AA193&gt;0,Y121&amp;Language!$E$84&amp;X121,"")</f>
        <v/>
      </c>
      <c r="AC193" s="2"/>
      <c r="AD193" s="145"/>
    </row>
    <row r="194" spans="25:30" x14ac:dyDescent="0.2">
      <c r="Y194" s="68" t="s">
        <v>82</v>
      </c>
      <c r="Z194" s="35" t="str">
        <f t="shared" si="71"/>
        <v/>
      </c>
      <c r="AA194" s="13">
        <f t="shared" si="70"/>
        <v>0</v>
      </c>
      <c r="AB194" s="13" t="str">
        <f>IF(AA194&gt;0,Y122&amp;Language!$E$84&amp;X122,"")</f>
        <v/>
      </c>
      <c r="AC194" s="2"/>
      <c r="AD194" s="145"/>
    </row>
    <row r="195" spans="25:30" x14ac:dyDescent="0.2">
      <c r="Y195" s="68" t="s">
        <v>83</v>
      </c>
      <c r="Z195" s="35" t="str">
        <f t="shared" si="71"/>
        <v/>
      </c>
      <c r="AA195" s="13">
        <f t="shared" si="70"/>
        <v>0</v>
      </c>
      <c r="AB195" s="13" t="str">
        <f>IF(AA195&gt;0,Y123&amp;Language!$E$84&amp;X123,"")</f>
        <v/>
      </c>
      <c r="AC195" s="2"/>
      <c r="AD195" s="145"/>
    </row>
    <row r="196" spans="25:30" x14ac:dyDescent="0.2">
      <c r="Y196" s="68" t="s">
        <v>84</v>
      </c>
      <c r="Z196" s="35" t="str">
        <f t="shared" si="71"/>
        <v/>
      </c>
      <c r="AA196" s="13">
        <f t="shared" si="70"/>
        <v>0</v>
      </c>
      <c r="AB196" s="13" t="str">
        <f>IF(AA196&gt;0,Y124&amp;Language!$E$84&amp;X124,"")</f>
        <v/>
      </c>
      <c r="AC196" s="2"/>
      <c r="AD196" s="145"/>
    </row>
    <row r="197" spans="25:30" x14ac:dyDescent="0.2">
      <c r="Y197" s="68" t="s">
        <v>85</v>
      </c>
      <c r="Z197" s="35" t="str">
        <f t="shared" si="71"/>
        <v/>
      </c>
      <c r="AA197" s="13">
        <f t="shared" si="70"/>
        <v>0</v>
      </c>
      <c r="AB197" s="13" t="str">
        <f>IF(AA197&gt;0,Y125&amp;Language!$E$84&amp;X125,"")</f>
        <v/>
      </c>
      <c r="AC197" s="2"/>
      <c r="AD197" s="145"/>
    </row>
    <row r="198" spans="25:30" x14ac:dyDescent="0.2">
      <c r="Y198" s="68" t="s">
        <v>86</v>
      </c>
      <c r="Z198" s="35" t="str">
        <f t="shared" si="71"/>
        <v/>
      </c>
      <c r="AA198" s="13">
        <f t="shared" si="70"/>
        <v>0</v>
      </c>
      <c r="AB198" s="13" t="str">
        <f>IF(AA198&gt;0,Y126&amp;Language!$E$84&amp;X126,"")</f>
        <v/>
      </c>
      <c r="AC198" s="2"/>
      <c r="AD198" s="145"/>
    </row>
    <row r="199" spans="25:30" x14ac:dyDescent="0.2">
      <c r="Y199" s="68" t="s">
        <v>87</v>
      </c>
      <c r="Z199" s="35" t="str">
        <f t="shared" si="71"/>
        <v/>
      </c>
      <c r="AA199" s="13">
        <f t="shared" si="70"/>
        <v>0</v>
      </c>
      <c r="AB199" s="13" t="str">
        <f>IF(AA199&gt;0,Y127&amp;Language!$E$84&amp;X127,"")</f>
        <v/>
      </c>
      <c r="AC199" s="2"/>
      <c r="AD199" s="145"/>
    </row>
    <row r="200" spans="25:30" x14ac:dyDescent="0.2">
      <c r="Y200" s="68" t="s">
        <v>88</v>
      </c>
      <c r="Z200" s="35" t="str">
        <f t="shared" si="71"/>
        <v/>
      </c>
      <c r="AA200" s="13">
        <f t="shared" si="70"/>
        <v>0</v>
      </c>
      <c r="AB200" s="13" t="str">
        <f>IF(AA200&gt;0,Y128&amp;Language!$E$84&amp;X128,"")</f>
        <v/>
      </c>
      <c r="AC200" s="2"/>
      <c r="AD200" s="145"/>
    </row>
    <row r="201" spans="25:30" x14ac:dyDescent="0.2">
      <c r="Y201" s="68" t="s">
        <v>89</v>
      </c>
      <c r="Z201" s="35" t="str">
        <f t="shared" si="71"/>
        <v/>
      </c>
      <c r="AA201" s="13">
        <f t="shared" ref="AA201:AA207" si="72">AA129</f>
        <v>0</v>
      </c>
      <c r="AB201" s="13" t="str">
        <f>IF(AA201&gt;0,Y129&amp;Language!$E$84&amp;X129,"")</f>
        <v/>
      </c>
      <c r="AC201" s="2"/>
      <c r="AD201" s="145"/>
    </row>
    <row r="202" spans="25:30" x14ac:dyDescent="0.2">
      <c r="Y202" s="68" t="s">
        <v>90</v>
      </c>
      <c r="Z202" s="35" t="str">
        <f t="shared" ref="Z202:Z206" si="73">W130&amp;V130</f>
        <v/>
      </c>
      <c r="AA202" s="13">
        <f t="shared" si="72"/>
        <v>0</v>
      </c>
      <c r="AB202" s="13" t="str">
        <f>IF(AA202&gt;0,Y130&amp;Language!$E$84&amp;X130,"")</f>
        <v/>
      </c>
      <c r="AC202" s="2"/>
      <c r="AD202" s="145"/>
    </row>
    <row r="203" spans="25:30" x14ac:dyDescent="0.2">
      <c r="Y203" s="68" t="s">
        <v>91</v>
      </c>
      <c r="Z203" s="35" t="str">
        <f t="shared" si="73"/>
        <v/>
      </c>
      <c r="AA203" s="13">
        <f t="shared" si="72"/>
        <v>0</v>
      </c>
      <c r="AB203" s="13" t="str">
        <f>IF(AA203&gt;0,Y131&amp;Language!$E$84&amp;X131,"")</f>
        <v/>
      </c>
      <c r="AC203" s="2"/>
      <c r="AD203" s="145"/>
    </row>
    <row r="204" spans="25:30" x14ac:dyDescent="0.2">
      <c r="Y204" s="68" t="s">
        <v>92</v>
      </c>
      <c r="Z204" s="35" t="str">
        <f t="shared" si="73"/>
        <v/>
      </c>
      <c r="AA204" s="13">
        <f t="shared" si="72"/>
        <v>0</v>
      </c>
      <c r="AB204" s="13" t="str">
        <f>IF(AA204&gt;0,Y132&amp;Language!$E$84&amp;X132,"")</f>
        <v/>
      </c>
      <c r="AC204" s="2"/>
      <c r="AD204" s="145"/>
    </row>
    <row r="205" spans="25:30" x14ac:dyDescent="0.2">
      <c r="Y205" s="68" t="s">
        <v>93</v>
      </c>
      <c r="Z205" s="35" t="str">
        <f t="shared" si="73"/>
        <v/>
      </c>
      <c r="AA205" s="13">
        <f t="shared" si="72"/>
        <v>0</v>
      </c>
      <c r="AB205" s="13" t="str">
        <f>IF(AA205&gt;0,Y133&amp;Language!$E$84&amp;X133,"")</f>
        <v/>
      </c>
      <c r="AC205" s="2"/>
      <c r="AD205" s="145"/>
    </row>
    <row r="206" spans="25:30" x14ac:dyDescent="0.2">
      <c r="Y206" s="68" t="s">
        <v>94</v>
      </c>
      <c r="Z206" s="35" t="str">
        <f t="shared" si="73"/>
        <v/>
      </c>
      <c r="AA206" s="13">
        <f t="shared" si="72"/>
        <v>0</v>
      </c>
      <c r="AB206" s="13" t="str">
        <f>IF(AA206&gt;0,Y134&amp;Language!$E$84&amp;X134,"")</f>
        <v/>
      </c>
      <c r="AC206" s="2"/>
      <c r="AD206" s="145"/>
    </row>
    <row r="207" spans="25:30" ht="12.75" thickBot="1" x14ac:dyDescent="0.25">
      <c r="Y207" s="69" t="s">
        <v>95</v>
      </c>
      <c r="Z207" s="37" t="str">
        <f>W135&amp;V135</f>
        <v/>
      </c>
      <c r="AA207" s="38">
        <f t="shared" si="72"/>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31FEC-E88C-4709-BC3E-5B0E1CC7A34D}">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2</v>
      </c>
      <c r="D4" s="13">
        <f ca="1">E4+ROW()/1000+(F4="")*10</f>
        <v>2.004</v>
      </c>
      <c r="E4" s="269">
        <f ca="1">IF($AI$15,RANK(AH17,AH$17:AH$25,1),RANK(X17,X$17:X$25,1))</f>
        <v>2</v>
      </c>
      <c r="F4" s="1" t="str">
        <f ca="1">$Q64</f>
        <v>VFB Essenheim</v>
      </c>
      <c r="G4" s="1">
        <f t="shared" ref="G4:G12" ca="1" si="1">SUMIFS($X$64:$X$135,$V$64:$V$135,$F4)+SUMIFS($Y$64:$Y$135,$W$64:$W$135,$F4)</f>
        <v>7</v>
      </c>
      <c r="H4" s="1">
        <f t="shared" ref="H4:H12" ca="1" si="2">SUMIFS($Y$64:$Y$135,$V$64:$V$135,$F4)+SUMIFS($X$64:$X$135,$W$64:$W$135,$F4)</f>
        <v>8</v>
      </c>
      <c r="I4" s="13">
        <f t="shared" ref="I4:I12" ca="1" si="3">G4-H4</f>
        <v>-1</v>
      </c>
      <c r="J4" s="1">
        <f ca="1">SUMIF($V$64:$V$135,F4,$AE$64:$AE$135)+SUMIF($W$64:$W$135,F4,$AF$64:$AF$135)</f>
        <v>3</v>
      </c>
      <c r="K4" s="1">
        <f t="shared" ref="K4:K12" ca="1" si="4">SUMPRODUCT(($V$64:$V$135=F4)*($X$64:$X$135&lt;&gt;""))+SUMPRODUCT(($W$64:$W$135=F4)*($Y$64:$Y$135&lt;&gt;""))</f>
        <v>2</v>
      </c>
      <c r="L4" s="1">
        <f t="shared" ref="L4:L12" ca="1" si="5">SUMPRODUCT(($V$64:$V$135=F4)*($X$64:$X$135&gt;$Y$64:$Y$135))+SUMPRODUCT(($W$64:$W$135=F4)*($X$64:$X$135&lt;$Y$64:$Y$135))</f>
        <v>1</v>
      </c>
      <c r="M4" s="1">
        <f t="shared" ref="M4:M12" ca="1" si="6">SUMPRODUCT(($V$64:$W$135=F4)*($X$64:$X$135=$Y$64:$Y$135)*($X$64:$X$135&lt;&gt;"")*($Y$64:$Y$135&lt;&gt;""))</f>
        <v>0</v>
      </c>
      <c r="N4" s="1">
        <f t="shared" ref="N4:N12" ca="1" si="7">SUMPRODUCT(($V$64:$V$135=F4)*($X$64:$X$135&lt;$Y$64:$Y$135))+SUMPRODUCT(($W$64:$W$135=F4)*($X$64:$X$135&gt;$Y$64:$Y$135))</f>
        <v>1</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1.0404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1.0404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1.0404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1.0404</v>
      </c>
      <c r="AP4" s="648">
        <f ca="1">RANK($AO4,$AO$4:$AO$12,1)</f>
        <v>1</v>
      </c>
    </row>
    <row r="5" spans="1:42" s="2" customFormat="1" x14ac:dyDescent="0.2">
      <c r="A5" s="256"/>
      <c r="B5" s="1">
        <v>2</v>
      </c>
      <c r="C5" s="22">
        <f t="shared" ref="C5:C12" ca="1" si="11">RANK(D5,$D$4:$D$12,1)</f>
        <v>3</v>
      </c>
      <c r="D5" s="13">
        <f t="shared" ref="D5:D12" ca="1" si="12">E5+ROW()/1000+(F5="")*10</f>
        <v>3.0049999999999999</v>
      </c>
      <c r="E5" s="269">
        <f t="shared" ref="E5:E12" ca="1" si="13">IF($AI$15,RANK(AH18,AH$17:AH$25,1),RANK(X18,X$17:X$25,1))</f>
        <v>3</v>
      </c>
      <c r="F5" s="1" t="str">
        <f t="shared" ref="F5:F12" ca="1" si="14">$Q65</f>
        <v>SSV Wildbach</v>
      </c>
      <c r="G5" s="1">
        <f t="shared" ca="1" si="1"/>
        <v>8</v>
      </c>
      <c r="H5" s="1">
        <f t="shared" ca="1" si="2"/>
        <v>9</v>
      </c>
      <c r="I5" s="13">
        <f t="shared" ca="1" si="3"/>
        <v>-1</v>
      </c>
      <c r="J5" s="1">
        <f t="shared" ref="J5:J12" ca="1" si="15">SUMIF($V$64:$V$135,F5,$AE$64:$AE$135)+SUMIF($W$64:$W$135,F5,$AF$64:$AF$135)</f>
        <v>1</v>
      </c>
      <c r="K5" s="1">
        <f t="shared" ca="1" si="4"/>
        <v>2</v>
      </c>
      <c r="L5" s="1">
        <f t="shared" ca="1" si="5"/>
        <v>0</v>
      </c>
      <c r="M5" s="1">
        <f t="shared" ca="1" si="6"/>
        <v>1</v>
      </c>
      <c r="N5" s="1">
        <f t="shared" ca="1" si="7"/>
        <v>1</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1.0405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1.0405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1.0405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1.0405</v>
      </c>
      <c r="AP5" s="648">
        <f t="shared" ref="AP5:AP12" ca="1" si="28">RANK($AO5,$AO$4:$AO$12,1)</f>
        <v>2</v>
      </c>
    </row>
    <row r="6" spans="1:42" s="2" customFormat="1" x14ac:dyDescent="0.2">
      <c r="A6" s="256"/>
      <c r="B6" s="1">
        <v>3</v>
      </c>
      <c r="C6" s="22">
        <f t="shared" ca="1" si="11"/>
        <v>1</v>
      </c>
      <c r="D6" s="13">
        <f t="shared" ca="1" si="12"/>
        <v>1.006</v>
      </c>
      <c r="E6" s="269">
        <f t="shared" ca="1" si="13"/>
        <v>1</v>
      </c>
      <c r="F6" s="1" t="str">
        <f t="shared" ca="1" si="14"/>
        <v>Kickers Rodendorf</v>
      </c>
      <c r="G6" s="1">
        <f t="shared" ca="1" si="1"/>
        <v>8</v>
      </c>
      <c r="H6" s="1">
        <f t="shared" ca="1" si="2"/>
        <v>6</v>
      </c>
      <c r="I6" s="13">
        <f t="shared" ca="1" si="3"/>
        <v>2</v>
      </c>
      <c r="J6" s="1">
        <f t="shared" ca="1" si="15"/>
        <v>4</v>
      </c>
      <c r="K6" s="1">
        <f t="shared" ca="1" si="4"/>
        <v>2</v>
      </c>
      <c r="L6" s="1">
        <f t="shared" ca="1" si="5"/>
        <v>1</v>
      </c>
      <c r="M6" s="1">
        <f t="shared" ca="1" si="6"/>
        <v>1</v>
      </c>
      <c r="N6" s="1">
        <f t="shared" ca="1" si="7"/>
        <v>0</v>
      </c>
      <c r="O6" s="24"/>
      <c r="P6" s="25"/>
      <c r="V6" s="1"/>
      <c r="W6" s="645" t="str">
        <f t="shared" ca="1" si="16"/>
        <v/>
      </c>
      <c r="X6" s="646" t="str">
        <f t="shared" ca="1" si="17"/>
        <v/>
      </c>
      <c r="Y6" s="643">
        <f t="shared" ca="1" si="18"/>
        <v>99999</v>
      </c>
      <c r="Z6" s="643">
        <f ca="1">RANK(Y6,Y$4:Y$12,1)+INDEX($E$4:$E$12,MATCH(W6,$F$4:$F$12,0))/100+ROW()/10000</f>
        <v>1.0406</v>
      </c>
      <c r="AA6" s="648">
        <f t="shared" ca="1" si="19"/>
        <v>3</v>
      </c>
      <c r="AB6" s="645" t="str">
        <f t="shared" ca="1" si="8"/>
        <v/>
      </c>
      <c r="AC6" s="646" t="str">
        <f t="shared" ca="1" si="20"/>
        <v/>
      </c>
      <c r="AD6" s="647">
        <f t="shared" ca="1" si="21"/>
        <v>99999</v>
      </c>
      <c r="AE6" s="643">
        <f ca="1">RANK(AD6,AD$4:AD$12,1)+INDEX($E$4:$E$12,MATCH(AB6,$F$4:$F$12,0))/100+ROW()/10000</f>
        <v>1.0406</v>
      </c>
      <c r="AF6" s="643">
        <f t="shared" ca="1" si="22"/>
        <v>3</v>
      </c>
      <c r="AG6" s="645" t="str">
        <f t="shared" ca="1" si="9"/>
        <v/>
      </c>
      <c r="AH6" s="646" t="str">
        <f t="shared" ca="1" si="23"/>
        <v/>
      </c>
      <c r="AI6" s="647">
        <f t="shared" ca="1" si="24"/>
        <v>99999</v>
      </c>
      <c r="AJ6" s="643">
        <f ca="1">RANK(AI6,AI$4:AI$12,1)+INDEX($E$4:$E$12,MATCH(AG6,$F$4:$F$12,0))/100+ROW()/10000</f>
        <v>1.0406</v>
      </c>
      <c r="AK6" s="648">
        <f t="shared" ca="1" si="25"/>
        <v>3</v>
      </c>
      <c r="AL6" s="646" t="str">
        <f t="shared" ca="1" si="10"/>
        <v/>
      </c>
      <c r="AM6" s="646" t="str">
        <f t="shared" ca="1" si="26"/>
        <v/>
      </c>
      <c r="AN6" s="647">
        <f t="shared" ca="1" si="27"/>
        <v>99999</v>
      </c>
      <c r="AO6" s="643">
        <f ca="1">RANK(AN6,AN$4:AN$12,1)+INDEX($E$4:$E$12,MATCH(AL6,$F$4:$F$12,0))/100+ROW()/10000</f>
        <v>1.0406</v>
      </c>
      <c r="AP6" s="648">
        <f t="shared" ca="1" si="28"/>
        <v>3</v>
      </c>
    </row>
    <row r="7" spans="1:42" s="2" customFormat="1" x14ac:dyDescent="0.2">
      <c r="A7" s="256"/>
      <c r="B7" s="1">
        <v>4</v>
      </c>
      <c r="C7" s="22">
        <f t="shared" ca="1" si="11"/>
        <v>4</v>
      </c>
      <c r="D7" s="13">
        <f t="shared" ca="1" si="12"/>
        <v>14.007</v>
      </c>
      <c r="E7" s="269">
        <f t="shared" ca="1" si="13"/>
        <v>4</v>
      </c>
      <c r="F7" s="1" t="str">
        <f t="shared" ca="1"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1.0407</v>
      </c>
      <c r="AA7" s="648">
        <f t="shared" ca="1" si="19"/>
        <v>4</v>
      </c>
      <c r="AB7" s="645" t="str">
        <f t="shared" ca="1" si="8"/>
        <v/>
      </c>
      <c r="AC7" s="646" t="str">
        <f t="shared" ca="1" si="20"/>
        <v/>
      </c>
      <c r="AD7" s="647">
        <f t="shared" ca="1" si="21"/>
        <v>99999</v>
      </c>
      <c r="AE7" s="643">
        <f ca="1">RANK(AD7,AD$4:AD$12,1)+INDEX($E$4:$E$12,MATCH(AB7,$F$4:$F$12,0))/100+ROW()/10000</f>
        <v>1.0407</v>
      </c>
      <c r="AF7" s="643">
        <f t="shared" ca="1" si="22"/>
        <v>4</v>
      </c>
      <c r="AG7" s="645" t="str">
        <f t="shared" ca="1" si="9"/>
        <v/>
      </c>
      <c r="AH7" s="646" t="str">
        <f t="shared" ca="1" si="23"/>
        <v/>
      </c>
      <c r="AI7" s="647">
        <f t="shared" ca="1" si="24"/>
        <v>99999</v>
      </c>
      <c r="AJ7" s="643">
        <f ca="1">RANK(AI7,AI$4:AI$12,1)+INDEX($E$4:$E$12,MATCH(AG7,$F$4:$F$12,0))/100+ROW()/10000</f>
        <v>1.0407</v>
      </c>
      <c r="AK7" s="648">
        <f t="shared" ca="1" si="25"/>
        <v>4</v>
      </c>
      <c r="AL7" s="646" t="str">
        <f t="shared" ca="1" si="10"/>
        <v/>
      </c>
      <c r="AM7" s="646" t="str">
        <f t="shared" ca="1" si="26"/>
        <v/>
      </c>
      <c r="AN7" s="647">
        <f t="shared" ca="1" si="27"/>
        <v>99999</v>
      </c>
      <c r="AO7" s="643">
        <f ca="1">RANK(AN7,AN$4:AN$12,1)+INDEX($E$4:$E$12,MATCH(AL7,$F$4:$F$12,0))/100+ROW()/10000</f>
        <v>1.0407</v>
      </c>
      <c r="AP7" s="648">
        <f t="shared" ca="1" si="28"/>
        <v>4</v>
      </c>
    </row>
    <row r="8" spans="1:42" s="2" customFormat="1" x14ac:dyDescent="0.2">
      <c r="A8" s="256"/>
      <c r="B8" s="1">
        <v>5</v>
      </c>
      <c r="C8" s="22">
        <f t="shared" ca="1" si="11"/>
        <v>5</v>
      </c>
      <c r="D8" s="13">
        <f t="shared" ca="1" si="12"/>
        <v>14.007999999999999</v>
      </c>
      <c r="E8" s="269">
        <f t="shared" ca="1" si="13"/>
        <v>4</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1.0407999999999999</v>
      </c>
      <c r="AA8" s="648">
        <f t="shared" ca="1" si="19"/>
        <v>5</v>
      </c>
      <c r="AB8" s="645" t="str">
        <f t="shared" ca="1" si="8"/>
        <v/>
      </c>
      <c r="AC8" s="646" t="str">
        <f t="shared" ca="1" si="20"/>
        <v/>
      </c>
      <c r="AD8" s="647">
        <f t="shared" ca="1" si="21"/>
        <v>99999</v>
      </c>
      <c r="AE8" s="643">
        <f t="shared" ref="AE8:AE12" ca="1" si="30">RANK(AD8,AD$4:AD$12,1)+INDEX($E$4:$E$12,MATCH(AB8,$F$4:$F$12,0))/100+ROW()/10000</f>
        <v>1.0407999999999999</v>
      </c>
      <c r="AF8" s="643">
        <f t="shared" ca="1" si="22"/>
        <v>5</v>
      </c>
      <c r="AG8" s="645" t="str">
        <f t="shared" ca="1" si="9"/>
        <v/>
      </c>
      <c r="AH8" s="646" t="str">
        <f t="shared" ca="1" si="23"/>
        <v/>
      </c>
      <c r="AI8" s="647">
        <f t="shared" ca="1" si="24"/>
        <v>99999</v>
      </c>
      <c r="AJ8" s="643">
        <f t="shared" ref="AJ8:AJ12" ca="1" si="31">RANK(AI8,AI$4:AI$12,1)+INDEX($E$4:$E$12,MATCH(AG8,$F$4:$F$12,0))/100+ROW()/10000</f>
        <v>1.0407999999999999</v>
      </c>
      <c r="AK8" s="648">
        <f t="shared" ca="1" si="25"/>
        <v>5</v>
      </c>
      <c r="AL8" s="646" t="str">
        <f t="shared" ca="1" si="10"/>
        <v/>
      </c>
      <c r="AM8" s="646" t="str">
        <f t="shared" ca="1" si="26"/>
        <v/>
      </c>
      <c r="AN8" s="647">
        <f t="shared" ca="1" si="27"/>
        <v>99999</v>
      </c>
      <c r="AO8" s="643">
        <f t="shared" ref="AO8:AO12" ca="1" si="32">RANK(AN8,AN$4:AN$12,1)+INDEX($E$4:$E$12,MATCH(AL8,$F$4:$F$12,0))/100+ROW()/10000</f>
        <v>1.0407999999999999</v>
      </c>
      <c r="AP8" s="648">
        <f t="shared" ca="1" si="28"/>
        <v>5</v>
      </c>
    </row>
    <row r="9" spans="1:42" s="2" customFormat="1" x14ac:dyDescent="0.2">
      <c r="A9" s="256"/>
      <c r="B9" s="1">
        <v>6</v>
      </c>
      <c r="C9" s="22">
        <f t="shared" ca="1" si="11"/>
        <v>6</v>
      </c>
      <c r="D9" s="13">
        <f t="shared" ca="1" si="12"/>
        <v>14.009</v>
      </c>
      <c r="E9" s="269">
        <f t="shared" ca="1" si="13"/>
        <v>4</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1.0408999999999999</v>
      </c>
      <c r="AA9" s="648">
        <f t="shared" ca="1" si="19"/>
        <v>6</v>
      </c>
      <c r="AB9" s="645" t="str">
        <f t="shared" ca="1" si="8"/>
        <v/>
      </c>
      <c r="AC9" s="646" t="str">
        <f t="shared" ca="1" si="20"/>
        <v/>
      </c>
      <c r="AD9" s="647">
        <f t="shared" ca="1" si="21"/>
        <v>99999</v>
      </c>
      <c r="AE9" s="643">
        <f t="shared" ca="1" si="30"/>
        <v>1.0408999999999999</v>
      </c>
      <c r="AF9" s="643">
        <f t="shared" ca="1" si="22"/>
        <v>6</v>
      </c>
      <c r="AG9" s="645" t="str">
        <f t="shared" ca="1" si="9"/>
        <v/>
      </c>
      <c r="AH9" s="646" t="str">
        <f t="shared" ca="1" si="23"/>
        <v/>
      </c>
      <c r="AI9" s="647">
        <f t="shared" ca="1" si="24"/>
        <v>99999</v>
      </c>
      <c r="AJ9" s="643">
        <f t="shared" ca="1" si="31"/>
        <v>1.0408999999999999</v>
      </c>
      <c r="AK9" s="648">
        <f t="shared" ca="1" si="25"/>
        <v>6</v>
      </c>
      <c r="AL9" s="646" t="str">
        <f t="shared" ca="1" si="10"/>
        <v/>
      </c>
      <c r="AM9" s="646" t="str">
        <f t="shared" ca="1" si="26"/>
        <v/>
      </c>
      <c r="AN9" s="647">
        <f t="shared" ca="1" si="27"/>
        <v>99999</v>
      </c>
      <c r="AO9" s="643">
        <f t="shared" ca="1" si="32"/>
        <v>1.0408999999999999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1.0409999999999999</v>
      </c>
      <c r="AA10" s="648">
        <f t="shared" ca="1" si="19"/>
        <v>7</v>
      </c>
      <c r="AB10" s="645" t="str">
        <f t="shared" ca="1" si="8"/>
        <v/>
      </c>
      <c r="AC10" s="646" t="str">
        <f t="shared" ca="1" si="20"/>
        <v/>
      </c>
      <c r="AD10" s="647">
        <f t="shared" ca="1" si="21"/>
        <v>99999</v>
      </c>
      <c r="AE10" s="643">
        <f t="shared" ca="1" si="30"/>
        <v>1.0409999999999999</v>
      </c>
      <c r="AF10" s="643">
        <f t="shared" ca="1" si="22"/>
        <v>7</v>
      </c>
      <c r="AG10" s="645" t="str">
        <f t="shared" ca="1" si="9"/>
        <v/>
      </c>
      <c r="AH10" s="646" t="str">
        <f t="shared" ca="1" si="23"/>
        <v/>
      </c>
      <c r="AI10" s="647">
        <f t="shared" ca="1" si="24"/>
        <v>99999</v>
      </c>
      <c r="AJ10" s="643">
        <f t="shared" ca="1" si="31"/>
        <v>1.0409999999999999</v>
      </c>
      <c r="AK10" s="648">
        <f t="shared" ca="1" si="25"/>
        <v>7</v>
      </c>
      <c r="AL10" s="646" t="str">
        <f t="shared" ca="1" si="10"/>
        <v/>
      </c>
      <c r="AM10" s="646" t="str">
        <f t="shared" ca="1" si="26"/>
        <v/>
      </c>
      <c r="AN10" s="647">
        <f t="shared" ca="1" si="27"/>
        <v>99999</v>
      </c>
      <c r="AO10" s="643">
        <f t="shared" ca="1" si="32"/>
        <v>1.0409999999999999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1.0411000000000001</v>
      </c>
      <c r="AA11" s="648">
        <f t="shared" ca="1" si="19"/>
        <v>8</v>
      </c>
      <c r="AB11" s="645" t="str">
        <f t="shared" ca="1" si="8"/>
        <v/>
      </c>
      <c r="AC11" s="646" t="str">
        <f t="shared" ca="1" si="20"/>
        <v/>
      </c>
      <c r="AD11" s="647">
        <f t="shared" ca="1" si="21"/>
        <v>99999</v>
      </c>
      <c r="AE11" s="643">
        <f t="shared" ca="1" si="30"/>
        <v>1.0411000000000001</v>
      </c>
      <c r="AF11" s="643">
        <f t="shared" ca="1" si="22"/>
        <v>8</v>
      </c>
      <c r="AG11" s="645" t="str">
        <f t="shared" ca="1" si="9"/>
        <v/>
      </c>
      <c r="AH11" s="646" t="str">
        <f t="shared" ca="1" si="23"/>
        <v/>
      </c>
      <c r="AI11" s="647">
        <f t="shared" ca="1" si="24"/>
        <v>99999</v>
      </c>
      <c r="AJ11" s="643">
        <f t="shared" ca="1" si="31"/>
        <v>1.0411000000000001</v>
      </c>
      <c r="AK11" s="648">
        <f t="shared" ca="1" si="25"/>
        <v>8</v>
      </c>
      <c r="AL11" s="646" t="str">
        <f t="shared" ca="1" si="10"/>
        <v/>
      </c>
      <c r="AM11" s="646" t="str">
        <f t="shared" ca="1" si="26"/>
        <v/>
      </c>
      <c r="AN11" s="647">
        <f t="shared" ca="1" si="27"/>
        <v>99999</v>
      </c>
      <c r="AO11" s="643">
        <f t="shared" ca="1" si="32"/>
        <v>1.0411000000000001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1.0412000000000001</v>
      </c>
      <c r="AA12" s="652">
        <f t="shared" ca="1" si="19"/>
        <v>9</v>
      </c>
      <c r="AB12" s="649" t="str">
        <f t="shared" ca="1" si="8"/>
        <v/>
      </c>
      <c r="AC12" s="650" t="str">
        <f t="shared" ca="1" si="20"/>
        <v/>
      </c>
      <c r="AD12" s="653">
        <f t="shared" ca="1" si="21"/>
        <v>99999</v>
      </c>
      <c r="AE12" s="651">
        <f t="shared" ca="1" si="30"/>
        <v>1.0412000000000001</v>
      </c>
      <c r="AF12" s="651">
        <f t="shared" ca="1" si="22"/>
        <v>9</v>
      </c>
      <c r="AG12" s="649" t="str">
        <f t="shared" ca="1" si="9"/>
        <v/>
      </c>
      <c r="AH12" s="650" t="str">
        <f t="shared" ca="1" si="23"/>
        <v/>
      </c>
      <c r="AI12" s="653">
        <f t="shared" ca="1" si="24"/>
        <v>99999</v>
      </c>
      <c r="AJ12" s="651">
        <f t="shared" ca="1" si="31"/>
        <v>1.0412000000000001</v>
      </c>
      <c r="AK12" s="652">
        <f t="shared" ca="1" si="25"/>
        <v>9</v>
      </c>
      <c r="AL12" s="650" t="str">
        <f t="shared" ca="1" si="10"/>
        <v/>
      </c>
      <c r="AM12" s="650" t="str">
        <f t="shared" ca="1" si="26"/>
        <v/>
      </c>
      <c r="AN12" s="653">
        <f t="shared" ca="1" si="27"/>
        <v>99999</v>
      </c>
      <c r="AO12" s="651">
        <f t="shared" ca="1" si="32"/>
        <v>1.0412000000000001</v>
      </c>
      <c r="AP12" s="652">
        <f t="shared" ca="1" si="28"/>
        <v>9</v>
      </c>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VFB Essenheim</v>
      </c>
      <c r="D17" s="1">
        <f t="shared" ref="D17:G25" ca="1" si="33">K4</f>
        <v>2</v>
      </c>
      <c r="E17" s="1">
        <f t="shared" ca="1" si="33"/>
        <v>1</v>
      </c>
      <c r="F17" s="1">
        <f t="shared" ca="1" si="33"/>
        <v>0</v>
      </c>
      <c r="G17" s="1">
        <f t="shared" ca="1" si="33"/>
        <v>1</v>
      </c>
      <c r="H17" s="1">
        <f t="shared" ref="H17:K25" ca="1" si="34">G4</f>
        <v>7</v>
      </c>
      <c r="I17" s="1">
        <f t="shared" ca="1" si="34"/>
        <v>8</v>
      </c>
      <c r="J17" s="13">
        <f t="shared" ca="1" si="34"/>
        <v>-1</v>
      </c>
      <c r="K17" s="1">
        <f t="shared" ca="1" si="34"/>
        <v>3</v>
      </c>
      <c r="L17" s="30">
        <f t="shared" ref="L17:L25" ca="1" si="35">K17*$F$64+(J17+$H$65)*$F$65+H17*$F$66</f>
        <v>3499007</v>
      </c>
      <c r="M17" s="14">
        <f ca="1">IF($AI$15,COUNTIF($K$17:$K$25,K17),COUNTIF($L$17:$L$25,L17))</f>
        <v>1</v>
      </c>
      <c r="N17" s="14">
        <f t="array" aca="1" ref="N17" ca="1">IF($AI$15,SUM(($K$17:$K$25&gt;=K17)/COUNTIF($K$17:$K$25,$K$17:$K$25)),SUM(($L$17:$L$25&gt;=L17)/COUNTIF($L$17:$L$25,$L$17:$L$25)))</f>
        <v>2</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2.0108999999999999</v>
      </c>
      <c r="Y17" s="13">
        <f>'Finals 4'!$AF36</f>
        <v>0</v>
      </c>
      <c r="Z17" s="1">
        <f ca="1">RANK($W17,$W$17:$W$25)+(9-$Y17)/10</f>
        <v>1.9</v>
      </c>
      <c r="AA17" s="1">
        <f ca="1">SUM(E30:BP30)</f>
        <v>0</v>
      </c>
      <c r="AB17" s="1">
        <f ca="1">SUM(E41:BP41)</f>
        <v>0</v>
      </c>
      <c r="AC17" s="1">
        <f ca="1">SUM(E52:BP52)</f>
        <v>0</v>
      </c>
      <c r="AD17" s="263">
        <f ca="1">RANK($K17,$K$17:$K$25)</f>
        <v>2</v>
      </c>
      <c r="AE17" s="30">
        <f t="shared" ref="AE17:AE22" ca="1" si="45">(J17+$H$65)*$F$65+H17*$F$66</f>
        <v>499007</v>
      </c>
      <c r="AF17" s="1">
        <f ca="1">RANK($AE17,$AE$17:$AE$25)</f>
        <v>6</v>
      </c>
      <c r="AG17" s="1">
        <f ca="1">RANK($W17,$W$17:$W$25)</f>
        <v>1</v>
      </c>
      <c r="AH17" s="265">
        <f ca="1">AD17+AG17/100+AF17/10000+(10-Y17)/1000000</f>
        <v>2.0106099999999998</v>
      </c>
      <c r="AI17" s="1"/>
    </row>
    <row r="18" spans="2:80" s="2" customFormat="1" x14ac:dyDescent="0.2">
      <c r="C18" s="2" t="str">
        <f t="shared" ref="C18:C25" ca="1" si="46">$Q65</f>
        <v>SSV Wildbach</v>
      </c>
      <c r="D18" s="1">
        <f t="shared" ca="1" si="33"/>
        <v>2</v>
      </c>
      <c r="E18" s="1">
        <f t="shared" ca="1" si="33"/>
        <v>0</v>
      </c>
      <c r="F18" s="1">
        <f t="shared" ca="1" si="33"/>
        <v>1</v>
      </c>
      <c r="G18" s="1">
        <f t="shared" ca="1" si="33"/>
        <v>1</v>
      </c>
      <c r="H18" s="1">
        <f t="shared" ca="1" si="34"/>
        <v>8</v>
      </c>
      <c r="I18" s="1">
        <f t="shared" ca="1" si="34"/>
        <v>9</v>
      </c>
      <c r="J18" s="13">
        <f t="shared" ca="1" si="34"/>
        <v>-1</v>
      </c>
      <c r="K18" s="1">
        <f t="shared" ca="1" si="34"/>
        <v>1</v>
      </c>
      <c r="L18" s="30">
        <f t="shared" ca="1" si="35"/>
        <v>1499008</v>
      </c>
      <c r="M18" s="14">
        <f t="shared" ref="M18:M25" ca="1" si="47">IF($AI$15,COUNTIF($K$17:$K$25,K18),COUNTIF($L$17:$L$25,L18))</f>
        <v>1</v>
      </c>
      <c r="N18" s="14">
        <f t="array" aca="1" ref="N18" ca="1">IF($AI$15,SUM(($K$17:$K$25&gt;=K18)/COUNTIF($K$17:$K$25,$K$17:$K$25)),SUM(($L$17:$L$25&gt;=L18)/COUNTIF($L$17:$L$25,$L$17:$L$25)))</f>
        <v>3</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3.0108999999999999</v>
      </c>
      <c r="Y18" s="13">
        <f>'Finals 4'!$AF37</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3</v>
      </c>
      <c r="AE18" s="30">
        <f t="shared" ca="1" si="45"/>
        <v>499008</v>
      </c>
      <c r="AF18" s="1">
        <f t="shared" ref="AF18:AF25" ca="1" si="54">RANK($AE18,$AE$17:$AE$25)</f>
        <v>5</v>
      </c>
      <c r="AG18" s="1">
        <f t="shared" ref="AG18:AG25" ca="1" si="55">RANK($W18,$W$17:$W$25)</f>
        <v>1</v>
      </c>
      <c r="AH18" s="266">
        <f t="shared" ref="AH18:AH25" ca="1" si="56">AD18+AG18/100+AF18/10000+(10-Y18)/1000000</f>
        <v>3.01051</v>
      </c>
      <c r="AI18" s="1"/>
    </row>
    <row r="19" spans="2:80" s="2" customFormat="1" x14ac:dyDescent="0.2">
      <c r="C19" s="2" t="str">
        <f t="shared" ca="1" si="46"/>
        <v>Kickers Rodendorf</v>
      </c>
      <c r="D19" s="1">
        <f t="shared" ca="1" si="33"/>
        <v>2</v>
      </c>
      <c r="E19" s="1">
        <f t="shared" ca="1" si="33"/>
        <v>1</v>
      </c>
      <c r="F19" s="1">
        <f t="shared" ca="1" si="33"/>
        <v>1</v>
      </c>
      <c r="G19" s="1">
        <f t="shared" ca="1" si="33"/>
        <v>0</v>
      </c>
      <c r="H19" s="1">
        <f t="shared" ca="1" si="34"/>
        <v>8</v>
      </c>
      <c r="I19" s="1">
        <f t="shared" ca="1" si="34"/>
        <v>6</v>
      </c>
      <c r="J19" s="13">
        <f t="shared" ca="1" si="34"/>
        <v>2</v>
      </c>
      <c r="K19" s="1">
        <f t="shared" ca="1" si="34"/>
        <v>4</v>
      </c>
      <c r="L19" s="30">
        <f t="shared" ca="1" si="35"/>
        <v>4502008</v>
      </c>
      <c r="M19" s="14">
        <f t="shared" ca="1" si="47"/>
        <v>1</v>
      </c>
      <c r="N19" s="14">
        <f t="array" aca="1" ref="N19" ca="1">IF($AI$15,SUM(($K$17:$K$25&gt;=K19)/COUNTIF($K$17:$K$25,$K$17:$K$25)),SUM(($L$17:$L$25&gt;=L19)/COUNTIF($L$17:$L$25,$L$17:$L$25)))</f>
        <v>1</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f>'Finals 4'!$AF38</f>
        <v>0</v>
      </c>
      <c r="Z19" s="1">
        <f t="shared" ca="1" si="49"/>
        <v>1.9</v>
      </c>
      <c r="AA19" s="1">
        <f t="shared" ca="1" si="50"/>
        <v>0</v>
      </c>
      <c r="AB19" s="1">
        <f t="shared" ca="1" si="51"/>
        <v>0</v>
      </c>
      <c r="AC19" s="1">
        <f t="shared" ca="1" si="52"/>
        <v>0</v>
      </c>
      <c r="AD19" s="263">
        <f t="shared" ca="1" si="53"/>
        <v>1</v>
      </c>
      <c r="AE19" s="30">
        <f t="shared" ca="1" si="45"/>
        <v>502008</v>
      </c>
      <c r="AF19" s="1">
        <f t="shared" ca="1" si="54"/>
        <v>1</v>
      </c>
      <c r="AG19" s="1">
        <f t="shared" ca="1" si="55"/>
        <v>1</v>
      </c>
      <c r="AH19" s="266">
        <f t="shared" ca="1" si="56"/>
        <v>1.0101100000000001</v>
      </c>
      <c r="AI19" s="1"/>
    </row>
    <row r="20" spans="2:80" s="2" customFormat="1" x14ac:dyDescent="0.2">
      <c r="C20" s="2" t="str">
        <f t="shared" ca="1"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6</v>
      </c>
      <c r="N20" s="14">
        <f t="array" aca="1" ref="N20" ca="1">IF($AI$15,SUM(($K$17:$K$25&gt;=K20)/COUNTIF($K$17:$K$25,$K$17:$K$25)),SUM(($L$17:$L$25&gt;=L20)/COUNTIF($L$17:$L$25,$L$17:$L$25)))</f>
        <v>3.9999999999999991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f>'Finals 4'!$AF39</f>
        <v>0</v>
      </c>
      <c r="Z20" s="1">
        <f t="shared" ca="1" si="49"/>
        <v>1.9</v>
      </c>
      <c r="AA20" s="1">
        <f t="shared" ca="1" si="50"/>
        <v>0</v>
      </c>
      <c r="AB20" s="1">
        <f t="shared" ca="1" si="51"/>
        <v>0</v>
      </c>
      <c r="AC20" s="1">
        <f t="shared" ca="1" si="52"/>
        <v>0</v>
      </c>
      <c r="AD20" s="263">
        <f t="shared" ca="1" si="53"/>
        <v>4</v>
      </c>
      <c r="AE20" s="30">
        <f t="shared" ca="1" si="45"/>
        <v>500000</v>
      </c>
      <c r="AF20" s="1">
        <f t="shared" ca="1" si="54"/>
        <v>2</v>
      </c>
      <c r="AG20" s="1">
        <f t="shared" ca="1" si="55"/>
        <v>1</v>
      </c>
      <c r="AH20" s="266">
        <f t="shared" ca="1" si="56"/>
        <v>4.0102099999999998</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6</v>
      </c>
      <c r="N21" s="14">
        <f t="array" aca="1" ref="N21" ca="1">IF($AI$15,SUM(($K$17:$K$25&gt;=K21)/COUNTIF($K$17:$K$25,$K$17:$K$25)),SUM(($L$17:$L$25&gt;=L21)/COUNTIF($L$17:$L$25,$L$17:$L$25)))</f>
        <v>3.9999999999999991</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v>0</v>
      </c>
      <c r="Z21" s="1">
        <f t="shared" ca="1" si="49"/>
        <v>1.9</v>
      </c>
      <c r="AA21" s="1">
        <f t="shared" ca="1" si="50"/>
        <v>0</v>
      </c>
      <c r="AB21" s="1">
        <f t="shared" ca="1" si="51"/>
        <v>0</v>
      </c>
      <c r="AC21" s="1">
        <f t="shared" ca="1" si="52"/>
        <v>0</v>
      </c>
      <c r="AD21" s="263">
        <f t="shared" ca="1" si="53"/>
        <v>4</v>
      </c>
      <c r="AE21" s="30">
        <f t="shared" ca="1" si="45"/>
        <v>500000</v>
      </c>
      <c r="AF21" s="1">
        <f t="shared" ca="1" si="54"/>
        <v>2</v>
      </c>
      <c r="AG21" s="1">
        <f t="shared" ca="1" si="55"/>
        <v>1</v>
      </c>
      <c r="AH21" s="266">
        <f t="shared" ca="1" si="56"/>
        <v>4.0102099999999998</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6</v>
      </c>
      <c r="N22" s="14">
        <f t="array" aca="1" ref="N22" ca="1">IF($AI$15,SUM(($K$17:$K$25&gt;=K22)/COUNTIF($K$17:$K$25,$K$17:$K$25)),SUM(($L$17:$L$25&gt;=L22)/COUNTIF($L$17:$L$25,$L$17:$L$25)))</f>
        <v>3.9999999999999991</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4.0108999999999995</v>
      </c>
      <c r="Y22" s="13">
        <v>0</v>
      </c>
      <c r="Z22" s="1">
        <f t="shared" ca="1" si="49"/>
        <v>1.9</v>
      </c>
      <c r="AA22" s="1">
        <f t="shared" ca="1" si="50"/>
        <v>0</v>
      </c>
      <c r="AB22" s="1">
        <f t="shared" ca="1" si="51"/>
        <v>0</v>
      </c>
      <c r="AC22" s="1">
        <f t="shared" ca="1" si="52"/>
        <v>0</v>
      </c>
      <c r="AD22" s="263">
        <f t="shared" ca="1" si="53"/>
        <v>4</v>
      </c>
      <c r="AE22" s="30">
        <f t="shared" ca="1" si="45"/>
        <v>500000</v>
      </c>
      <c r="AF22" s="1">
        <f t="shared" ca="1" si="54"/>
        <v>2</v>
      </c>
      <c r="AG22" s="1">
        <f t="shared" ca="1" si="55"/>
        <v>1</v>
      </c>
      <c r="AH22" s="266">
        <f t="shared" ca="1" si="56"/>
        <v>4.0102099999999998</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6</v>
      </c>
      <c r="N23" s="14">
        <f t="array" aca="1" ref="N23" ca="1">IF($AI$15,SUM(($K$17:$K$25&gt;=K23)/COUNTIF($K$17:$K$25,$K$17:$K$25)),SUM(($L$17:$L$25&gt;=L23)/COUNTIF($L$17:$L$25,$L$17:$L$25)))</f>
        <v>3.9999999999999991</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4.0709</v>
      </c>
      <c r="Y23" s="13">
        <v>0</v>
      </c>
      <c r="Z23" s="1">
        <f t="shared" ca="1" si="49"/>
        <v>7.9</v>
      </c>
      <c r="AA23" s="1">
        <f t="shared" ca="1" si="50"/>
        <v>0</v>
      </c>
      <c r="AB23" s="1">
        <f t="shared" ca="1" si="51"/>
        <v>0</v>
      </c>
      <c r="AC23" s="1">
        <f t="shared" ca="1" si="52"/>
        <v>0</v>
      </c>
      <c r="AD23" s="263">
        <f t="shared" ca="1" si="53"/>
        <v>4</v>
      </c>
      <c r="AE23" s="30">
        <v>0</v>
      </c>
      <c r="AF23" s="1">
        <f t="shared" ca="1" si="54"/>
        <v>7</v>
      </c>
      <c r="AG23" s="1">
        <f t="shared" ca="1" si="55"/>
        <v>7</v>
      </c>
      <c r="AH23" s="266">
        <f t="shared" ca="1" si="56"/>
        <v>4.0707100000000001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6</v>
      </c>
      <c r="N24" s="14">
        <f t="array" aca="1" ref="N24" ca="1">IF($AI$15,SUM(($K$17:$K$25&gt;=K24)/COUNTIF($K$17:$K$25,$K$17:$K$25)),SUM(($L$17:$L$25&gt;=L24)/COUNTIF($L$17:$L$25,$L$17:$L$25)))</f>
        <v>3.9999999999999991</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4.0709</v>
      </c>
      <c r="Y24" s="13">
        <v>0</v>
      </c>
      <c r="Z24" s="1">
        <f t="shared" ca="1" si="49"/>
        <v>7.9</v>
      </c>
      <c r="AA24" s="1">
        <f t="shared" ca="1" si="50"/>
        <v>0</v>
      </c>
      <c r="AB24" s="1">
        <f t="shared" ca="1" si="51"/>
        <v>0</v>
      </c>
      <c r="AC24" s="1">
        <f t="shared" ca="1" si="52"/>
        <v>0</v>
      </c>
      <c r="AD24" s="263">
        <f t="shared" ca="1" si="53"/>
        <v>4</v>
      </c>
      <c r="AE24" s="30">
        <v>0</v>
      </c>
      <c r="AF24" s="1">
        <f t="shared" ca="1" si="54"/>
        <v>7</v>
      </c>
      <c r="AG24" s="1">
        <f t="shared" ca="1" si="55"/>
        <v>7</v>
      </c>
      <c r="AH24" s="266">
        <f t="shared" ca="1" si="56"/>
        <v>4.0707100000000001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6</v>
      </c>
      <c r="N25" s="14">
        <f t="array" aca="1" ref="N25" ca="1">IF($AI$15,SUM(($K$17:$K$25&gt;=K25)/COUNTIF($K$17:$K$25,$K$17:$K$25)),SUM(($L$17:$L$25&gt;=L25)/COUNTIF($L$17:$L$25,$L$17:$L$25)))</f>
        <v>3.9999999999999991</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4.0709</v>
      </c>
      <c r="Y25" s="13">
        <v>0</v>
      </c>
      <c r="Z25" s="1">
        <f t="shared" ca="1" si="49"/>
        <v>7.9</v>
      </c>
      <c r="AA25" s="1">
        <f t="shared" ca="1" si="50"/>
        <v>0</v>
      </c>
      <c r="AB25" s="1">
        <f t="shared" ca="1" si="51"/>
        <v>0</v>
      </c>
      <c r="AC25" s="1">
        <f t="shared" ca="1" si="52"/>
        <v>0</v>
      </c>
      <c r="AD25" s="263">
        <f t="shared" ca="1" si="53"/>
        <v>4</v>
      </c>
      <c r="AE25" s="30">
        <v>0</v>
      </c>
      <c r="AF25" s="1">
        <f t="shared" ca="1" si="54"/>
        <v>7</v>
      </c>
      <c r="AG25" s="1">
        <f t="shared" ca="1" si="55"/>
        <v>7</v>
      </c>
      <c r="AH25" s="267">
        <f t="shared" ca="1" si="56"/>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VFB Essenheim</v>
      </c>
      <c r="BT29" s="2" t="str">
        <f ca="1">$F$5</f>
        <v>SSV Wildbach</v>
      </c>
      <c r="BU29" s="2" t="str">
        <f ca="1">$F$6</f>
        <v>Kickers Rodendorf</v>
      </c>
      <c r="BV29" s="2" t="str">
        <f ca="1">$F$7</f>
        <v/>
      </c>
      <c r="BW29" s="2" t="str">
        <f>$F$8</f>
        <v/>
      </c>
      <c r="BX29" s="2" t="str">
        <f>$F$9</f>
        <v/>
      </c>
      <c r="BY29" s="2" t="str">
        <f>$F$10</f>
        <v/>
      </c>
      <c r="BZ29" s="2" t="str">
        <f>$F$11</f>
        <v/>
      </c>
      <c r="CA29" s="2" t="str">
        <f>$F$12</f>
        <v/>
      </c>
      <c r="CB29" s="53"/>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VFB Essenheim</v>
      </c>
      <c r="BS30" s="7"/>
      <c r="BT30" s="8">
        <f t="shared" ref="BT30:CA32" ca="1" si="58">SUMIFS($X$64:$X$135,$V$64:$V$135,$BR30,$W$64:$W$135,BT$29)+SUMIFS($Y$64:$Y$135,$W$64:$W$135,$BR30,$V$64:$V$135,BT$29)</f>
        <v>5</v>
      </c>
      <c r="BU30" s="8">
        <f t="shared" ca="1" si="58"/>
        <v>2</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SSV Wildbach</v>
      </c>
      <c r="BS31" s="9">
        <f t="shared" ref="BS31:BU38" ca="1" si="60">SUMIFS($X$64:$X$135,$V$64:$V$135,$BR31,$W$64:$W$135,BS$29)+SUMIFS($Y$64:$Y$135,$W$64:$W$135,$BR31,$V$64:$V$135,BS$29)</f>
        <v>4</v>
      </c>
      <c r="BT31" s="7"/>
      <c r="BU31" s="8">
        <f t="shared" ca="1" si="58"/>
        <v>4</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ca="1" si="59"/>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57"/>
        <v>Kickers Rodendorf</v>
      </c>
      <c r="BS32" s="9">
        <f t="shared" ca="1" si="60"/>
        <v>4</v>
      </c>
      <c r="BT32" s="9">
        <f t="shared" ca="1" si="60"/>
        <v>4</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ca="1"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VFB Essenheim</v>
      </c>
      <c r="BT40" s="2" t="str">
        <f ca="1">$F$5</f>
        <v>SSV Wildbach</v>
      </c>
      <c r="BU40" s="2" t="str">
        <f ca="1">$F$6</f>
        <v>Kickers Rodendorf</v>
      </c>
      <c r="BV40" s="2" t="str">
        <f ca="1">$F$7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VFB Essenheim</v>
      </c>
      <c r="BS41" s="7"/>
      <c r="BT41" s="8">
        <f ca="1">BT30-BS31</f>
        <v>1</v>
      </c>
      <c r="BU41" s="8">
        <f ca="1">BU30-BS32</f>
        <v>-2</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SSV Wildbach</v>
      </c>
      <c r="BS42" s="9">
        <f ca="1">IF(BT41="","",-1*BT41)</f>
        <v>-1</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61"/>
        <v>Kickers Rodendorf</v>
      </c>
      <c r="BS43" s="9">
        <f ca="1">IF(BU41="","",-1*BU41)</f>
        <v>2</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VFB Essenheim</v>
      </c>
      <c r="BT51" s="2" t="str">
        <f ca="1">$F$5</f>
        <v>SSV Wildbach</v>
      </c>
      <c r="BU51" s="2" t="str">
        <f ca="1">$F$6</f>
        <v>Kickers Rodendorf</v>
      </c>
      <c r="BV51" s="2" t="str">
        <f ca="1">$F$7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VFB Essenheim</v>
      </c>
      <c r="BS52" s="7"/>
      <c r="BT52" s="8">
        <f t="shared" ref="BT52:CA58" ca="1" si="64">SUMIFS($AE$64:$AE$135,$V$64:$V$135,$BR52,$W$64:$W$135,BT$51)+SUMIFS($AF$64:$AF$135,$W$64:$W$135,$BR52,$V$64:$V$135,BT$51)</f>
        <v>3</v>
      </c>
      <c r="BU52" s="8">
        <f t="shared" ca="1" si="64"/>
        <v>0</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SSV Wildbach</v>
      </c>
      <c r="BS53" s="9">
        <f t="shared" ref="BS53:BU60" ca="1" si="65">SUMIFS($AE$64:$AE$135,$V$64:$V$135,$BR53,$W$64:$W$135,BS$51)+SUMIFS($AF$64:$AF$135,$W$64:$W$135,$BR53,$V$64:$V$135,BS$51)</f>
        <v>0</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63"/>
        <v>Kickers Rodendorf</v>
      </c>
      <c r="BS54" s="9">
        <f t="shared" ca="1" si="65"/>
        <v>3</v>
      </c>
      <c r="BT54" s="9">
        <f t="shared" ca="1" si="65"/>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IF('Finals 4'!$AE36="","",'Finals 4'!$AE36)</f>
        <v>VFB Essenheim</v>
      </c>
      <c r="U64" s="67" t="s">
        <v>7</v>
      </c>
      <c r="V64" s="40" t="str">
        <f ca="1">'Finals 4'!$I12</f>
        <v/>
      </c>
      <c r="W64" s="33" t="str">
        <f ca="1">'Finals 4'!$K12</f>
        <v/>
      </c>
      <c r="X64" s="33" t="str">
        <f ca="1">IF(AND('Finals 4'!$L12&lt;&gt;"",'Finals 4'!$N12&lt;&gt;"",$V64&lt;&gt;$W64,$V64&lt;&gt;"",$W64&lt;&gt;""),'Finals 4'!$L12,"")</f>
        <v/>
      </c>
      <c r="Y64" s="34" t="str">
        <f ca="1">IF(AND('Finals 4'!$L12&lt;&gt;"",'Finals 4'!$N12&lt;&gt;"",$V64&lt;&gt;$W64,$V64&lt;&gt;"",$W64&lt;&gt;""),'Finals 4'!$N12,"")</f>
        <v/>
      </c>
      <c r="Z64" s="32" t="str">
        <f ca="1">V64&amp;W64</f>
        <v/>
      </c>
      <c r="AA64" s="33">
        <f ca="1">IF(AND(V64&lt;&gt;"",W64&lt;&gt;"",V64&lt;&gt;W64,X64&lt;&gt;"",Y64&lt;&gt;""),1,0)</f>
        <v>0</v>
      </c>
      <c r="AB64" s="143" t="str">
        <f ca="1">IF(AA64&gt;0,X64&amp;Language!$E$84&amp;Y64,"")</f>
        <v/>
      </c>
      <c r="AD64" s="144"/>
      <c r="AE64" s="149" t="str">
        <f ca="1">IF($AA64=0,"",IF($X64&gt;$Y64,Settings!$C$4,IF($X64=$Y64,1,0)))</f>
        <v/>
      </c>
      <c r="AF64" s="144" t="str">
        <f ca="1">IF($AA64=0,"",IF($X64&lt;$Y64,Settings!$C$4,IF($X64=$Y64,1,0)))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IF('Finals 4'!$AE37="","",'Finals 4'!$AE37)</f>
        <v>SSV Wildbach</v>
      </c>
      <c r="U65" s="68" t="s">
        <v>8</v>
      </c>
      <c r="V65" s="41" t="str">
        <f ca="1">'Finals 4'!$I13</f>
        <v>VFB Essenheim</v>
      </c>
      <c r="W65" s="13" t="str">
        <f ca="1">'Finals 4'!$K13</f>
        <v/>
      </c>
      <c r="X65" s="13" t="str">
        <f ca="1">IF(AND('Finals 4'!$L13&lt;&gt;"",'Finals 4'!$N13&lt;&gt;"",$V65&lt;&gt;$W65,$V65&lt;&gt;"",$W65&lt;&gt;""),'Finals 4'!$L13,"")</f>
        <v/>
      </c>
      <c r="Y65" s="36" t="str">
        <f ca="1">IF(AND('Finals 4'!$L13&lt;&gt;"",'Finals 4'!$N13&lt;&gt;"",$V65&lt;&gt;$W65,$V65&lt;&gt;"",$W65&lt;&gt;""),'Finals 4'!$N13,"")</f>
        <v/>
      </c>
      <c r="Z65" s="35" t="str">
        <f t="shared" ref="Z65:Z73" ca="1" si="66">V65&amp;W65</f>
        <v>VFB Essenheim</v>
      </c>
      <c r="AA65" s="13">
        <f t="shared" ref="AA65:AA128" ca="1" si="67">IF(AND(V65&lt;&gt;"",W65&lt;&gt;"",V65&lt;&gt;W65,X65&lt;&gt;"",Y65&lt;&gt;""),1,0)</f>
        <v>0</v>
      </c>
      <c r="AB65" s="13" t="str">
        <f ca="1">IF(AA65&gt;0,X65&amp;Language!$E$84&amp;Y65,"")</f>
        <v/>
      </c>
      <c r="AD65" s="145"/>
      <c r="AE65" s="150" t="str">
        <f ca="1">IF($AA65=0,"",IF($X65&gt;$Y65,Settings!$C$4,IF($X65=$Y65,1,0)))</f>
        <v/>
      </c>
      <c r="AF65" s="145" t="str">
        <f ca="1">IF($AA65=0,"",IF($X65&lt;$Y65,Settings!$C$4,IF($X65=$Y65,1,0)))</f>
        <v/>
      </c>
      <c r="AH65" s="4"/>
      <c r="AI65" s="13"/>
      <c r="AJ65" s="13"/>
      <c r="AK65" s="13"/>
      <c r="AL65" s="13"/>
      <c r="AM65" s="13"/>
      <c r="AN65" s="13"/>
      <c r="AO65" s="13"/>
      <c r="AP65" s="13"/>
      <c r="AQ65" s="13"/>
    </row>
    <row r="66" spans="2:43" s="2" customFormat="1" ht="13.5" thickBot="1" x14ac:dyDescent="0.25">
      <c r="F66" s="198">
        <v>1</v>
      </c>
      <c r="G66" s="199" t="s">
        <v>109</v>
      </c>
      <c r="P66" s="47" t="s">
        <v>9</v>
      </c>
      <c r="Q66" s="62" t="str">
        <f ca="1">IF('Finals 4'!$AE38="","",'Finals 4'!$AE38)</f>
        <v>Kickers Rodendorf</v>
      </c>
      <c r="U66" s="68" t="s">
        <v>9</v>
      </c>
      <c r="V66" s="41" t="str">
        <f ca="1">'Finals 4'!$I14</f>
        <v>1. FC Riedwald</v>
      </c>
      <c r="W66" s="13" t="str">
        <f ca="1">'Finals 4'!$K14</f>
        <v>FC Grönlingen</v>
      </c>
      <c r="X66" s="13">
        <f ca="1">IF(AND('Finals 4'!$L14&lt;&gt;"",'Finals 4'!$N14&lt;&gt;"",$V66&lt;&gt;$W66,$V66&lt;&gt;"",$W66&lt;&gt;""),'Finals 4'!$L14,"")</f>
        <v>1</v>
      </c>
      <c r="Y66" s="36">
        <f ca="1">IF(AND('Finals 4'!$L14&lt;&gt;"",'Finals 4'!$N14&lt;&gt;"",$V66&lt;&gt;$W66,$V66&lt;&gt;"",$W66&lt;&gt;""),'Finals 4'!$N14,"")</f>
        <v>0</v>
      </c>
      <c r="Z66" s="35" t="str">
        <f t="shared" ca="1" si="66"/>
        <v>1. FC RiedwaldFC Grönlingen</v>
      </c>
      <c r="AA66" s="13">
        <f t="shared" ca="1" si="67"/>
        <v>1</v>
      </c>
      <c r="AB66" s="13" t="str">
        <f ca="1">IF(AA66&gt;0,X66&amp;Language!$E$84&amp;Y66,"")</f>
        <v>1-0</v>
      </c>
      <c r="AD66" s="145"/>
      <c r="AE66" s="150">
        <f ca="1">IF($AA66=0,"",IF($X66&gt;$Y66,Settings!$C$4,IF($X66=$Y66,1,0)))</f>
        <v>3</v>
      </c>
      <c r="AF66" s="145">
        <f ca="1">IF($AA66=0,"",IF($X66&lt;$Y66,Settings!$C$4,IF($X66=$Y66,1,0)))</f>
        <v>0</v>
      </c>
      <c r="AH66" s="4"/>
      <c r="AI66" s="13"/>
      <c r="AJ66" s="4"/>
      <c r="AK66" s="13"/>
      <c r="AL66" s="13"/>
      <c r="AM66" s="13"/>
      <c r="AN66" s="13"/>
      <c r="AO66" s="13"/>
      <c r="AP66" s="13"/>
      <c r="AQ66" s="13"/>
    </row>
    <row r="67" spans="2:43" s="2" customFormat="1" x14ac:dyDescent="0.2">
      <c r="P67" s="47" t="s">
        <v>10</v>
      </c>
      <c r="Q67" s="62" t="str">
        <f ca="1">IF('Finals 4'!$AE39="","",'Finals 4'!$AE39)</f>
        <v/>
      </c>
      <c r="U67" s="68" t="s">
        <v>10</v>
      </c>
      <c r="V67" s="41" t="str">
        <f ca="1">'Finals 4'!$I15</f>
        <v>Borussia Dortmund</v>
      </c>
      <c r="W67" s="13" t="str">
        <f ca="1">'Finals 4'!$K15</f>
        <v>Mainz 05</v>
      </c>
      <c r="X67" s="13">
        <f ca="1">IF(AND('Finals 4'!$L15&lt;&gt;"",'Finals 4'!$N15&lt;&gt;"",$V67&lt;&gt;$W67,$V67&lt;&gt;"",$W67&lt;&gt;""),'Finals 4'!$L15,"")</f>
        <v>4</v>
      </c>
      <c r="Y67" s="36">
        <f ca="1">IF(AND('Finals 4'!$L15&lt;&gt;"",'Finals 4'!$N15&lt;&gt;"",$V67&lt;&gt;$W67,$V67&lt;&gt;"",$W67&lt;&gt;""),'Finals 4'!$N15,"")</f>
        <v>3</v>
      </c>
      <c r="Z67" s="35" t="str">
        <f t="shared" ca="1" si="66"/>
        <v>Borussia DortmundMainz 05</v>
      </c>
      <c r="AA67" s="13">
        <f t="shared" ca="1" si="67"/>
        <v>1</v>
      </c>
      <c r="AB67" s="13" t="str">
        <f ca="1">IF(AA67&gt;0,X67&amp;Language!$E$84&amp;Y67,"")</f>
        <v>4-3</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c r="Q68" s="62" t="str">
        <f>""</f>
        <v/>
      </c>
      <c r="U68" s="68" t="s">
        <v>11</v>
      </c>
      <c r="V68" s="41" t="str">
        <f ca="1">'Finals 4'!$I16</f>
        <v>Real Madrid</v>
      </c>
      <c r="W68" s="13" t="str">
        <f ca="1">'Finals 4'!$K16</f>
        <v>Inter Mailand</v>
      </c>
      <c r="X68" s="13">
        <f ca="1">IF(AND('Finals 4'!$L16&lt;&gt;"",'Finals 4'!$N16&lt;&gt;"",$V68&lt;&gt;$W68,$V68&lt;&gt;"",$W68&lt;&gt;""),'Finals 4'!$L16,"")</f>
        <v>3</v>
      </c>
      <c r="Y68" s="36">
        <f ca="1">IF(AND('Finals 4'!$L16&lt;&gt;"",'Finals 4'!$N16&lt;&gt;"",$V68&lt;&gt;$W68,$V68&lt;&gt;"",$W68&lt;&gt;""),'Finals 4'!$N16,"")</f>
        <v>2</v>
      </c>
      <c r="Z68" s="35" t="str">
        <f t="shared" ca="1" si="66"/>
        <v>Real MadridInter Mailand</v>
      </c>
      <c r="AA68" s="13">
        <f t="shared" ca="1" si="67"/>
        <v>1</v>
      </c>
      <c r="AB68" s="13" t="str">
        <f ca="1">IF(AA68&gt;0,X68&amp;Language!$E$84&amp;Y68,"")</f>
        <v>3-2</v>
      </c>
      <c r="AD68" s="145"/>
      <c r="AE68" s="150">
        <f ca="1">IF($AA68=0,"",IF($X68&gt;$Y68,Settings!$C$4,IF($X68=$Y68,1,0)))</f>
        <v>3</v>
      </c>
      <c r="AF68" s="145">
        <f ca="1">IF($AA68=0,"",IF($X68&lt;$Y68,Settings!$C$4,IF($X68=$Y68,1,0)))</f>
        <v>0</v>
      </c>
      <c r="AH68" s="4"/>
      <c r="AI68" s="13"/>
      <c r="AJ68" s="13"/>
      <c r="AK68" s="13"/>
      <c r="AL68" s="4"/>
      <c r="AM68" s="13"/>
      <c r="AN68" s="13"/>
      <c r="AO68" s="13"/>
      <c r="AP68" s="13"/>
      <c r="AQ68" s="13"/>
    </row>
    <row r="69" spans="2:43" s="2" customFormat="1" x14ac:dyDescent="0.2">
      <c r="P69" s="47"/>
      <c r="Q69" s="62" t="str">
        <f>""</f>
        <v/>
      </c>
      <c r="U69" s="68" t="s">
        <v>12</v>
      </c>
      <c r="V69" s="41" t="str">
        <f ca="1">'Finals 4'!$I17</f>
        <v>SSV Wildbach</v>
      </c>
      <c r="W69" s="13" t="str">
        <f ca="1">'Finals 4'!$K17</f>
        <v>Kickers Rodendorf</v>
      </c>
      <c r="X69" s="13">
        <f ca="1">IF(AND('Finals 4'!$L17&lt;&gt;"",'Finals 4'!$N17&lt;&gt;"",$V69&lt;&gt;$W69,$V69&lt;&gt;"",$W69&lt;&gt;""),'Finals 4'!$L17,"")</f>
        <v>4</v>
      </c>
      <c r="Y69" s="36">
        <f ca="1">IF(AND('Finals 4'!$L17&lt;&gt;"",'Finals 4'!$N17&lt;&gt;"",$V69&lt;&gt;$W69,$V69&lt;&gt;"",$W69&lt;&gt;""),'Finals 4'!$N17,"")</f>
        <v>4</v>
      </c>
      <c r="Z69" s="35" t="str">
        <f t="shared" ca="1" si="66"/>
        <v>SSV WildbachKickers Rodendorf</v>
      </c>
      <c r="AA69" s="13">
        <f t="shared" ca="1" si="67"/>
        <v>1</v>
      </c>
      <c r="AB69" s="13" t="str">
        <f ca="1">IF(AA69&gt;0,X69&amp;Language!$E$84&amp;Y69,"")</f>
        <v>4-4</v>
      </c>
      <c r="AD69" s="145"/>
      <c r="AE69" s="150">
        <f ca="1">IF($AA69=0,"",IF($X69&gt;$Y69,Settings!$C$4,IF($X69=$Y69,1,0)))</f>
        <v>1</v>
      </c>
      <c r="AF69" s="145">
        <f ca="1">IF($AA69=0,"",IF($X69&lt;$Y69,Settings!$C$4,IF($X69=$Y69,1,0)))</f>
        <v>1</v>
      </c>
      <c r="AH69" s="4"/>
      <c r="AI69" s="13"/>
      <c r="AJ69" s="13"/>
      <c r="AK69" s="13"/>
      <c r="AL69" s="13"/>
      <c r="AM69" s="4"/>
      <c r="AN69" s="13"/>
      <c r="AO69" s="13"/>
      <c r="AP69" s="13"/>
      <c r="AQ69" s="13"/>
    </row>
    <row r="70" spans="2:43" s="2" customFormat="1" x14ac:dyDescent="0.2">
      <c r="P70" s="47"/>
      <c r="Q70" s="62" t="str">
        <f>""</f>
        <v/>
      </c>
      <c r="U70" s="68" t="s">
        <v>17</v>
      </c>
      <c r="V70" s="41" t="str">
        <f ca="1">'Finals 4'!$I18</f>
        <v>Maibach 1822 eV</v>
      </c>
      <c r="W70" s="13" t="str">
        <f ca="1">'Finals 4'!$K18</f>
        <v>FSV Rauen</v>
      </c>
      <c r="X70" s="13">
        <f ca="1">IF(AND('Finals 4'!$L18&lt;&gt;"",'Finals 4'!$N18&lt;&gt;"",$V70&lt;&gt;$W70,$V70&lt;&gt;"",$W70&lt;&gt;""),'Finals 4'!$L18,"")</f>
        <v>2</v>
      </c>
      <c r="Y70" s="36">
        <f ca="1">IF(AND('Finals 4'!$L18&lt;&gt;"",'Finals 4'!$N18&lt;&gt;"",$V70&lt;&gt;$W70,$V70&lt;&gt;"",$W70&lt;&gt;""),'Finals 4'!$N18,"")</f>
        <v>1</v>
      </c>
      <c r="Z70" s="35" t="str">
        <f t="shared" ca="1" si="66"/>
        <v>Maibach 1822 eVFSV Rauen</v>
      </c>
      <c r="AA70" s="13">
        <f t="shared" ca="1" si="67"/>
        <v>1</v>
      </c>
      <c r="AB70" s="13" t="str">
        <f ca="1">IF(AA70&gt;0,X70&amp;Language!$E$84&amp;Y70,"")</f>
        <v>2-1</v>
      </c>
      <c r="AD70" s="145"/>
      <c r="AE70" s="150">
        <f ca="1">IF($AA70=0,"",IF($X70&gt;$Y70,Settings!$C$4,IF($X70=$Y70,1,0)))</f>
        <v>3</v>
      </c>
      <c r="AF70" s="145">
        <f ca="1">IF($AA70=0,"",IF($X70&lt;$Y70,Settings!$C$4,IF($X70=$Y70,1,0)))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'Finals 4'!$I19</f>
        <v>Eintracht Frankfurt</v>
      </c>
      <c r="W71" s="13" t="str">
        <f ca="1">'Finals 4'!$K19</f>
        <v>1. FC Nürnberg</v>
      </c>
      <c r="X71" s="13">
        <f ca="1">IF(AND('Finals 4'!$L19&lt;&gt;"",'Finals 4'!$N19&lt;&gt;"",$V71&lt;&gt;$W71,$V71&lt;&gt;"",$W71&lt;&gt;""),'Finals 4'!$L19,"")</f>
        <v>2</v>
      </c>
      <c r="Y71" s="36">
        <f ca="1">IF(AND('Finals 4'!$L19&lt;&gt;"",'Finals 4'!$N19&lt;&gt;"",$V71&lt;&gt;$W71,$V71&lt;&gt;"",$W71&lt;&gt;""),'Finals 4'!$N19,"")</f>
        <v>1</v>
      </c>
      <c r="Z71" s="35" t="str">
        <f t="shared" ca="1" si="66"/>
        <v>Eintracht Frankfurt1. FC Nürnberg</v>
      </c>
      <c r="AA71" s="13">
        <f t="shared" ca="1" si="67"/>
        <v>1</v>
      </c>
      <c r="AB71" s="13" t="str">
        <f ca="1">IF(AA71&gt;0,X71&amp;Language!$E$84&amp;Y71,"")</f>
        <v>2-1</v>
      </c>
      <c r="AD71" s="145"/>
      <c r="AE71" s="150">
        <f ca="1">IF($AA71=0,"",IF($X71&gt;$Y71,Settings!$C$4,IF($X71=$Y71,1,0)))</f>
        <v>3</v>
      </c>
      <c r="AF71" s="145">
        <f ca="1">IF($AA71=0,"",IF($X71&lt;$Y71,Settings!$C$4,IF($X71=$Y71,1,0)))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'Finals 4'!$I20</f>
        <v>Manchester City</v>
      </c>
      <c r="W72" s="13" t="str">
        <f ca="1">'Finals 4'!$K20</f>
        <v>FC Barcelona</v>
      </c>
      <c r="X72" s="13">
        <f ca="1">IF(AND('Finals 4'!$L20&lt;&gt;"",'Finals 4'!$N20&lt;&gt;"",$V72&lt;&gt;$W72,$V72&lt;&gt;"",$W72&lt;&gt;""),'Finals 4'!$L20,"")</f>
        <v>1</v>
      </c>
      <c r="Y72" s="36">
        <f ca="1">IF(AND('Finals 4'!$L20&lt;&gt;"",'Finals 4'!$N20&lt;&gt;"",$V72&lt;&gt;$W72,$V72&lt;&gt;"",$W72&lt;&gt;""),'Finals 4'!$N20,"")</f>
        <v>1</v>
      </c>
      <c r="Z72" s="35" t="str">
        <f t="shared" ca="1" si="66"/>
        <v>Manchester CityFC Barcelona</v>
      </c>
      <c r="AA72" s="13">
        <f t="shared" ca="1" si="67"/>
        <v>1</v>
      </c>
      <c r="AB72" s="13" t="str">
        <f ca="1">IF(AA72&gt;0,X72&amp;Language!$E$84&amp;Y72,"")</f>
        <v>1-1</v>
      </c>
      <c r="AD72" s="145"/>
      <c r="AE72" s="150">
        <f ca="1">IF($AA72=0,"",IF($X72&gt;$Y72,Settings!$C$4,IF($X72=$Y72,1,0)))</f>
        <v>1</v>
      </c>
      <c r="AF72" s="145">
        <f ca="1">IF($AA72=0,"",IF($X72&lt;$Y72,Settings!$C$4,IF($X72=$Y72,1,0)))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'Finals 4'!$I21</f>
        <v/>
      </c>
      <c r="W73" s="13" t="str">
        <f ca="1">'Finals 4'!$K21</f>
        <v>SSV Wildbach</v>
      </c>
      <c r="X73" s="13" t="str">
        <f ca="1">IF(AND('Finals 4'!$L21&lt;&gt;"",'Finals 4'!$N21&lt;&gt;"",$V73&lt;&gt;$W73,$V73&lt;&gt;"",$W73&lt;&gt;""),'Finals 4'!$L21,"")</f>
        <v/>
      </c>
      <c r="Y73" s="36" t="str">
        <f ca="1">IF(AND('Finals 4'!$L21&lt;&gt;"",'Finals 4'!$N21&lt;&gt;"",$V73&lt;&gt;$W73,$V73&lt;&gt;"",$W73&lt;&gt;""),'Finals 4'!$N21,"")</f>
        <v/>
      </c>
      <c r="Z73" s="35" t="str">
        <f t="shared" ca="1" si="66"/>
        <v>SSV Wildbach</v>
      </c>
      <c r="AA73" s="13">
        <f t="shared" ca="1" si="67"/>
        <v>0</v>
      </c>
      <c r="AB73" s="13" t="str">
        <f ca="1">IF(AA73&gt;0,X73&amp;Language!$E$84&amp;Y73,"")</f>
        <v/>
      </c>
      <c r="AD73" s="145"/>
      <c r="AE73" s="150" t="str">
        <f ca="1">IF($AA73=0,"",IF($X73&gt;$Y73,Settings!$C$4,IF($X73=$Y73,1,0)))</f>
        <v/>
      </c>
      <c r="AF73" s="145" t="str">
        <f ca="1">IF($AA73=0,"",IF($X73&lt;$Y73,Settings!$C$4,IF($X73=$Y73,1,0)))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'Finals 4'!$I22</f>
        <v>FC Grönlingen</v>
      </c>
      <c r="W74" s="13" t="str">
        <f ca="1">'Finals 4'!$K22</f>
        <v>Maibach 1822 eV</v>
      </c>
      <c r="X74" s="13">
        <f ca="1">IF(AND('Finals 4'!$L22&lt;&gt;"",'Finals 4'!$N22&lt;&gt;"",$V74&lt;&gt;$W74,$V74&lt;&gt;"",$W74&lt;&gt;""),'Finals 4'!$L22,"")</f>
        <v>1</v>
      </c>
      <c r="Y74" s="36">
        <f ca="1">IF(AND('Finals 4'!$L22&lt;&gt;"",'Finals 4'!$N22&lt;&gt;"",$V74&lt;&gt;$W74,$V74&lt;&gt;"",$W74&lt;&gt;""),'Finals 4'!$N22,"")</f>
        <v>1</v>
      </c>
      <c r="Z74" s="35" t="str">
        <f ca="1">V74&amp;W74</f>
        <v>FC GrönlingenMaibach 1822 eV</v>
      </c>
      <c r="AA74" s="13">
        <f t="shared" ca="1" si="67"/>
        <v>1</v>
      </c>
      <c r="AB74" s="13" t="str">
        <f ca="1">IF(AA74&gt;0,X74&amp;Language!$E$84&amp;Y74,"")</f>
        <v>1-1</v>
      </c>
      <c r="AD74" s="145"/>
      <c r="AE74" s="150">
        <f ca="1">IF($AA74=0,"",IF($X74&gt;$Y74,Settings!$C$4,IF($X74=$Y74,1,0)))</f>
        <v>1</v>
      </c>
      <c r="AF74" s="145">
        <f ca="1">IF($AA74=0,"",IF($X74&lt;$Y74,Settings!$C$4,IF($X74=$Y74,1,0)))</f>
        <v>1</v>
      </c>
    </row>
    <row r="75" spans="2:43" s="2" customFormat="1" x14ac:dyDescent="0.2">
      <c r="B75" s="4"/>
      <c r="C75" s="4"/>
      <c r="D75" s="4"/>
      <c r="E75" s="4"/>
      <c r="F75" s="13"/>
      <c r="G75" s="13"/>
      <c r="H75" s="13"/>
      <c r="I75" s="13"/>
      <c r="J75" s="13"/>
      <c r="K75" s="13"/>
      <c r="L75" s="13"/>
      <c r="M75" s="13"/>
      <c r="U75" s="68" t="s">
        <v>27</v>
      </c>
      <c r="V75" s="41" t="str">
        <f ca="1">'Finals 4'!$I23</f>
        <v>Mainz 05</v>
      </c>
      <c r="W75" s="13" t="str">
        <f ca="1">'Finals 4'!$K23</f>
        <v>Eintracht Frankfurt</v>
      </c>
      <c r="X75" s="13">
        <f ca="1">IF(AND('Finals 4'!$L23&lt;&gt;"",'Finals 4'!$N23&lt;&gt;"",$V75&lt;&gt;$W75,$V75&lt;&gt;"",$W75&lt;&gt;""),'Finals 4'!$L23,"")</f>
        <v>2</v>
      </c>
      <c r="Y75" s="36">
        <f ca="1">IF(AND('Finals 4'!$L23&lt;&gt;"",'Finals 4'!$N23&lt;&gt;"",$V75&lt;&gt;$W75,$V75&lt;&gt;"",$W75&lt;&gt;""),'Finals 4'!$N23,"")</f>
        <v>2</v>
      </c>
      <c r="Z75" s="35" t="str">
        <f t="shared" ref="Z75:Z108" ca="1" si="68">V75&amp;W75</f>
        <v>Mainz 05Eintracht Frankfurt</v>
      </c>
      <c r="AA75" s="13">
        <f t="shared" ca="1" si="67"/>
        <v>1</v>
      </c>
      <c r="AB75" s="13" t="str">
        <f ca="1">IF(AA75&gt;0,X75&amp;Language!$E$84&amp;Y75,"")</f>
        <v>2-2</v>
      </c>
      <c r="AD75" s="145"/>
      <c r="AE75" s="150">
        <f ca="1">IF($AA75=0,"",IF($X75&gt;$Y75,Settings!$C$4,IF($X75=$Y75,1,0)))</f>
        <v>1</v>
      </c>
      <c r="AF75" s="145">
        <f ca="1">IF($AA75=0,"",IF($X75&lt;$Y75,Settings!$C$4,IF($X75=$Y75,1,0)))</f>
        <v>1</v>
      </c>
    </row>
    <row r="76" spans="2:43" s="2" customFormat="1" x14ac:dyDescent="0.2">
      <c r="B76" s="4"/>
      <c r="C76" s="4"/>
      <c r="D76" s="4"/>
      <c r="E76" s="4"/>
      <c r="F76" s="13"/>
      <c r="G76" s="13"/>
      <c r="H76" s="13"/>
      <c r="I76" s="13"/>
      <c r="J76" s="13"/>
      <c r="K76" s="13"/>
      <c r="L76" s="13"/>
      <c r="M76" s="13"/>
      <c r="U76" s="68" t="s">
        <v>28</v>
      </c>
      <c r="V76" s="41" t="str">
        <f ca="1">'Finals 4'!$I24</f>
        <v>Inter Mailand</v>
      </c>
      <c r="W76" s="13" t="str">
        <f ca="1">'Finals 4'!$K24</f>
        <v>Manchester City</v>
      </c>
      <c r="X76" s="13">
        <f ca="1">IF(AND('Finals 4'!$L24&lt;&gt;"",'Finals 4'!$N24&lt;&gt;"",$V76&lt;&gt;$W76,$V76&lt;&gt;"",$W76&lt;&gt;""),'Finals 4'!$L24,"")</f>
        <v>1</v>
      </c>
      <c r="Y76" s="36">
        <f ca="1">IF(AND('Finals 4'!$L24&lt;&gt;"",'Finals 4'!$N24&lt;&gt;"",$V76&lt;&gt;$W76,$V76&lt;&gt;"",$W76&lt;&gt;""),'Finals 4'!$N24,"")</f>
        <v>2</v>
      </c>
      <c r="Z76" s="35" t="str">
        <f t="shared" ca="1" si="68"/>
        <v>Inter MailandManchester City</v>
      </c>
      <c r="AA76" s="13">
        <f t="shared" ca="1" si="67"/>
        <v>1</v>
      </c>
      <c r="AB76" s="13" t="str">
        <f ca="1">IF(AA76&gt;0,X76&amp;Language!$E$84&amp;Y76,"")</f>
        <v>1-2</v>
      </c>
      <c r="AD76" s="145"/>
      <c r="AE76" s="150">
        <f ca="1">IF($AA76=0,"",IF($X76&gt;$Y76,Settings!$C$4,IF($X76=$Y76,1,0)))</f>
        <v>0</v>
      </c>
      <c r="AF76" s="145">
        <f ca="1">IF($AA76=0,"",IF($X76&lt;$Y76,Settings!$C$4,IF($X76=$Y76,1,0)))</f>
        <v>3</v>
      </c>
    </row>
    <row r="77" spans="2:43" s="2" customFormat="1" x14ac:dyDescent="0.2">
      <c r="B77" s="4"/>
      <c r="C77" s="4"/>
      <c r="D77" s="4"/>
      <c r="E77" s="4"/>
      <c r="F77" s="13"/>
      <c r="G77" s="13"/>
      <c r="H77" s="13"/>
      <c r="I77" s="13"/>
      <c r="J77" s="13"/>
      <c r="K77" s="13"/>
      <c r="L77" s="13"/>
      <c r="M77" s="13"/>
      <c r="U77" s="68" t="s">
        <v>29</v>
      </c>
      <c r="V77" s="41" t="str">
        <f ca="1">'Finals 4'!$I25</f>
        <v>Kickers Rodendorf</v>
      </c>
      <c r="W77" s="13" t="str">
        <f ca="1">'Finals 4'!$K25</f>
        <v>VFB Essenheim</v>
      </c>
      <c r="X77" s="13">
        <f ca="1">IF(AND('Finals 4'!$L25&lt;&gt;"",'Finals 4'!$N25&lt;&gt;"",$V77&lt;&gt;$W77,$V77&lt;&gt;"",$W77&lt;&gt;""),'Finals 4'!$L25,"")</f>
        <v>4</v>
      </c>
      <c r="Y77" s="36">
        <f ca="1">IF(AND('Finals 4'!$L25&lt;&gt;"",'Finals 4'!$N25&lt;&gt;"",$V77&lt;&gt;$W77,$V77&lt;&gt;"",$W77&lt;&gt;""),'Finals 4'!$N25,"")</f>
        <v>2</v>
      </c>
      <c r="Z77" s="35" t="str">
        <f t="shared" ca="1" si="68"/>
        <v>Kickers RodendorfVFB Essenheim</v>
      </c>
      <c r="AA77" s="13">
        <f t="shared" ca="1" si="67"/>
        <v>1</v>
      </c>
      <c r="AB77" s="13" t="str">
        <f ca="1">IF(AA77&gt;0,X77&amp;Language!$E$84&amp;Y77,"")</f>
        <v>4-2</v>
      </c>
      <c r="AD77" s="145"/>
      <c r="AE77" s="150">
        <f ca="1">IF($AA77=0,"",IF($X77&gt;$Y77,Settings!$C$4,IF($X77=$Y77,1,0)))</f>
        <v>3</v>
      </c>
      <c r="AF77" s="145">
        <f ca="1">IF($AA77=0,"",IF($X77&lt;$Y77,Settings!$C$4,IF($X77=$Y77,1,0)))</f>
        <v>0</v>
      </c>
    </row>
    <row r="78" spans="2:43" s="2" customFormat="1" x14ac:dyDescent="0.2">
      <c r="B78" s="4"/>
      <c r="C78" s="4"/>
      <c r="D78" s="4"/>
      <c r="E78" s="4"/>
      <c r="F78" s="13"/>
      <c r="G78" s="13"/>
      <c r="H78" s="13"/>
      <c r="I78" s="13"/>
      <c r="J78" s="13"/>
      <c r="K78" s="13"/>
      <c r="L78" s="13"/>
      <c r="M78" s="13"/>
      <c r="U78" s="68" t="s">
        <v>30</v>
      </c>
      <c r="V78" s="41" t="str">
        <f ca="1">'Finals 4'!$I26</f>
        <v>FSV Rauen</v>
      </c>
      <c r="W78" s="13" t="str">
        <f ca="1">'Finals 4'!$K26</f>
        <v>1. FC Riedwald</v>
      </c>
      <c r="X78" s="13">
        <f ca="1">IF(AND('Finals 4'!$L26&lt;&gt;"",'Finals 4'!$N26&lt;&gt;"",$V78&lt;&gt;$W78,$V78&lt;&gt;"",$W78&lt;&gt;""),'Finals 4'!$L26,"")</f>
        <v>3</v>
      </c>
      <c r="Y78" s="36">
        <f ca="1">IF(AND('Finals 4'!$L26&lt;&gt;"",'Finals 4'!$N26&lt;&gt;"",$V78&lt;&gt;$W78,$V78&lt;&gt;"",$W78&lt;&gt;""),'Finals 4'!$N26,"")</f>
        <v>1</v>
      </c>
      <c r="Z78" s="35" t="str">
        <f t="shared" ca="1" si="68"/>
        <v>FSV Rauen1. FC Riedwald</v>
      </c>
      <c r="AA78" s="13">
        <f t="shared" ca="1" si="67"/>
        <v>1</v>
      </c>
      <c r="AB78" s="13" t="str">
        <f ca="1">IF(AA78&gt;0,X78&amp;Language!$E$84&amp;Y78,"")</f>
        <v>3-1</v>
      </c>
      <c r="AD78" s="145"/>
      <c r="AE78" s="150">
        <f ca="1">IF($AA78=0,"",IF($X78&gt;$Y78,Settings!$C$4,IF($X78=$Y78,1,0)))</f>
        <v>3</v>
      </c>
      <c r="AF78" s="145">
        <f ca="1">IF($AA78=0,"",IF($X78&lt;$Y78,Settings!$C$4,IF($X78=$Y78,1,0)))</f>
        <v>0</v>
      </c>
    </row>
    <row r="79" spans="2:43" s="2" customFormat="1" x14ac:dyDescent="0.2">
      <c r="B79" s="4"/>
      <c r="C79" s="4"/>
      <c r="D79" s="4"/>
      <c r="E79" s="4"/>
      <c r="F79" s="13"/>
      <c r="G79" s="13"/>
      <c r="H79" s="13"/>
      <c r="I79" s="13"/>
      <c r="J79" s="13"/>
      <c r="K79" s="13"/>
      <c r="L79" s="13"/>
      <c r="M79" s="13"/>
      <c r="U79" s="68" t="s">
        <v>31</v>
      </c>
      <c r="V79" s="41" t="str">
        <f ca="1">'Finals 4'!$I27</f>
        <v>1. FC Nürnberg</v>
      </c>
      <c r="W79" s="13" t="str">
        <f ca="1">'Finals 4'!$K27</f>
        <v>Borussia Dortmund</v>
      </c>
      <c r="X79" s="13">
        <f ca="1">IF(AND('Finals 4'!$L27&lt;&gt;"",'Finals 4'!$N27&lt;&gt;"",$V79&lt;&gt;$W79,$V79&lt;&gt;"",$W79&lt;&gt;""),'Finals 4'!$L27,"")</f>
        <v>1</v>
      </c>
      <c r="Y79" s="36">
        <f ca="1">IF(AND('Finals 4'!$L27&lt;&gt;"",'Finals 4'!$N27&lt;&gt;"",$V79&lt;&gt;$W79,$V79&lt;&gt;"",$W79&lt;&gt;""),'Finals 4'!$N27,"")</f>
        <v>3</v>
      </c>
      <c r="Z79" s="35" t="str">
        <f t="shared" ca="1" si="68"/>
        <v>1. FC NürnbergBorussia Dortmund</v>
      </c>
      <c r="AA79" s="13">
        <f t="shared" ca="1" si="67"/>
        <v>1</v>
      </c>
      <c r="AB79" s="13" t="str">
        <f ca="1">IF(AA79&gt;0,X79&amp;Language!$E$84&amp;Y79,"")</f>
        <v>1-3</v>
      </c>
      <c r="AD79" s="145"/>
      <c r="AE79" s="150">
        <f ca="1">IF($AA79=0,"",IF($X79&gt;$Y79,Settings!$C$4,IF($X79=$Y79,1,0)))</f>
        <v>0</v>
      </c>
      <c r="AF79" s="145">
        <f ca="1">IF($AA79=0,"",IF($X79&lt;$Y79,Settings!$C$4,IF($X79=$Y79,1,0)))</f>
        <v>3</v>
      </c>
    </row>
    <row r="80" spans="2:43" s="2" customFormat="1" x14ac:dyDescent="0.2">
      <c r="B80" s="4"/>
      <c r="C80" s="4"/>
      <c r="D80" s="4"/>
      <c r="E80" s="4"/>
      <c r="F80" s="13"/>
      <c r="G80" s="13"/>
      <c r="H80" s="13"/>
      <c r="I80" s="13"/>
      <c r="J80" s="13"/>
      <c r="K80" s="13"/>
      <c r="L80" s="13"/>
      <c r="M80" s="13"/>
      <c r="U80" s="68" t="s">
        <v>32</v>
      </c>
      <c r="V80" s="41" t="str">
        <f ca="1">'Finals 4'!$I28</f>
        <v>FC Barcelona</v>
      </c>
      <c r="W80" s="13" t="str">
        <f ca="1">'Finals 4'!$K28</f>
        <v>Real Madrid</v>
      </c>
      <c r="X80" s="13">
        <f ca="1">IF(AND('Finals 4'!$L28&lt;&gt;"",'Finals 4'!$N28&lt;&gt;"",$V80&lt;&gt;$W80,$V80&lt;&gt;"",$W80&lt;&gt;""),'Finals 4'!$L28,"")</f>
        <v>0</v>
      </c>
      <c r="Y80" s="36">
        <f ca="1">IF(AND('Finals 4'!$L28&lt;&gt;"",'Finals 4'!$N28&lt;&gt;"",$V80&lt;&gt;$W80,$V80&lt;&gt;"",$W80&lt;&gt;""),'Finals 4'!$N28,"")</f>
        <v>1</v>
      </c>
      <c r="Z80" s="35" t="str">
        <f t="shared" ca="1" si="68"/>
        <v>FC BarcelonaReal Madrid</v>
      </c>
      <c r="AA80" s="13">
        <f t="shared" ca="1" si="67"/>
        <v>1</v>
      </c>
      <c r="AB80" s="13" t="str">
        <f ca="1">IF(AA80&gt;0,X80&amp;Language!$E$84&amp;Y80,"")</f>
        <v>0-1</v>
      </c>
      <c r="AD80" s="145"/>
      <c r="AE80" s="150">
        <f ca="1">IF($AA80=0,"",IF($X80&gt;$Y80,Settings!$C$4,IF($X80=$Y80,1,0)))</f>
        <v>0</v>
      </c>
      <c r="AF80" s="145">
        <f ca="1">IF($AA80=0,"",IF($X80&lt;$Y80,Settings!$C$4,IF($X80=$Y80,1,0)))</f>
        <v>3</v>
      </c>
    </row>
    <row r="81" spans="2:32" s="2" customFormat="1" x14ac:dyDescent="0.2">
      <c r="B81" s="4"/>
      <c r="C81" s="4"/>
      <c r="D81" s="4"/>
      <c r="E81" s="4"/>
      <c r="F81" s="13"/>
      <c r="G81" s="13"/>
      <c r="H81" s="13"/>
      <c r="I81" s="13"/>
      <c r="J81" s="13"/>
      <c r="K81" s="13"/>
      <c r="L81" s="13"/>
      <c r="M81" s="13"/>
      <c r="U81" s="68" t="s">
        <v>33</v>
      </c>
      <c r="V81" s="41" t="str">
        <f ca="1">'Finals 4'!$I29</f>
        <v/>
      </c>
      <c r="W81" s="13" t="str">
        <f ca="1">'Finals 4'!$K29</f>
        <v>Kickers Rodendorf</v>
      </c>
      <c r="X81" s="13" t="str">
        <f ca="1">IF(AND('Finals 4'!$L29&lt;&gt;"",'Finals 4'!$N29&lt;&gt;"",$V81&lt;&gt;$W81,$V81&lt;&gt;"",$W81&lt;&gt;""),'Finals 4'!$L29,"")</f>
        <v/>
      </c>
      <c r="Y81" s="36" t="str">
        <f ca="1">IF(AND('Finals 4'!$L29&lt;&gt;"",'Finals 4'!$N29&lt;&gt;"",$V81&lt;&gt;$W81,$V81&lt;&gt;"",$W81&lt;&gt;""),'Finals 4'!$N29,"")</f>
        <v/>
      </c>
      <c r="Z81" s="35" t="str">
        <f t="shared" ca="1" si="68"/>
        <v>Kickers Rodendorf</v>
      </c>
      <c r="AA81" s="13">
        <f t="shared" ca="1" si="67"/>
        <v>0</v>
      </c>
      <c r="AB81" s="13" t="str">
        <f ca="1">IF(AA81&gt;0,X81&amp;Language!$E$84&amp;Y81,"")</f>
        <v/>
      </c>
      <c r="AD81" s="145"/>
      <c r="AE81" s="150" t="str">
        <f ca="1">IF($AA81=0,"",IF($X81&gt;$Y81,Settings!$C$4,IF($X81=$Y81,1,0)))</f>
        <v/>
      </c>
      <c r="AF81" s="145" t="str">
        <f ca="1">IF($AA81=0,"",IF($X81&lt;$Y81,Settings!$C$4,IF($X81=$Y81,1,0)))</f>
        <v/>
      </c>
    </row>
    <row r="82" spans="2:32" s="2" customFormat="1" x14ac:dyDescent="0.2">
      <c r="B82" s="4"/>
      <c r="C82" s="4"/>
      <c r="D82" s="4"/>
      <c r="E82" s="4"/>
      <c r="F82" s="13"/>
      <c r="G82" s="13"/>
      <c r="H82" s="13"/>
      <c r="I82" s="13"/>
      <c r="J82" s="13"/>
      <c r="K82" s="13"/>
      <c r="L82" s="13"/>
      <c r="M82" s="13"/>
      <c r="U82" s="68" t="s">
        <v>34</v>
      </c>
      <c r="V82" s="41" t="str">
        <f ca="1">'Finals 4'!$I30</f>
        <v>FC Grönlingen</v>
      </c>
      <c r="W82" s="13" t="str">
        <f ca="1">'Finals 4'!$K30</f>
        <v>FSV Rauen</v>
      </c>
      <c r="X82" s="13">
        <f ca="1">IF(AND('Finals 4'!$L30&lt;&gt;"",'Finals 4'!$N30&lt;&gt;"",$V82&lt;&gt;$W82,$V82&lt;&gt;"",$W82&lt;&gt;""),'Finals 4'!$L30,"")</f>
        <v>2</v>
      </c>
      <c r="Y82" s="36">
        <f ca="1">IF(AND('Finals 4'!$L30&lt;&gt;"",'Finals 4'!$N30&lt;&gt;"",$V82&lt;&gt;$W82,$V82&lt;&gt;"",$W82&lt;&gt;""),'Finals 4'!$N30,"")</f>
        <v>3</v>
      </c>
      <c r="Z82" s="35" t="str">
        <f t="shared" ca="1" si="68"/>
        <v>FC GrönlingenFSV Rauen</v>
      </c>
      <c r="AA82" s="13">
        <f t="shared" ca="1" si="67"/>
        <v>1</v>
      </c>
      <c r="AB82" s="13" t="str">
        <f ca="1">IF(AA82&gt;0,X82&amp;Language!$E$84&amp;Y82,"")</f>
        <v>2-3</v>
      </c>
      <c r="AD82" s="145"/>
      <c r="AE82" s="150">
        <f ca="1">IF($AA82=0,"",IF($X82&gt;$Y82,Settings!$C$4,IF($X82=$Y82,1,0)))</f>
        <v>0</v>
      </c>
      <c r="AF82" s="145">
        <f ca="1">IF($AA82=0,"",IF($X82&lt;$Y82,Settings!$C$4,IF($X82=$Y82,1,0)))</f>
        <v>3</v>
      </c>
    </row>
    <row r="83" spans="2:32" s="2" customFormat="1" x14ac:dyDescent="0.2">
      <c r="B83" s="4"/>
      <c r="C83" s="4"/>
      <c r="D83" s="4"/>
      <c r="E83" s="4"/>
      <c r="F83" s="13"/>
      <c r="G83" s="13"/>
      <c r="H83" s="13"/>
      <c r="I83" s="13"/>
      <c r="J83" s="13"/>
      <c r="K83" s="13"/>
      <c r="L83" s="13"/>
      <c r="M83" s="13"/>
      <c r="U83" s="68" t="s">
        <v>35</v>
      </c>
      <c r="V83" s="41" t="str">
        <f ca="1">'Finals 4'!$I31</f>
        <v>Mainz 05</v>
      </c>
      <c r="W83" s="13" t="str">
        <f ca="1">'Finals 4'!$K31</f>
        <v>1. FC Nürnberg</v>
      </c>
      <c r="X83" s="13">
        <f ca="1">IF(AND('Finals 4'!$L31&lt;&gt;"",'Finals 4'!$N31&lt;&gt;"",$V83&lt;&gt;$W83,$V83&lt;&gt;"",$W83&lt;&gt;""),'Finals 4'!$L31,"")</f>
        <v>3</v>
      </c>
      <c r="Y83" s="36">
        <f ca="1">IF(AND('Finals 4'!$L31&lt;&gt;"",'Finals 4'!$N31&lt;&gt;"",$V83&lt;&gt;$W83,$V83&lt;&gt;"",$W83&lt;&gt;""),'Finals 4'!$N31,"")</f>
        <v>3</v>
      </c>
      <c r="Z83" s="35" t="str">
        <f t="shared" ca="1" si="68"/>
        <v>Mainz 051. FC Nürnberg</v>
      </c>
      <c r="AA83" s="13">
        <f t="shared" ca="1" si="67"/>
        <v>1</v>
      </c>
      <c r="AB83" s="13" t="str">
        <f ca="1">IF(AA83&gt;0,X83&amp;Language!$E$84&amp;Y83,"")</f>
        <v>3-3</v>
      </c>
      <c r="AD83" s="145"/>
      <c r="AE83" s="150">
        <f ca="1">IF($AA83=0,"",IF($X83&gt;$Y83,Settings!$C$4,IF($X83=$Y83,1,0)))</f>
        <v>1</v>
      </c>
      <c r="AF83" s="145">
        <f ca="1">IF($AA83=0,"",IF($X83&lt;$Y83,Settings!$C$4,IF($X83=$Y83,1,0)))</f>
        <v>1</v>
      </c>
    </row>
    <row r="84" spans="2:32" s="2" customFormat="1" x14ac:dyDescent="0.2">
      <c r="B84" s="4"/>
      <c r="C84" s="4"/>
      <c r="D84" s="4"/>
      <c r="E84" s="4"/>
      <c r="F84" s="13"/>
      <c r="G84" s="13"/>
      <c r="H84" s="13"/>
      <c r="I84" s="13"/>
      <c r="J84" s="13"/>
      <c r="K84" s="13"/>
      <c r="L84" s="13"/>
      <c r="M84" s="13"/>
      <c r="U84" s="68" t="s">
        <v>36</v>
      </c>
      <c r="V84" s="41" t="str">
        <f ca="1">'Finals 4'!$I32</f>
        <v>Inter Mailand</v>
      </c>
      <c r="W84" s="13" t="str">
        <f ca="1">'Finals 4'!$K32</f>
        <v>FC Barcelona</v>
      </c>
      <c r="X84" s="13">
        <f ca="1">IF(AND('Finals 4'!$L32&lt;&gt;"",'Finals 4'!$N32&lt;&gt;"",$V84&lt;&gt;$W84,$V84&lt;&gt;"",$W84&lt;&gt;""),'Finals 4'!$L32,"")</f>
        <v>1</v>
      </c>
      <c r="Y84" s="36">
        <f ca="1">IF(AND('Finals 4'!$L32&lt;&gt;"",'Finals 4'!$N32&lt;&gt;"",$V84&lt;&gt;$W84,$V84&lt;&gt;"",$W84&lt;&gt;""),'Finals 4'!$N32,"")</f>
        <v>2</v>
      </c>
      <c r="Z84" s="35" t="str">
        <f t="shared" ca="1" si="68"/>
        <v>Inter MailandFC Barcelona</v>
      </c>
      <c r="AA84" s="13">
        <f t="shared" ca="1" si="67"/>
        <v>1</v>
      </c>
      <c r="AB84" s="13" t="str">
        <f ca="1">IF(AA84&gt;0,X84&amp;Language!$E$84&amp;Y84,"")</f>
        <v>1-2</v>
      </c>
      <c r="AD84" s="145"/>
      <c r="AE84" s="150">
        <f ca="1">IF($AA84=0,"",IF($X84&gt;$Y84,Settings!$C$4,IF($X84=$Y84,1,0)))</f>
        <v>0</v>
      </c>
      <c r="AF84" s="145">
        <f ca="1">IF($AA84=0,"",IF($X84&lt;$Y84,Settings!$C$4,IF($X84=$Y84,1,0)))</f>
        <v>3</v>
      </c>
    </row>
    <row r="85" spans="2:32" s="2" customFormat="1" x14ac:dyDescent="0.2">
      <c r="B85" s="4"/>
      <c r="C85" s="4"/>
      <c r="D85" s="4"/>
      <c r="E85" s="4"/>
      <c r="F85" s="13"/>
      <c r="G85" s="13"/>
      <c r="H85" s="13"/>
      <c r="I85" s="13"/>
      <c r="J85" s="13"/>
      <c r="K85" s="13"/>
      <c r="L85" s="13"/>
      <c r="M85" s="13"/>
      <c r="U85" s="68" t="s">
        <v>37</v>
      </c>
      <c r="V85" s="41" t="str">
        <f ca="1">'Finals 4'!$I33</f>
        <v>VFB Essenheim</v>
      </c>
      <c r="W85" s="13" t="str">
        <f ca="1">'Finals 4'!$K33</f>
        <v>SSV Wildbach</v>
      </c>
      <c r="X85" s="13">
        <f ca="1">IF(AND('Finals 4'!$L33&lt;&gt;"",'Finals 4'!$N33&lt;&gt;"",$V85&lt;&gt;$W85,$V85&lt;&gt;"",$W85&lt;&gt;""),'Finals 4'!$L33,"")</f>
        <v>5</v>
      </c>
      <c r="Y85" s="36">
        <f ca="1">IF(AND('Finals 4'!$L33&lt;&gt;"",'Finals 4'!$N33&lt;&gt;"",$V85&lt;&gt;$W85,$V85&lt;&gt;"",$W85&lt;&gt;""),'Finals 4'!$N33,"")</f>
        <v>4</v>
      </c>
      <c r="Z85" s="35" t="str">
        <f t="shared" ca="1" si="68"/>
        <v>VFB EssenheimSSV Wildbach</v>
      </c>
      <c r="AA85" s="13">
        <f t="shared" ca="1" si="67"/>
        <v>1</v>
      </c>
      <c r="AB85" s="13" t="str">
        <f ca="1">IF(AA85&gt;0,X85&amp;Language!$E$84&amp;Y85,"")</f>
        <v>5-4</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'Finals 4'!$I34</f>
        <v>1. FC Riedwald</v>
      </c>
      <c r="W86" s="13" t="str">
        <f ca="1">'Finals 4'!$K34</f>
        <v>Maibach 1822 eV</v>
      </c>
      <c r="X86" s="13">
        <f ca="1">IF(AND('Finals 4'!$L34&lt;&gt;"",'Finals 4'!$N34&lt;&gt;"",$V86&lt;&gt;$W86,$V86&lt;&gt;"",$W86&lt;&gt;""),'Finals 4'!$L34,"")</f>
        <v>2</v>
      </c>
      <c r="Y86" s="36">
        <f ca="1">IF(AND('Finals 4'!$L34&lt;&gt;"",'Finals 4'!$N34&lt;&gt;"",$V86&lt;&gt;$W86,$V86&lt;&gt;"",$W86&lt;&gt;""),'Finals 4'!$N34,"")</f>
        <v>0</v>
      </c>
      <c r="Z86" s="35" t="str">
        <f t="shared" ca="1" si="68"/>
        <v>1. FC RiedwaldMaibach 1822 eV</v>
      </c>
      <c r="AA86" s="13">
        <f t="shared" ca="1" si="67"/>
        <v>1</v>
      </c>
      <c r="AB86" s="13" t="str">
        <f ca="1">IF(AA86&gt;0,X86&amp;Language!$E$84&amp;Y86,"")</f>
        <v>2-0</v>
      </c>
      <c r="AD86" s="145"/>
      <c r="AE86" s="150">
        <f ca="1">IF($AA86=0,"",IF($X86&gt;$Y86,Settings!$C$4,IF($X86=$Y86,1,0)))</f>
        <v>3</v>
      </c>
      <c r="AF86" s="145">
        <f ca="1">IF($AA86=0,"",IF($X86&lt;$Y86,Settings!$C$4,IF($X86=$Y86,1,0)))</f>
        <v>0</v>
      </c>
    </row>
    <row r="87" spans="2:32" s="2" customFormat="1" x14ac:dyDescent="0.2">
      <c r="B87" s="4"/>
      <c r="C87" s="4"/>
      <c r="D87" s="4"/>
      <c r="E87" s="4"/>
      <c r="F87" s="13"/>
      <c r="G87" s="13"/>
      <c r="H87" s="13"/>
      <c r="I87" s="13"/>
      <c r="J87" s="13"/>
      <c r="K87" s="13"/>
      <c r="L87" s="13"/>
      <c r="M87" s="13"/>
      <c r="U87" s="68" t="s">
        <v>39</v>
      </c>
      <c r="V87" s="41" t="str">
        <f ca="1">'Finals 4'!$I35</f>
        <v>Borussia Dortmund</v>
      </c>
      <c r="W87" s="13" t="str">
        <f ca="1">'Finals 4'!$K35</f>
        <v>Eintracht Frankfurt</v>
      </c>
      <c r="X87" s="13">
        <f ca="1">IF(AND('Finals 4'!$L35&lt;&gt;"",'Finals 4'!$N35&lt;&gt;"",$V87&lt;&gt;$W87,$V87&lt;&gt;"",$W87&lt;&gt;""),'Finals 4'!$L35,"")</f>
        <v>0</v>
      </c>
      <c r="Y87" s="36">
        <f ca="1">IF(AND('Finals 4'!$L35&lt;&gt;"",'Finals 4'!$N35&lt;&gt;"",$V87&lt;&gt;$W87,$V87&lt;&gt;"",$W87&lt;&gt;""),'Finals 4'!$N35,"")</f>
        <v>0</v>
      </c>
      <c r="Z87" s="35" t="str">
        <f t="shared" ca="1" si="68"/>
        <v>Borussia DortmundEintracht Frankfurt</v>
      </c>
      <c r="AA87" s="13">
        <f t="shared" ca="1" si="67"/>
        <v>1</v>
      </c>
      <c r="AB87" s="13" t="str">
        <f ca="1">IF(AA87&gt;0,X87&amp;Language!$E$84&amp;Y87,"")</f>
        <v>0-0</v>
      </c>
      <c r="AD87" s="145"/>
      <c r="AE87" s="150">
        <f ca="1">IF($AA87=0,"",IF($X87&gt;$Y87,Settings!$C$4,IF($X87=$Y87,1,0)))</f>
        <v>1</v>
      </c>
      <c r="AF87" s="145">
        <f ca="1">IF($AA87=0,"",IF($X87&lt;$Y87,Settings!$C$4,IF($X87=$Y87,1,0)))</f>
        <v>1</v>
      </c>
    </row>
    <row r="88" spans="2:32" s="2" customFormat="1" ht="12.75" thickBot="1" x14ac:dyDescent="0.25">
      <c r="B88" s="4"/>
      <c r="C88" s="4"/>
      <c r="D88" s="4"/>
      <c r="E88" s="4"/>
      <c r="F88" s="13"/>
      <c r="G88" s="13"/>
      <c r="H88" s="13"/>
      <c r="I88" s="13"/>
      <c r="J88" s="13"/>
      <c r="K88" s="13"/>
      <c r="L88" s="13"/>
      <c r="M88" s="13"/>
      <c r="U88" s="68" t="s">
        <v>40</v>
      </c>
      <c r="V88" s="41" t="str">
        <f ca="1">'Finals 4'!$I36</f>
        <v>Real Madrid</v>
      </c>
      <c r="W88" s="13" t="str">
        <f ca="1">'Finals 4'!$K36</f>
        <v>Manchester City</v>
      </c>
      <c r="X88" s="13">
        <f ca="1">IF(AND('Finals 4'!$L36&lt;&gt;"",'Finals 4'!$N36&lt;&gt;"",$V88&lt;&gt;$W88,$V88&lt;&gt;"",$W88&lt;&gt;""),'Finals 4'!$L36,"")</f>
        <v>1</v>
      </c>
      <c r="Y88" s="36">
        <f ca="1">IF(AND('Finals 4'!$L36&lt;&gt;"",'Finals 4'!$N36&lt;&gt;"",$V88&lt;&gt;$W88,$V88&lt;&gt;"",$W88&lt;&gt;""),'Finals 4'!$N36,"")</f>
        <v>1</v>
      </c>
      <c r="Z88" s="35" t="str">
        <f t="shared" ca="1" si="68"/>
        <v>Real MadridManchester City</v>
      </c>
      <c r="AA88" s="13">
        <f t="shared" ca="1" si="67"/>
        <v>1</v>
      </c>
      <c r="AB88" s="13" t="str">
        <f ca="1">IF(AA88&gt;0,X88&amp;Language!$E$84&amp;Y88,"")</f>
        <v>1-1</v>
      </c>
      <c r="AD88" s="145"/>
      <c r="AE88" s="150">
        <f ca="1">IF($AA88=0,"",IF($X88&gt;$Y88,Settings!$C$4,IF($X88=$Y88,1,0)))</f>
        <v>1</v>
      </c>
      <c r="AF88" s="145">
        <f ca="1">IF($AA88=0,"",IF($X88&lt;$Y88,Settings!$C$4,IF($X88=$Y88,1,0)))</f>
        <v>1</v>
      </c>
    </row>
    <row r="89" spans="2:32" s="2" customFormat="1" ht="12.75" thickTop="1" x14ac:dyDescent="0.2">
      <c r="B89" s="4"/>
      <c r="C89" s="4"/>
      <c r="D89" s="4"/>
      <c r="E89" s="4"/>
      <c r="F89" s="13"/>
      <c r="G89" s="13"/>
      <c r="H89" s="13"/>
      <c r="I89" s="13"/>
      <c r="J89" s="13"/>
      <c r="K89" s="13"/>
      <c r="L89" s="13"/>
      <c r="M89" s="13"/>
      <c r="U89" s="309" t="s">
        <v>41</v>
      </c>
      <c r="V89" s="310" t="str">
        <f>""</f>
        <v/>
      </c>
      <c r="W89" s="311" t="str">
        <f>""</f>
        <v/>
      </c>
      <c r="X89" s="311" t="str">
        <f>""</f>
        <v/>
      </c>
      <c r="Y89" s="312" t="str">
        <f>""</f>
        <v/>
      </c>
      <c r="Z89" s="313" t="str">
        <f t="shared" si="68"/>
        <v/>
      </c>
      <c r="AA89" s="311">
        <f t="shared" si="67"/>
        <v>0</v>
      </c>
      <c r="AB89" s="311" t="str">
        <f>IF(AA89&gt;0,X89&amp;Language!$E$84&amp;Y89,"")</f>
        <v/>
      </c>
      <c r="AC89" s="314"/>
      <c r="AD89" s="315"/>
      <c r="AE89" s="316" t="str">
        <f>IF($AA89=0,"",IF($X89&gt;$Y89,Settings!$C$4,IF($X89=$Y89,1,0)))</f>
        <v/>
      </c>
      <c r="AF89" s="315" t="str">
        <f>IF($AA89=0,"",IF($X89&lt;$Y89,Settings!$C$4,IF($X89=$Y89,1,0)))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IF(AA90&gt;0,X90&amp;Language!$E$84&amp;Y90,"")</f>
        <v/>
      </c>
      <c r="AD90" s="145"/>
      <c r="AE90" s="150" t="str">
        <f>IF($AA90=0,"",IF($X90&gt;$Y90,Settings!$C$4,IF($X90=$Y90,1,0)))</f>
        <v/>
      </c>
      <c r="AF90" s="145" t="str">
        <f>IF($AA90=0,"",IF($X90&lt;$Y90,Settings!$C$4,IF($X90=$Y90,1,0)))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IF(AA91&gt;0,X91&amp;Language!$E$84&amp;Y91,"")</f>
        <v/>
      </c>
      <c r="AD91" s="145"/>
      <c r="AE91" s="150" t="str">
        <f>IF($AA91=0,"",IF($X91&gt;$Y91,Settings!$C$4,IF($X91=$Y91,1,0)))</f>
        <v/>
      </c>
      <c r="AF91" s="145" t="str">
        <f>IF($AA91=0,"",IF($X91&lt;$Y91,Settings!$C$4,IF($X91=$Y91,1,0)))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IF(AA92&gt;0,X92&amp;Language!$E$84&amp;Y92,"")</f>
        <v/>
      </c>
      <c r="AD92" s="145"/>
      <c r="AE92" s="150" t="str">
        <f>IF($AA92=0,"",IF($X92&gt;$Y92,Settings!$C$4,IF($X92=$Y92,1,0)))</f>
        <v/>
      </c>
      <c r="AF92" s="145" t="str">
        <f>IF($AA92=0,"",IF($X92&lt;$Y92,Settings!$C$4,IF($X92=$Y92,1,0)))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IF(AA93&gt;0,X93&amp;Language!$E$84&amp;Y93,"")</f>
        <v/>
      </c>
      <c r="AD93" s="145"/>
      <c r="AE93" s="150" t="str">
        <f>IF($AA93=0,"",IF($X93&gt;$Y93,Settings!$C$4,IF($X93=$Y93,1,0)))</f>
        <v/>
      </c>
      <c r="AF93" s="145" t="str">
        <f>IF($AA93=0,"",IF($X93&lt;$Y93,Settings!$C$4,IF($X93=$Y93,1,0)))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IF(AA94&gt;0,X94&amp;Language!$E$84&amp;Y94,"")</f>
        <v/>
      </c>
      <c r="AD94" s="145"/>
      <c r="AE94" s="150" t="str">
        <f>IF($AA94=0,"",IF($X94&gt;$Y94,Settings!$C$4,IF($X94=$Y94,1,0)))</f>
        <v/>
      </c>
      <c r="AF94" s="145" t="str">
        <f>IF($AA94=0,"",IF($X94&lt;$Y94,Settings!$C$4,IF($X94=$Y94,1,0)))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IF(AA95&gt;0,X95&amp;Language!$E$84&amp;Y95,"")</f>
        <v/>
      </c>
      <c r="AD95" s="145"/>
      <c r="AE95" s="150" t="str">
        <f>IF($AA95=0,"",IF($X95&gt;$Y95,Settings!$C$4,IF($X95=$Y95,1,0)))</f>
        <v/>
      </c>
      <c r="AF95" s="145" t="str">
        <f>IF($AA95=0,"",IF($X95&lt;$Y95,Settings!$C$4,IF($X95=$Y95,1,0)))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IF(AA96&gt;0,X96&amp;Language!$E$84&amp;Y96,"")</f>
        <v/>
      </c>
      <c r="AD96" s="145"/>
      <c r="AE96" s="150" t="str">
        <f>IF($AA96=0,"",IF($X96&gt;$Y96,Settings!$C$4,IF($X96=$Y96,1,0)))</f>
        <v/>
      </c>
      <c r="AF96" s="145" t="str">
        <f>IF($AA96=0,"",IF($X96&lt;$Y96,Settings!$C$4,IF($X96=$Y96,1,0)))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IF(AA97&gt;0,X97&amp;Language!$E$84&amp;Y97,"")</f>
        <v/>
      </c>
      <c r="AD97" s="145"/>
      <c r="AE97" s="150" t="str">
        <f>IF($AA97=0,"",IF($X97&gt;$Y97,Settings!$C$4,IF($X97=$Y97,1,0)))</f>
        <v/>
      </c>
      <c r="AF97" s="145" t="str">
        <f>IF($AA97=0,"",IF($X97&lt;$Y97,Settings!$C$4,IF($X97=$Y97,1,0)))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IF(AA98&gt;0,X98&amp;Language!$E$84&amp;Y98,"")</f>
        <v/>
      </c>
      <c r="AD98" s="145"/>
      <c r="AE98" s="150" t="str">
        <f>IF($AA98=0,"",IF($X98&gt;$Y98,Settings!$C$4,IF($X98=$Y98,1,0)))</f>
        <v/>
      </c>
      <c r="AF98" s="145" t="str">
        <f>IF($AA98=0,"",IF($X98&lt;$Y98,Settings!$C$4,IF($X98=$Y98,1,0)))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IF(AA99&gt;0,X99&amp;Language!$E$84&amp;Y99,"")</f>
        <v/>
      </c>
      <c r="AD99" s="145"/>
      <c r="AE99" s="150" t="str">
        <f>IF($AA99=0,"",IF($X99&gt;$Y99,Settings!$C$4,IF($X99=$Y99,1,0)))</f>
        <v/>
      </c>
      <c r="AF99" s="145" t="str">
        <f>IF($AA99=0,"",IF($X99&lt;$Y99,Settings!$C$4,IF($X99=$Y99,1,0)))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IF(AA100&gt;0,X100&amp;Language!$E$84&amp;Y100,"")</f>
        <v/>
      </c>
      <c r="AD100" s="145"/>
      <c r="AE100" s="150" t="str">
        <f>IF($AA100=0,"",IF($X100&gt;$Y100,Settings!$C$4,IF($X100=$Y100,1,0)))</f>
        <v/>
      </c>
      <c r="AF100" s="145" t="str">
        <f>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IF(AA101&gt;0,X101&amp;Language!$E$84&amp;Y101,"")</f>
        <v/>
      </c>
      <c r="AD101" s="145"/>
      <c r="AE101" s="150" t="str">
        <f>IF($AA101=0,"",IF($X101&gt;$Y101,Settings!$C$4,IF($X101=$Y101,1,0)))</f>
        <v/>
      </c>
      <c r="AF101" s="145" t="str">
        <f>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IF(AA102&gt;0,X102&amp;Language!$E$84&amp;Y102,"")</f>
        <v/>
      </c>
      <c r="AD102" s="145"/>
      <c r="AE102" s="150" t="str">
        <f>IF($AA102=0,"",IF($X102&gt;$Y102,Settings!$C$4,IF($X102=$Y102,1,0)))</f>
        <v/>
      </c>
      <c r="AF102" s="145" t="str">
        <f>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IF(AA103&gt;0,X103&amp;Language!$E$84&amp;Y103,"")</f>
        <v/>
      </c>
      <c r="AD103" s="145"/>
      <c r="AE103" s="150" t="str">
        <f>IF($AA103=0,"",IF($X103&gt;$Y103,Settings!$C$4,IF($X103=$Y103,1,0)))</f>
        <v/>
      </c>
      <c r="AF103" s="145" t="str">
        <f>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IF(AA104&gt;0,X104&amp;Language!$E$84&amp;Y104,"")</f>
        <v/>
      </c>
      <c r="AD104" s="145"/>
      <c r="AE104" s="150" t="str">
        <f>IF($AA104=0,"",IF($X104&gt;$Y104,Settings!$C$4,IF($X104=$Y104,1,0)))</f>
        <v/>
      </c>
      <c r="AF104" s="145" t="str">
        <f>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IF(AA105&gt;0,X105&amp;Language!$E$84&amp;Y105,"")</f>
        <v/>
      </c>
      <c r="AD105" s="145"/>
      <c r="AE105" s="150" t="str">
        <f>IF($AA105=0,"",IF($X105&gt;$Y105,Settings!$C$4,IF($X105=$Y105,1,0)))</f>
        <v/>
      </c>
      <c r="AF105" s="145" t="str">
        <f>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IF(AA106&gt;0,X106&amp;Language!$E$84&amp;Y106,"")</f>
        <v/>
      </c>
      <c r="AD106" s="145"/>
      <c r="AE106" s="150" t="str">
        <f>IF($AA106=0,"",IF($X106&gt;$Y106,Settings!$C$4,IF($X106=$Y106,1,0)))</f>
        <v/>
      </c>
      <c r="AF106" s="145" t="str">
        <f>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IF(AA107&gt;0,X107&amp;Language!$E$84&amp;Y107,"")</f>
        <v/>
      </c>
      <c r="AD107" s="145"/>
      <c r="AE107" s="150" t="str">
        <f>IF($AA107=0,"",IF($X107&gt;$Y107,Settings!$C$4,IF($X107=$Y107,1,0)))</f>
        <v/>
      </c>
      <c r="AF107" s="145" t="str">
        <f>IF($AA107=0,"",IF($X107&lt;$Y107,Settings!$C$4,IF($X107=$Y107,1,0)))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IF(AA108&gt;0,X108&amp;Language!$E$84&amp;Y108,"")</f>
        <v/>
      </c>
      <c r="AD108" s="145"/>
      <c r="AE108" s="150" t="str">
        <f>IF($AA108=0,"",IF($X108&gt;$Y108,Settings!$C$4,IF($X108=$Y108,1,0)))</f>
        <v/>
      </c>
      <c r="AF108" s="145" t="str">
        <f>IF($AA108=0,"",IF($X108&lt;$Y108,Settings!$C$4,IF($X108=$Y108,1,0)))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IF($AA109=0,"",IF($X109&gt;$Y109,Settings!$C$4,IF($X109=$Y109,1,0)))</f>
        <v/>
      </c>
      <c r="AF109" s="14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IF(AA136&gt;0,Y64&amp;Language!$E$84&amp;X64,"")</f>
        <v/>
      </c>
      <c r="AD136" s="145"/>
    </row>
    <row r="137" spans="2:32" x14ac:dyDescent="0.2">
      <c r="Y137" s="68" t="s">
        <v>8</v>
      </c>
      <c r="Z137" s="35" t="str">
        <f ca="1">W65&amp;V65</f>
        <v>VFB Essenheim</v>
      </c>
      <c r="AA137" s="13">
        <f t="shared" ref="AA137:AA200" ca="1" si="70">AA65</f>
        <v>0</v>
      </c>
      <c r="AB137" s="13" t="str">
        <f ca="1">IF(AA137&gt;0,Y65&amp;Language!$E$84&amp;X65,"")</f>
        <v/>
      </c>
      <c r="AC137" s="2"/>
      <c r="AD137" s="145"/>
    </row>
    <row r="138" spans="2:32" x14ac:dyDescent="0.2">
      <c r="Y138" s="68" t="s">
        <v>9</v>
      </c>
      <c r="Z138" s="35" t="str">
        <f t="shared" ref="Z138:Z201" ca="1" si="71">W66&amp;V66</f>
        <v>FC Grönlingen1. FC Riedwald</v>
      </c>
      <c r="AA138" s="13">
        <f t="shared" ca="1" si="70"/>
        <v>1</v>
      </c>
      <c r="AB138" s="13" t="str">
        <f ca="1">IF(AA138&gt;0,Y66&amp;Language!$E$84&amp;X66,"")</f>
        <v>0-1</v>
      </c>
      <c r="AC138" s="2"/>
      <c r="AD138" s="145"/>
    </row>
    <row r="139" spans="2:32" x14ac:dyDescent="0.2">
      <c r="Y139" s="68" t="s">
        <v>10</v>
      </c>
      <c r="Z139" s="35" t="str">
        <f t="shared" ca="1" si="71"/>
        <v>Mainz 05Borussia Dortmund</v>
      </c>
      <c r="AA139" s="13">
        <f t="shared" ca="1" si="70"/>
        <v>1</v>
      </c>
      <c r="AB139" s="13" t="str">
        <f ca="1">IF(AA139&gt;0,Y67&amp;Language!$E$84&amp;X67,"")</f>
        <v>3-4</v>
      </c>
      <c r="AC139" s="2"/>
      <c r="AD139" s="145"/>
    </row>
    <row r="140" spans="2:32" x14ac:dyDescent="0.2">
      <c r="Y140" s="68" t="s">
        <v>11</v>
      </c>
      <c r="Z140" s="35" t="str">
        <f t="shared" ca="1" si="71"/>
        <v>Inter MailandReal Madrid</v>
      </c>
      <c r="AA140" s="13">
        <f t="shared" ca="1" si="70"/>
        <v>1</v>
      </c>
      <c r="AB140" s="13" t="str">
        <f ca="1">IF(AA140&gt;0,Y68&amp;Language!$E$84&amp;X68,"")</f>
        <v>2-3</v>
      </c>
      <c r="AC140" s="2"/>
      <c r="AD140" s="145"/>
    </row>
    <row r="141" spans="2:32" x14ac:dyDescent="0.2">
      <c r="Y141" s="68" t="s">
        <v>12</v>
      </c>
      <c r="Z141" s="35" t="str">
        <f t="shared" ca="1" si="71"/>
        <v>Kickers RodendorfSSV Wildbach</v>
      </c>
      <c r="AA141" s="13">
        <f t="shared" ca="1" si="70"/>
        <v>1</v>
      </c>
      <c r="AB141" s="13" t="str">
        <f ca="1">IF(AA141&gt;0,Y69&amp;Language!$E$84&amp;X69,"")</f>
        <v>4-4</v>
      </c>
      <c r="AC141" s="2"/>
      <c r="AD141" s="145"/>
    </row>
    <row r="142" spans="2:32" x14ac:dyDescent="0.2">
      <c r="Y142" s="68" t="s">
        <v>17</v>
      </c>
      <c r="Z142" s="35" t="str">
        <f t="shared" ca="1" si="71"/>
        <v>FSV RauenMaibach 1822 eV</v>
      </c>
      <c r="AA142" s="13">
        <f t="shared" ca="1" si="70"/>
        <v>1</v>
      </c>
      <c r="AB142" s="13" t="str">
        <f ca="1">IF(AA142&gt;0,Y70&amp;Language!$E$84&amp;X70,"")</f>
        <v>1-2</v>
      </c>
      <c r="AC142" s="2"/>
      <c r="AD142" s="145"/>
    </row>
    <row r="143" spans="2:32" x14ac:dyDescent="0.2">
      <c r="Y143" s="68" t="s">
        <v>18</v>
      </c>
      <c r="Z143" s="35" t="str">
        <f t="shared" ca="1" si="71"/>
        <v>1. FC NürnbergEintracht Frankfurt</v>
      </c>
      <c r="AA143" s="13">
        <f t="shared" ca="1" si="70"/>
        <v>1</v>
      </c>
      <c r="AB143" s="13" t="str">
        <f ca="1">IF(AA143&gt;0,Y71&amp;Language!$E$84&amp;X71,"")</f>
        <v>1-2</v>
      </c>
      <c r="AC143" s="2"/>
      <c r="AD143" s="145"/>
    </row>
    <row r="144" spans="2:32" x14ac:dyDescent="0.2">
      <c r="Y144" s="68" t="s">
        <v>19</v>
      </c>
      <c r="Z144" s="35" t="str">
        <f t="shared" ca="1" si="71"/>
        <v>FC BarcelonaManchester City</v>
      </c>
      <c r="AA144" s="13">
        <f t="shared" ca="1" si="70"/>
        <v>1</v>
      </c>
      <c r="AB144" s="13" t="str">
        <f ca="1">IF(AA144&gt;0,Y72&amp;Language!$E$84&amp;X72,"")</f>
        <v>1-1</v>
      </c>
      <c r="AC144" s="2"/>
      <c r="AD144" s="145"/>
    </row>
    <row r="145" spans="25:30" x14ac:dyDescent="0.2">
      <c r="Y145" s="68" t="s">
        <v>25</v>
      </c>
      <c r="Z145" s="35" t="str">
        <f t="shared" ca="1" si="71"/>
        <v>SSV Wildbach</v>
      </c>
      <c r="AA145" s="13">
        <f t="shared" ca="1" si="70"/>
        <v>0</v>
      </c>
      <c r="AB145" s="13" t="str">
        <f ca="1">IF(AA145&gt;0,Y73&amp;Language!$E$84&amp;X73,"")</f>
        <v/>
      </c>
      <c r="AC145" s="2"/>
      <c r="AD145" s="145"/>
    </row>
    <row r="146" spans="25:30" x14ac:dyDescent="0.2">
      <c r="Y146" s="68" t="s">
        <v>26</v>
      </c>
      <c r="Z146" s="35" t="str">
        <f t="shared" ca="1" si="71"/>
        <v>Maibach 1822 eVFC Grönlingen</v>
      </c>
      <c r="AA146" s="13">
        <f t="shared" ca="1" si="70"/>
        <v>1</v>
      </c>
      <c r="AB146" s="13" t="str">
        <f ca="1">IF(AA146&gt;0,Y74&amp;Language!$E$84&amp;X74,"")</f>
        <v>1-1</v>
      </c>
      <c r="AC146" s="2"/>
      <c r="AD146" s="145"/>
    </row>
    <row r="147" spans="25:30" x14ac:dyDescent="0.2">
      <c r="Y147" s="68" t="s">
        <v>27</v>
      </c>
      <c r="Z147" s="35" t="str">
        <f t="shared" ca="1" si="71"/>
        <v>Eintracht FrankfurtMainz 05</v>
      </c>
      <c r="AA147" s="13">
        <f t="shared" ca="1" si="70"/>
        <v>1</v>
      </c>
      <c r="AB147" s="13" t="str">
        <f ca="1">IF(AA147&gt;0,Y75&amp;Language!$E$84&amp;X75,"")</f>
        <v>2-2</v>
      </c>
      <c r="AC147" s="2"/>
      <c r="AD147" s="145"/>
    </row>
    <row r="148" spans="25:30" x14ac:dyDescent="0.2">
      <c r="Y148" s="68" t="s">
        <v>28</v>
      </c>
      <c r="Z148" s="35" t="str">
        <f t="shared" ca="1" si="71"/>
        <v>Manchester CityInter Mailand</v>
      </c>
      <c r="AA148" s="13">
        <f t="shared" ca="1" si="70"/>
        <v>1</v>
      </c>
      <c r="AB148" s="13" t="str">
        <f ca="1">IF(AA148&gt;0,Y76&amp;Language!$E$84&amp;X76,"")</f>
        <v>2-1</v>
      </c>
      <c r="AC148" s="2"/>
      <c r="AD148" s="145"/>
    </row>
    <row r="149" spans="25:30" x14ac:dyDescent="0.2">
      <c r="Y149" s="68" t="s">
        <v>29</v>
      </c>
      <c r="Z149" s="35" t="str">
        <f t="shared" ca="1" si="71"/>
        <v>VFB EssenheimKickers Rodendorf</v>
      </c>
      <c r="AA149" s="13">
        <f t="shared" ca="1" si="70"/>
        <v>1</v>
      </c>
      <c r="AB149" s="13" t="str">
        <f ca="1">IF(AA149&gt;0,Y77&amp;Language!$E$84&amp;X77,"")</f>
        <v>2-4</v>
      </c>
      <c r="AC149" s="2"/>
      <c r="AD149" s="145"/>
    </row>
    <row r="150" spans="25:30" x14ac:dyDescent="0.2">
      <c r="Y150" s="68" t="s">
        <v>30</v>
      </c>
      <c r="Z150" s="35" t="str">
        <f t="shared" ca="1" si="71"/>
        <v>1. FC RiedwaldFSV Rauen</v>
      </c>
      <c r="AA150" s="13">
        <f t="shared" ca="1" si="70"/>
        <v>1</v>
      </c>
      <c r="AB150" s="13" t="str">
        <f ca="1">IF(AA150&gt;0,Y78&amp;Language!$E$84&amp;X78,"")</f>
        <v>1-3</v>
      </c>
      <c r="AC150" s="2"/>
      <c r="AD150" s="145"/>
    </row>
    <row r="151" spans="25:30" x14ac:dyDescent="0.2">
      <c r="Y151" s="68" t="s">
        <v>31</v>
      </c>
      <c r="Z151" s="35" t="str">
        <f t="shared" ca="1" si="71"/>
        <v>Borussia Dortmund1. FC Nürnberg</v>
      </c>
      <c r="AA151" s="13">
        <f t="shared" ca="1" si="70"/>
        <v>1</v>
      </c>
      <c r="AB151" s="13" t="str">
        <f ca="1">IF(AA151&gt;0,Y79&amp;Language!$E$84&amp;X79,"")</f>
        <v>3-1</v>
      </c>
      <c r="AC151" s="2"/>
      <c r="AD151" s="145"/>
    </row>
    <row r="152" spans="25:30" x14ac:dyDescent="0.2">
      <c r="Y152" s="68" t="s">
        <v>32</v>
      </c>
      <c r="Z152" s="35" t="str">
        <f t="shared" ca="1" si="71"/>
        <v>Real MadridFC Barcelona</v>
      </c>
      <c r="AA152" s="13">
        <f t="shared" ca="1" si="70"/>
        <v>1</v>
      </c>
      <c r="AB152" s="13" t="str">
        <f ca="1">IF(AA152&gt;0,Y80&amp;Language!$E$84&amp;X80,"")</f>
        <v>1-0</v>
      </c>
      <c r="AC152" s="2"/>
      <c r="AD152" s="145"/>
    </row>
    <row r="153" spans="25:30" x14ac:dyDescent="0.2">
      <c r="Y153" s="68" t="s">
        <v>33</v>
      </c>
      <c r="Z153" s="35" t="str">
        <f t="shared" ca="1" si="71"/>
        <v>Kickers Rodendorf</v>
      </c>
      <c r="AA153" s="13">
        <f t="shared" ca="1" si="70"/>
        <v>0</v>
      </c>
      <c r="AB153" s="13" t="str">
        <f ca="1">IF(AA153&gt;0,Y81&amp;Language!$E$84&amp;X81,"")</f>
        <v/>
      </c>
      <c r="AC153" s="2"/>
      <c r="AD153" s="145"/>
    </row>
    <row r="154" spans="25:30" x14ac:dyDescent="0.2">
      <c r="Y154" s="68" t="s">
        <v>34</v>
      </c>
      <c r="Z154" s="35" t="str">
        <f t="shared" ca="1" si="71"/>
        <v>FSV RauenFC Grönlingen</v>
      </c>
      <c r="AA154" s="13">
        <f t="shared" ca="1" si="70"/>
        <v>1</v>
      </c>
      <c r="AB154" s="13" t="str">
        <f ca="1">IF(AA154&gt;0,Y82&amp;Language!$E$84&amp;X82,"")</f>
        <v>3-2</v>
      </c>
      <c r="AC154" s="2"/>
      <c r="AD154" s="145"/>
    </row>
    <row r="155" spans="25:30" x14ac:dyDescent="0.2">
      <c r="Y155" s="68" t="s">
        <v>35</v>
      </c>
      <c r="Z155" s="35" t="str">
        <f t="shared" ca="1" si="71"/>
        <v>1. FC NürnbergMainz 05</v>
      </c>
      <c r="AA155" s="13">
        <f t="shared" ca="1" si="70"/>
        <v>1</v>
      </c>
      <c r="AB155" s="13" t="str">
        <f ca="1">IF(AA155&gt;0,Y83&amp;Language!$E$84&amp;X83,"")</f>
        <v>3-3</v>
      </c>
      <c r="AC155" s="2"/>
      <c r="AD155" s="145"/>
    </row>
    <row r="156" spans="25:30" x14ac:dyDescent="0.2">
      <c r="Y156" s="68" t="s">
        <v>36</v>
      </c>
      <c r="Z156" s="35" t="str">
        <f t="shared" ca="1" si="71"/>
        <v>FC BarcelonaInter Mailand</v>
      </c>
      <c r="AA156" s="13">
        <f t="shared" ca="1" si="70"/>
        <v>1</v>
      </c>
      <c r="AB156" s="13" t="str">
        <f ca="1">IF(AA156&gt;0,Y84&amp;Language!$E$84&amp;X84,"")</f>
        <v>2-1</v>
      </c>
      <c r="AC156" s="2"/>
      <c r="AD156" s="145"/>
    </row>
    <row r="157" spans="25:30" x14ac:dyDescent="0.2">
      <c r="Y157" s="68" t="s">
        <v>37</v>
      </c>
      <c r="Z157" s="35" t="str">
        <f t="shared" ca="1" si="71"/>
        <v>SSV WildbachVFB Essenheim</v>
      </c>
      <c r="AA157" s="13">
        <f t="shared" ca="1" si="70"/>
        <v>1</v>
      </c>
      <c r="AB157" s="13" t="str">
        <f ca="1">IF(AA157&gt;0,Y85&amp;Language!$E$84&amp;X85,"")</f>
        <v>4-5</v>
      </c>
      <c r="AC157" s="2"/>
      <c r="AD157" s="145"/>
    </row>
    <row r="158" spans="25:30" x14ac:dyDescent="0.2">
      <c r="Y158" s="68" t="s">
        <v>38</v>
      </c>
      <c r="Z158" s="35" t="str">
        <f t="shared" ca="1" si="71"/>
        <v>Maibach 1822 eV1. FC Riedwald</v>
      </c>
      <c r="AA158" s="13">
        <f t="shared" ca="1" si="70"/>
        <v>1</v>
      </c>
      <c r="AB158" s="13" t="str">
        <f ca="1">IF(AA158&gt;0,Y86&amp;Language!$E$84&amp;X86,"")</f>
        <v>0-2</v>
      </c>
      <c r="AC158" s="2"/>
      <c r="AD158" s="145"/>
    </row>
    <row r="159" spans="25:30" x14ac:dyDescent="0.2">
      <c r="Y159" s="68" t="s">
        <v>39</v>
      </c>
      <c r="Z159" s="35" t="str">
        <f t="shared" ca="1" si="71"/>
        <v>Eintracht FrankfurtBorussia Dortmund</v>
      </c>
      <c r="AA159" s="13">
        <f t="shared" ca="1" si="70"/>
        <v>1</v>
      </c>
      <c r="AB159" s="13" t="str">
        <f ca="1">IF(AA159&gt;0,Y87&amp;Language!$E$84&amp;X87,"")</f>
        <v>0-0</v>
      </c>
      <c r="AC159" s="2"/>
      <c r="AD159" s="145"/>
    </row>
    <row r="160" spans="25:30" x14ac:dyDescent="0.2">
      <c r="Y160" s="68" t="s">
        <v>40</v>
      </c>
      <c r="Z160" s="35" t="str">
        <f t="shared" ca="1" si="71"/>
        <v>Manchester CityReal Madrid</v>
      </c>
      <c r="AA160" s="13">
        <f t="shared" ca="1" si="70"/>
        <v>1</v>
      </c>
      <c r="AB160" s="13" t="str">
        <f ca="1">IF(AA160&gt;0,Y88&amp;Language!$E$84&amp;X88,"")</f>
        <v>1-1</v>
      </c>
      <c r="AC160" s="2"/>
      <c r="AD160" s="145"/>
    </row>
    <row r="161" spans="25:30" x14ac:dyDescent="0.2">
      <c r="Y161" s="68" t="s">
        <v>41</v>
      </c>
      <c r="Z161" s="35" t="str">
        <f t="shared" si="71"/>
        <v/>
      </c>
      <c r="AA161" s="13">
        <f t="shared" si="70"/>
        <v>0</v>
      </c>
      <c r="AB161" s="13" t="str">
        <f>IF(AA161&gt;0,Y89&amp;Language!$E$84&amp;X89,"")</f>
        <v/>
      </c>
      <c r="AC161" s="2"/>
      <c r="AD161" s="145"/>
    </row>
    <row r="162" spans="25:30" x14ac:dyDescent="0.2">
      <c r="Y162" s="68" t="s">
        <v>42</v>
      </c>
      <c r="Z162" s="35" t="str">
        <f t="shared" si="71"/>
        <v/>
      </c>
      <c r="AA162" s="13">
        <f t="shared" si="70"/>
        <v>0</v>
      </c>
      <c r="AB162" s="13" t="str">
        <f>IF(AA162&gt;0,Y90&amp;Language!$E$84&amp;X90,"")</f>
        <v/>
      </c>
      <c r="AC162" s="2"/>
      <c r="AD162" s="145"/>
    </row>
    <row r="163" spans="25:30" x14ac:dyDescent="0.2">
      <c r="Y163" s="68" t="s">
        <v>43</v>
      </c>
      <c r="Z163" s="35" t="str">
        <f t="shared" si="71"/>
        <v/>
      </c>
      <c r="AA163" s="13">
        <f t="shared" si="70"/>
        <v>0</v>
      </c>
      <c r="AB163" s="13" t="str">
        <f>IF(AA163&gt;0,Y91&amp;Language!$E$84&amp;X91,"")</f>
        <v/>
      </c>
      <c r="AC163" s="2"/>
      <c r="AD163" s="145"/>
    </row>
    <row r="164" spans="25:30" x14ac:dyDescent="0.2">
      <c r="Y164" s="68" t="s">
        <v>44</v>
      </c>
      <c r="Z164" s="35" t="str">
        <f t="shared" si="71"/>
        <v/>
      </c>
      <c r="AA164" s="13">
        <f t="shared" si="70"/>
        <v>0</v>
      </c>
      <c r="AB164" s="13" t="str">
        <f>IF(AA164&gt;0,Y92&amp;Language!$E$84&amp;X92,"")</f>
        <v/>
      </c>
      <c r="AC164" s="2"/>
      <c r="AD164" s="145"/>
    </row>
    <row r="165" spans="25:30" x14ac:dyDescent="0.2">
      <c r="Y165" s="68" t="s">
        <v>45</v>
      </c>
      <c r="Z165" s="35" t="str">
        <f t="shared" si="71"/>
        <v/>
      </c>
      <c r="AA165" s="13">
        <f t="shared" si="70"/>
        <v>0</v>
      </c>
      <c r="AB165" s="13" t="str">
        <f>IF(AA165&gt;0,Y93&amp;Language!$E$84&amp;X93,"")</f>
        <v/>
      </c>
      <c r="AC165" s="2"/>
      <c r="AD165" s="145"/>
    </row>
    <row r="166" spans="25:30" x14ac:dyDescent="0.2">
      <c r="Y166" s="68" t="s">
        <v>46</v>
      </c>
      <c r="Z166" s="35" t="str">
        <f t="shared" si="71"/>
        <v/>
      </c>
      <c r="AA166" s="13">
        <f t="shared" si="70"/>
        <v>0</v>
      </c>
      <c r="AB166" s="13" t="str">
        <f>IF(AA166&gt;0,Y94&amp;Language!$E$84&amp;X94,"")</f>
        <v/>
      </c>
      <c r="AC166" s="2"/>
      <c r="AD166" s="145"/>
    </row>
    <row r="167" spans="25:30" x14ac:dyDescent="0.2">
      <c r="Y167" s="68" t="s">
        <v>47</v>
      </c>
      <c r="Z167" s="35" t="str">
        <f t="shared" si="71"/>
        <v/>
      </c>
      <c r="AA167" s="13">
        <f t="shared" si="70"/>
        <v>0</v>
      </c>
      <c r="AB167" s="13" t="str">
        <f>IF(AA167&gt;0,Y95&amp;Language!$E$84&amp;X95,"")</f>
        <v/>
      </c>
      <c r="AC167" s="2"/>
      <c r="AD167" s="145"/>
    </row>
    <row r="168" spans="25:30" x14ac:dyDescent="0.2">
      <c r="Y168" s="68" t="s">
        <v>48</v>
      </c>
      <c r="Z168" s="35" t="str">
        <f t="shared" si="71"/>
        <v/>
      </c>
      <c r="AA168" s="13">
        <f t="shared" si="70"/>
        <v>0</v>
      </c>
      <c r="AB168" s="13" t="str">
        <f>IF(AA168&gt;0,Y96&amp;Language!$E$84&amp;X96,"")</f>
        <v/>
      </c>
      <c r="AC168" s="2"/>
      <c r="AD168" s="145"/>
    </row>
    <row r="169" spans="25:30" x14ac:dyDescent="0.2">
      <c r="Y169" s="68" t="s">
        <v>49</v>
      </c>
      <c r="Z169" s="35" t="str">
        <f t="shared" si="71"/>
        <v/>
      </c>
      <c r="AA169" s="13">
        <f t="shared" si="70"/>
        <v>0</v>
      </c>
      <c r="AB169" s="13" t="str">
        <f>IF(AA169&gt;0,Y97&amp;Language!$E$84&amp;X97,"")</f>
        <v/>
      </c>
      <c r="AC169" s="2"/>
      <c r="AD169" s="145"/>
    </row>
    <row r="170" spans="25:30" x14ac:dyDescent="0.2">
      <c r="Y170" s="68" t="s">
        <v>50</v>
      </c>
      <c r="Z170" s="35" t="str">
        <f t="shared" si="71"/>
        <v/>
      </c>
      <c r="AA170" s="13">
        <f t="shared" si="70"/>
        <v>0</v>
      </c>
      <c r="AB170" s="13" t="str">
        <f>IF(AA170&gt;0,Y98&amp;Language!$E$84&amp;X98,"")</f>
        <v/>
      </c>
      <c r="AC170" s="2"/>
      <c r="AD170" s="145"/>
    </row>
    <row r="171" spans="25:30" x14ac:dyDescent="0.2">
      <c r="Y171" s="68" t="s">
        <v>51</v>
      </c>
      <c r="Z171" s="35" t="str">
        <f t="shared" si="71"/>
        <v/>
      </c>
      <c r="AA171" s="13">
        <f t="shared" si="70"/>
        <v>0</v>
      </c>
      <c r="AB171" s="13" t="str">
        <f>IF(AA171&gt;0,Y99&amp;Language!$E$84&amp;X99,"")</f>
        <v/>
      </c>
      <c r="AC171" s="2"/>
      <c r="AD171" s="145"/>
    </row>
    <row r="172" spans="25:30" x14ac:dyDescent="0.2">
      <c r="Y172" s="68" t="s">
        <v>60</v>
      </c>
      <c r="Z172" s="35" t="str">
        <f t="shared" si="71"/>
        <v/>
      </c>
      <c r="AA172" s="13">
        <f t="shared" si="70"/>
        <v>0</v>
      </c>
      <c r="AB172" s="13" t="str">
        <f>IF(AA172&gt;0,Y100&amp;Language!$E$84&amp;X100,"")</f>
        <v/>
      </c>
      <c r="AC172" s="2"/>
      <c r="AD172" s="145"/>
    </row>
    <row r="173" spans="25:30" x14ac:dyDescent="0.2">
      <c r="Y173" s="68" t="s">
        <v>61</v>
      </c>
      <c r="Z173" s="35" t="str">
        <f t="shared" si="71"/>
        <v/>
      </c>
      <c r="AA173" s="13">
        <f t="shared" si="70"/>
        <v>0</v>
      </c>
      <c r="AB173" s="13" t="str">
        <f>IF(AA173&gt;0,Y101&amp;Language!$E$84&amp;X101,"")</f>
        <v/>
      </c>
      <c r="AC173" s="2"/>
      <c r="AD173" s="145"/>
    </row>
    <row r="174" spans="25:30" x14ac:dyDescent="0.2">
      <c r="Y174" s="68" t="s">
        <v>62</v>
      </c>
      <c r="Z174" s="35" t="str">
        <f t="shared" si="71"/>
        <v/>
      </c>
      <c r="AA174" s="13">
        <f t="shared" si="70"/>
        <v>0</v>
      </c>
      <c r="AB174" s="13" t="str">
        <f>IF(AA174&gt;0,Y102&amp;Language!$E$84&amp;X102,"")</f>
        <v/>
      </c>
      <c r="AC174" s="2"/>
      <c r="AD174" s="145"/>
    </row>
    <row r="175" spans="25:30" x14ac:dyDescent="0.2">
      <c r="Y175" s="68" t="s">
        <v>63</v>
      </c>
      <c r="Z175" s="35" t="str">
        <f t="shared" si="71"/>
        <v/>
      </c>
      <c r="AA175" s="13">
        <f t="shared" si="70"/>
        <v>0</v>
      </c>
      <c r="AB175" s="13" t="str">
        <f>IF(AA175&gt;0,Y103&amp;Language!$E$84&amp;X103,"")</f>
        <v/>
      </c>
      <c r="AC175" s="2"/>
      <c r="AD175" s="145"/>
    </row>
    <row r="176" spans="25:30" x14ac:dyDescent="0.2">
      <c r="Y176" s="68" t="s">
        <v>64</v>
      </c>
      <c r="Z176" s="35" t="str">
        <f t="shared" si="71"/>
        <v/>
      </c>
      <c r="AA176" s="13">
        <f t="shared" si="70"/>
        <v>0</v>
      </c>
      <c r="AB176" s="13" t="str">
        <f>IF(AA176&gt;0,Y104&amp;Language!$E$84&amp;X104,"")</f>
        <v/>
      </c>
      <c r="AC176" s="2"/>
      <c r="AD176" s="145"/>
    </row>
    <row r="177" spans="25:30" x14ac:dyDescent="0.2">
      <c r="Y177" s="68" t="s">
        <v>65</v>
      </c>
      <c r="Z177" s="35" t="str">
        <f t="shared" si="71"/>
        <v/>
      </c>
      <c r="AA177" s="13">
        <f t="shared" si="70"/>
        <v>0</v>
      </c>
      <c r="AB177" s="13" t="str">
        <f>IF(AA177&gt;0,Y105&amp;Language!$E$84&amp;X105,"")</f>
        <v/>
      </c>
      <c r="AC177" s="2"/>
      <c r="AD177" s="145"/>
    </row>
    <row r="178" spans="25:30" x14ac:dyDescent="0.2">
      <c r="Y178" s="68" t="s">
        <v>66</v>
      </c>
      <c r="Z178" s="35" t="str">
        <f t="shared" si="71"/>
        <v/>
      </c>
      <c r="AA178" s="13">
        <f t="shared" si="70"/>
        <v>0</v>
      </c>
      <c r="AB178" s="13" t="str">
        <f>IF(AA178&gt;0,Y106&amp;Language!$E$84&amp;X106,"")</f>
        <v/>
      </c>
      <c r="AC178" s="2"/>
      <c r="AD178" s="145"/>
    </row>
    <row r="179" spans="25:30" x14ac:dyDescent="0.2">
      <c r="Y179" s="68" t="s">
        <v>67</v>
      </c>
      <c r="Z179" s="35" t="str">
        <f t="shared" si="71"/>
        <v/>
      </c>
      <c r="AA179" s="13">
        <f t="shared" si="70"/>
        <v>0</v>
      </c>
      <c r="AB179" s="13" t="str">
        <f>IF(AA179&gt;0,Y107&amp;Language!$E$84&amp;X107,"")</f>
        <v/>
      </c>
      <c r="AC179" s="2"/>
      <c r="AD179" s="145"/>
    </row>
    <row r="180" spans="25:30" x14ac:dyDescent="0.2">
      <c r="Y180" s="68" t="s">
        <v>68</v>
      </c>
      <c r="Z180" s="35" t="str">
        <f t="shared" si="71"/>
        <v/>
      </c>
      <c r="AA180" s="13">
        <f t="shared" si="70"/>
        <v>0</v>
      </c>
      <c r="AB180" s="13" t="str">
        <f>IF(AA180&gt;0,Y108&amp;Language!$E$84&amp;X108,"")</f>
        <v/>
      </c>
      <c r="AC180" s="2"/>
      <c r="AD180" s="145"/>
    </row>
    <row r="181" spans="25:30" x14ac:dyDescent="0.2">
      <c r="Y181" s="68" t="s">
        <v>69</v>
      </c>
      <c r="Z181" s="35" t="str">
        <f t="shared" si="71"/>
        <v/>
      </c>
      <c r="AA181" s="13">
        <f t="shared" si="70"/>
        <v>0</v>
      </c>
      <c r="AB181" s="13" t="str">
        <f>IF(AA181&gt;0,Y109&amp;Language!$E$84&amp;X109,"")</f>
        <v/>
      </c>
      <c r="AC181" s="2"/>
      <c r="AD181" s="145"/>
    </row>
    <row r="182" spans="25:30" x14ac:dyDescent="0.2">
      <c r="Y182" s="68" t="s">
        <v>70</v>
      </c>
      <c r="Z182" s="35" t="str">
        <f t="shared" si="71"/>
        <v/>
      </c>
      <c r="AA182" s="13">
        <f t="shared" si="70"/>
        <v>0</v>
      </c>
      <c r="AB182" s="13" t="str">
        <f>IF(AA182&gt;0,Y110&amp;Language!$E$84&amp;X110,"")</f>
        <v/>
      </c>
      <c r="AC182" s="2"/>
      <c r="AD182" s="145"/>
    </row>
    <row r="183" spans="25:30" x14ac:dyDescent="0.2">
      <c r="Y183" s="68" t="s">
        <v>71</v>
      </c>
      <c r="Z183" s="35" t="str">
        <f t="shared" si="71"/>
        <v/>
      </c>
      <c r="AA183" s="13">
        <f t="shared" si="70"/>
        <v>0</v>
      </c>
      <c r="AB183" s="13" t="str">
        <f>IF(AA183&gt;0,Y111&amp;Language!$E$84&amp;X111,"")</f>
        <v/>
      </c>
      <c r="AC183" s="2"/>
      <c r="AD183" s="145"/>
    </row>
    <row r="184" spans="25:30" x14ac:dyDescent="0.2">
      <c r="Y184" s="68" t="s">
        <v>72</v>
      </c>
      <c r="Z184" s="35" t="str">
        <f t="shared" si="71"/>
        <v/>
      </c>
      <c r="AA184" s="13">
        <f t="shared" si="70"/>
        <v>0</v>
      </c>
      <c r="AB184" s="13" t="str">
        <f>IF(AA184&gt;0,Y112&amp;Language!$E$84&amp;X112,"")</f>
        <v/>
      </c>
      <c r="AC184" s="2"/>
      <c r="AD184" s="145"/>
    </row>
    <row r="185" spans="25:30" x14ac:dyDescent="0.2">
      <c r="Y185" s="68" t="s">
        <v>73</v>
      </c>
      <c r="Z185" s="35" t="str">
        <f t="shared" si="71"/>
        <v/>
      </c>
      <c r="AA185" s="13">
        <f t="shared" si="70"/>
        <v>0</v>
      </c>
      <c r="AB185" s="13" t="str">
        <f>IF(AA185&gt;0,Y113&amp;Language!$E$84&amp;X113,"")</f>
        <v/>
      </c>
      <c r="AC185" s="2"/>
      <c r="AD185" s="145"/>
    </row>
    <row r="186" spans="25:30" x14ac:dyDescent="0.2">
      <c r="Y186" s="68" t="s">
        <v>74</v>
      </c>
      <c r="Z186" s="35" t="str">
        <f t="shared" si="71"/>
        <v/>
      </c>
      <c r="AA186" s="13">
        <f t="shared" si="70"/>
        <v>0</v>
      </c>
      <c r="AB186" s="13" t="str">
        <f>IF(AA186&gt;0,Y114&amp;Language!$E$84&amp;X114,"")</f>
        <v/>
      </c>
      <c r="AC186" s="2"/>
      <c r="AD186" s="145"/>
    </row>
    <row r="187" spans="25:30" x14ac:dyDescent="0.2">
      <c r="Y187" s="68" t="s">
        <v>75</v>
      </c>
      <c r="Z187" s="35" t="str">
        <f t="shared" si="71"/>
        <v/>
      </c>
      <c r="AA187" s="13">
        <f t="shared" si="70"/>
        <v>0</v>
      </c>
      <c r="AB187" s="13" t="str">
        <f>IF(AA187&gt;0,Y115&amp;Language!$E$84&amp;X115,"")</f>
        <v/>
      </c>
      <c r="AC187" s="2"/>
      <c r="AD187" s="145"/>
    </row>
    <row r="188" spans="25:30" x14ac:dyDescent="0.2">
      <c r="Y188" s="68" t="s">
        <v>76</v>
      </c>
      <c r="Z188" s="35" t="str">
        <f t="shared" si="71"/>
        <v/>
      </c>
      <c r="AA188" s="13">
        <f t="shared" si="70"/>
        <v>0</v>
      </c>
      <c r="AB188" s="13" t="str">
        <f>IF(AA188&gt;0,Y116&amp;Language!$E$84&amp;X116,"")</f>
        <v/>
      </c>
      <c r="AC188" s="2"/>
      <c r="AD188" s="145"/>
    </row>
    <row r="189" spans="25:30" x14ac:dyDescent="0.2">
      <c r="Y189" s="68" t="s">
        <v>77</v>
      </c>
      <c r="Z189" s="35" t="str">
        <f t="shared" si="71"/>
        <v/>
      </c>
      <c r="AA189" s="13">
        <f t="shared" si="70"/>
        <v>0</v>
      </c>
      <c r="AB189" s="13" t="str">
        <f>IF(AA189&gt;0,Y117&amp;Language!$E$84&amp;X117,"")</f>
        <v/>
      </c>
      <c r="AC189" s="2"/>
      <c r="AD189" s="145"/>
    </row>
    <row r="190" spans="25:30" x14ac:dyDescent="0.2">
      <c r="Y190" s="68" t="s">
        <v>78</v>
      </c>
      <c r="Z190" s="35" t="str">
        <f t="shared" si="71"/>
        <v/>
      </c>
      <c r="AA190" s="13">
        <f t="shared" si="70"/>
        <v>0</v>
      </c>
      <c r="AB190" s="13" t="str">
        <f>IF(AA190&gt;0,Y118&amp;Language!$E$84&amp;X118,"")</f>
        <v/>
      </c>
      <c r="AC190" s="2"/>
      <c r="AD190" s="145"/>
    </row>
    <row r="191" spans="25:30" x14ac:dyDescent="0.2">
      <c r="Y191" s="68" t="s">
        <v>79</v>
      </c>
      <c r="Z191" s="35" t="str">
        <f t="shared" si="71"/>
        <v/>
      </c>
      <c r="AA191" s="13">
        <f t="shared" si="70"/>
        <v>0</v>
      </c>
      <c r="AB191" s="13" t="str">
        <f>IF(AA191&gt;0,Y119&amp;Language!$E$84&amp;X119,"")</f>
        <v/>
      </c>
      <c r="AC191" s="2"/>
      <c r="AD191" s="145"/>
    </row>
    <row r="192" spans="25:30" x14ac:dyDescent="0.2">
      <c r="Y192" s="68" t="s">
        <v>80</v>
      </c>
      <c r="Z192" s="35" t="str">
        <f t="shared" si="71"/>
        <v/>
      </c>
      <c r="AA192" s="13">
        <f t="shared" si="70"/>
        <v>0</v>
      </c>
      <c r="AB192" s="13" t="str">
        <f>IF(AA192&gt;0,Y120&amp;Language!$E$84&amp;X120,"")</f>
        <v/>
      </c>
      <c r="AC192" s="2"/>
      <c r="AD192" s="145"/>
    </row>
    <row r="193" spans="25:30" x14ac:dyDescent="0.2">
      <c r="Y193" s="68" t="s">
        <v>81</v>
      </c>
      <c r="Z193" s="35" t="str">
        <f t="shared" si="71"/>
        <v/>
      </c>
      <c r="AA193" s="13">
        <f t="shared" si="70"/>
        <v>0</v>
      </c>
      <c r="AB193" s="13" t="str">
        <f>IF(AA193&gt;0,Y121&amp;Language!$E$84&amp;X121,"")</f>
        <v/>
      </c>
      <c r="AC193" s="2"/>
      <c r="AD193" s="145"/>
    </row>
    <row r="194" spans="25:30" x14ac:dyDescent="0.2">
      <c r="Y194" s="68" t="s">
        <v>82</v>
      </c>
      <c r="Z194" s="35" t="str">
        <f t="shared" si="71"/>
        <v/>
      </c>
      <c r="AA194" s="13">
        <f t="shared" si="70"/>
        <v>0</v>
      </c>
      <c r="AB194" s="13" t="str">
        <f>IF(AA194&gt;0,Y122&amp;Language!$E$84&amp;X122,"")</f>
        <v/>
      </c>
      <c r="AC194" s="2"/>
      <c r="AD194" s="145"/>
    </row>
    <row r="195" spans="25:30" x14ac:dyDescent="0.2">
      <c r="Y195" s="68" t="s">
        <v>83</v>
      </c>
      <c r="Z195" s="35" t="str">
        <f t="shared" si="71"/>
        <v/>
      </c>
      <c r="AA195" s="13">
        <f t="shared" si="70"/>
        <v>0</v>
      </c>
      <c r="AB195" s="13" t="str">
        <f>IF(AA195&gt;0,Y123&amp;Language!$E$84&amp;X123,"")</f>
        <v/>
      </c>
      <c r="AC195" s="2"/>
      <c r="AD195" s="145"/>
    </row>
    <row r="196" spans="25:30" x14ac:dyDescent="0.2">
      <c r="Y196" s="68" t="s">
        <v>84</v>
      </c>
      <c r="Z196" s="35" t="str">
        <f t="shared" si="71"/>
        <v/>
      </c>
      <c r="AA196" s="13">
        <f t="shared" si="70"/>
        <v>0</v>
      </c>
      <c r="AB196" s="13" t="str">
        <f>IF(AA196&gt;0,Y124&amp;Language!$E$84&amp;X124,"")</f>
        <v/>
      </c>
      <c r="AC196" s="2"/>
      <c r="AD196" s="145"/>
    </row>
    <row r="197" spans="25:30" x14ac:dyDescent="0.2">
      <c r="Y197" s="68" t="s">
        <v>85</v>
      </c>
      <c r="Z197" s="35" t="str">
        <f t="shared" si="71"/>
        <v/>
      </c>
      <c r="AA197" s="13">
        <f t="shared" si="70"/>
        <v>0</v>
      </c>
      <c r="AB197" s="13" t="str">
        <f>IF(AA197&gt;0,Y125&amp;Language!$E$84&amp;X125,"")</f>
        <v/>
      </c>
      <c r="AC197" s="2"/>
      <c r="AD197" s="145"/>
    </row>
    <row r="198" spans="25:30" x14ac:dyDescent="0.2">
      <c r="Y198" s="68" t="s">
        <v>86</v>
      </c>
      <c r="Z198" s="35" t="str">
        <f t="shared" si="71"/>
        <v/>
      </c>
      <c r="AA198" s="13">
        <f t="shared" si="70"/>
        <v>0</v>
      </c>
      <c r="AB198" s="13" t="str">
        <f>IF(AA198&gt;0,Y126&amp;Language!$E$84&amp;X126,"")</f>
        <v/>
      </c>
      <c r="AC198" s="2"/>
      <c r="AD198" s="145"/>
    </row>
    <row r="199" spans="25:30" x14ac:dyDescent="0.2">
      <c r="Y199" s="68" t="s">
        <v>87</v>
      </c>
      <c r="Z199" s="35" t="str">
        <f t="shared" si="71"/>
        <v/>
      </c>
      <c r="AA199" s="13">
        <f t="shared" si="70"/>
        <v>0</v>
      </c>
      <c r="AB199" s="13" t="str">
        <f>IF(AA199&gt;0,Y127&amp;Language!$E$84&amp;X127,"")</f>
        <v/>
      </c>
      <c r="AC199" s="2"/>
      <c r="AD199" s="145"/>
    </row>
    <row r="200" spans="25:30" x14ac:dyDescent="0.2">
      <c r="Y200" s="68" t="s">
        <v>88</v>
      </c>
      <c r="Z200" s="35" t="str">
        <f t="shared" si="71"/>
        <v/>
      </c>
      <c r="AA200" s="13">
        <f t="shared" si="70"/>
        <v>0</v>
      </c>
      <c r="AB200" s="13" t="str">
        <f>IF(AA200&gt;0,Y128&amp;Language!$E$84&amp;X128,"")</f>
        <v/>
      </c>
      <c r="AC200" s="2"/>
      <c r="AD200" s="145"/>
    </row>
    <row r="201" spans="25:30" x14ac:dyDescent="0.2">
      <c r="Y201" s="68" t="s">
        <v>89</v>
      </c>
      <c r="Z201" s="35" t="str">
        <f t="shared" si="71"/>
        <v/>
      </c>
      <c r="AA201" s="13">
        <f t="shared" ref="AA201:AA207" si="72">AA129</f>
        <v>0</v>
      </c>
      <c r="AB201" s="13" t="str">
        <f>IF(AA201&gt;0,Y129&amp;Language!$E$84&amp;X129,"")</f>
        <v/>
      </c>
      <c r="AC201" s="2"/>
      <c r="AD201" s="145"/>
    </row>
    <row r="202" spans="25:30" x14ac:dyDescent="0.2">
      <c r="Y202" s="68" t="s">
        <v>90</v>
      </c>
      <c r="Z202" s="35" t="str">
        <f t="shared" ref="Z202:Z206" si="73">W130&amp;V130</f>
        <v/>
      </c>
      <c r="AA202" s="13">
        <f t="shared" si="72"/>
        <v>0</v>
      </c>
      <c r="AB202" s="13" t="str">
        <f>IF(AA202&gt;0,Y130&amp;Language!$E$84&amp;X130,"")</f>
        <v/>
      </c>
      <c r="AC202" s="2"/>
      <c r="AD202" s="145"/>
    </row>
    <row r="203" spans="25:30" x14ac:dyDescent="0.2">
      <c r="Y203" s="68" t="s">
        <v>91</v>
      </c>
      <c r="Z203" s="35" t="str">
        <f t="shared" si="73"/>
        <v/>
      </c>
      <c r="AA203" s="13">
        <f t="shared" si="72"/>
        <v>0</v>
      </c>
      <c r="AB203" s="13" t="str">
        <f>IF(AA203&gt;0,Y131&amp;Language!$E$84&amp;X131,"")</f>
        <v/>
      </c>
      <c r="AC203" s="2"/>
      <c r="AD203" s="145"/>
    </row>
    <row r="204" spans="25:30" x14ac:dyDescent="0.2">
      <c r="Y204" s="68" t="s">
        <v>92</v>
      </c>
      <c r="Z204" s="35" t="str">
        <f t="shared" si="73"/>
        <v/>
      </c>
      <c r="AA204" s="13">
        <f t="shared" si="72"/>
        <v>0</v>
      </c>
      <c r="AB204" s="13" t="str">
        <f>IF(AA204&gt;0,Y132&amp;Language!$E$84&amp;X132,"")</f>
        <v/>
      </c>
      <c r="AC204" s="2"/>
      <c r="AD204" s="145"/>
    </row>
    <row r="205" spans="25:30" x14ac:dyDescent="0.2">
      <c r="Y205" s="68" t="s">
        <v>93</v>
      </c>
      <c r="Z205" s="35" t="str">
        <f t="shared" si="73"/>
        <v/>
      </c>
      <c r="AA205" s="13">
        <f t="shared" si="72"/>
        <v>0</v>
      </c>
      <c r="AB205" s="13" t="str">
        <f>IF(AA205&gt;0,Y133&amp;Language!$E$84&amp;X133,"")</f>
        <v/>
      </c>
      <c r="AC205" s="2"/>
      <c r="AD205" s="145"/>
    </row>
    <row r="206" spans="25:30" x14ac:dyDescent="0.2">
      <c r="Y206" s="68" t="s">
        <v>94</v>
      </c>
      <c r="Z206" s="35" t="str">
        <f t="shared" si="73"/>
        <v/>
      </c>
      <c r="AA206" s="13">
        <f t="shared" si="72"/>
        <v>0</v>
      </c>
      <c r="AB206" s="13" t="str">
        <f>IF(AA206&gt;0,Y134&amp;Language!$E$84&amp;X134,"")</f>
        <v/>
      </c>
      <c r="AC206" s="2"/>
      <c r="AD206" s="145"/>
    </row>
    <row r="207" spans="25:30" ht="12.75" thickBot="1" x14ac:dyDescent="0.25">
      <c r="Y207" s="69" t="s">
        <v>95</v>
      </c>
      <c r="Z207" s="37" t="str">
        <f>W135&amp;V135</f>
        <v/>
      </c>
      <c r="AA207" s="38">
        <f t="shared" si="72"/>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7BB74-42E7-4634-9DB4-94D94A318D8D}">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1" t="s">
        <v>109</v>
      </c>
      <c r="H3" s="71" t="s">
        <v>110</v>
      </c>
      <c r="I3" s="27" t="s">
        <v>111</v>
      </c>
      <c r="J3" s="27" t="s">
        <v>112</v>
      </c>
      <c r="K3" s="27" t="s">
        <v>105</v>
      </c>
      <c r="L3" s="28" t="s">
        <v>106</v>
      </c>
      <c r="M3" s="28" t="s">
        <v>107</v>
      </c>
      <c r="N3" s="28" t="s">
        <v>108</v>
      </c>
      <c r="O3" s="112">
        <f t="shared" ref="O3:V3" ca="1" si="0">IF(9-COUNTIF(O$17:O$25,"")&gt;1,O$16,99999)</f>
        <v>99999</v>
      </c>
      <c r="P3" s="113">
        <f t="shared" ca="1" si="0"/>
        <v>99999</v>
      </c>
      <c r="Q3" s="113">
        <f t="shared" ca="1" si="0"/>
        <v>99999</v>
      </c>
      <c r="R3" s="113">
        <f t="shared" ca="1" si="0"/>
        <v>99999</v>
      </c>
      <c r="S3" s="113">
        <f t="shared" ca="1" si="0"/>
        <v>99999</v>
      </c>
      <c r="T3" s="113">
        <f t="shared" ca="1" si="0"/>
        <v>99999</v>
      </c>
      <c r="U3" s="113">
        <f t="shared" ca="1" si="0"/>
        <v>99999</v>
      </c>
      <c r="V3" s="113">
        <f t="shared" ca="1" si="0"/>
        <v>99999</v>
      </c>
      <c r="W3" s="841">
        <f ca="1">IF($O$4&lt;10,$O$4,0)</f>
        <v>0</v>
      </c>
      <c r="X3" s="842"/>
      <c r="Y3" s="842"/>
      <c r="Z3" s="842"/>
      <c r="AA3" s="842"/>
      <c r="AB3" s="841">
        <f ca="1">IF($P$4&lt;10,$P$4,0)</f>
        <v>0</v>
      </c>
      <c r="AC3" s="842"/>
      <c r="AD3" s="842"/>
      <c r="AE3" s="842"/>
      <c r="AF3" s="842"/>
      <c r="AG3" s="841">
        <f ca="1">IF($Q$4&lt;10,$Q$4,0)</f>
        <v>0</v>
      </c>
      <c r="AH3" s="842"/>
      <c r="AI3" s="842"/>
      <c r="AJ3" s="842"/>
      <c r="AK3" s="842"/>
      <c r="AL3" s="841">
        <f ca="1">IF($R$4&lt;10,$R$4,0)</f>
        <v>0</v>
      </c>
      <c r="AM3" s="842"/>
      <c r="AN3" s="842"/>
      <c r="AO3" s="842"/>
      <c r="AP3" s="842"/>
    </row>
    <row r="4" spans="1:42" s="2" customFormat="1" ht="12.75" thickTop="1" x14ac:dyDescent="0.2">
      <c r="A4" s="256"/>
      <c r="B4" s="1">
        <v>1</v>
      </c>
      <c r="C4" s="21">
        <f ca="1">RANK(D4,$D$4:$D$12,1)</f>
        <v>1</v>
      </c>
      <c r="D4" s="13">
        <f ca="1">E4+ROW()/1000+(F4="")*10</f>
        <v>11.004</v>
      </c>
      <c r="E4" s="269">
        <f ca="1">IF($AI$15,RANK(AH17,AH$17:AH$25,1),RANK(X17,X$17:X$25,1))</f>
        <v>1</v>
      </c>
      <c r="F4" s="1" t="str">
        <f ca="1">$Q64</f>
        <v/>
      </c>
      <c r="G4" s="1">
        <f t="shared" ref="G4:G12" ca="1" si="1">SUMIFS($X$64:$X$135,$V$64:$V$135,$F4)+SUMIFS($Y$64:$Y$135,$W$64:$W$135,$F4)</f>
        <v>0</v>
      </c>
      <c r="H4" s="1">
        <f t="shared" ref="H4:H12" ca="1" si="2">SUMIFS($Y$64:$Y$135,$V$64:$V$135,$F4)+SUMIFS($X$64:$X$135,$W$64:$W$135,$F4)</f>
        <v>0</v>
      </c>
      <c r="I4" s="13">
        <f t="shared" ref="I4:I12" ca="1" si="3">G4-H4</f>
        <v>0</v>
      </c>
      <c r="J4" s="1">
        <f ca="1">SUMIF($V$64:$V$135,F4,$AE$64:$AE$135)+SUMIF($W$64:$W$135,F4,$AF$64:$AF$135)</f>
        <v>0</v>
      </c>
      <c r="K4" s="1">
        <f t="shared" ref="K4:K12" ca="1" si="4">SUMPRODUCT(($V$64:$V$135=F4)*($X$64:$X$135&lt;&gt;""))+SUMPRODUCT(($W$64:$W$135=F4)*($Y$64:$Y$135&lt;&gt;""))</f>
        <v>0</v>
      </c>
      <c r="L4" s="1">
        <f t="shared" ref="L4:L12" ca="1" si="5">SUMPRODUCT(($V$64:$V$135=F4)*($X$64:$X$135&gt;$Y$64:$Y$135))+SUMPRODUCT(($W$64:$W$135=F4)*($X$64:$X$135&lt;$Y$64:$Y$135))</f>
        <v>0</v>
      </c>
      <c r="M4" s="1">
        <f t="shared" ref="M4:M12" ca="1" si="6">SUMPRODUCT(($V$64:$W$135=F4)*($X$64:$X$135=$Y$64:$Y$135)*($X$64:$X$135&lt;&gt;"")*($Y$64:$Y$135&lt;&gt;""))</f>
        <v>0</v>
      </c>
      <c r="N4" s="1">
        <f t="shared" ref="N4:N12" ca="1" si="7">SUMPRODUCT(($V$64:$V$135=F4)*($X$64:$X$135&lt;$Y$64:$Y$135))+SUMPRODUCT(($W$64:$W$135=F4)*($X$64:$X$135&gt;$Y$64:$Y$135))</f>
        <v>0</v>
      </c>
      <c r="O4" s="121">
        <f ca="1">SMALL($O$3:$V$3,1)</f>
        <v>99999</v>
      </c>
      <c r="P4" s="121">
        <f ca="1">SMALL($O$3:$V$3,2)</f>
        <v>99999</v>
      </c>
      <c r="Q4" s="121">
        <f ca="1">SMALL($O$3:$V$3,3)</f>
        <v>99999</v>
      </c>
      <c r="R4" s="121">
        <f ca="1">SMALL($O$3:$V$3,4)</f>
        <v>99999</v>
      </c>
      <c r="V4" s="1"/>
      <c r="W4" s="640" t="str">
        <f ca="1">IFERROR(INDEX($O$17:$V$25,ROW(A1),$W$3),"")</f>
        <v/>
      </c>
      <c r="X4" s="641" t="str">
        <f ca="1">INDEX($W$4:$W$12,MATCH(ROW(A1),$AA$4:$AA$12,0))</f>
        <v/>
      </c>
      <c r="Y4" s="642">
        <f ca="1">IF($W4="",99999,VLOOKUP($W4,$C$17:$Z$25,24,0))</f>
        <v>99999</v>
      </c>
      <c r="Z4" s="643">
        <f ca="1">RANK(Y4,Y$4:Y$12,1)+INDEX($E$4:$E$12,MATCH(W4,$F$4:$F$12,0))/100+ROW()/10000</f>
        <v>1.0104</v>
      </c>
      <c r="AA4" s="644">
        <f ca="1">RANK($Z4,$Z$4:$Z$12,1)</f>
        <v>1</v>
      </c>
      <c r="AB4" s="645" t="str">
        <f t="shared" ref="AB4:AB12" ca="1" si="8">IFERROR(INDEX($O$17:$V$25,ROW(A1),$AB$3),"")</f>
        <v/>
      </c>
      <c r="AC4" s="646" t="str">
        <f ca="1">INDEX($AB$4:$AB$12,MATCH(ROW(A1),$AF$4:$AF$12,0))</f>
        <v/>
      </c>
      <c r="AD4" s="647">
        <f ca="1">IF($AB4="",99999,VLOOKUP($AB4,$C$17:$Z$25,24,0))</f>
        <v>99999</v>
      </c>
      <c r="AE4" s="643">
        <f ca="1">RANK(AD4,AD$4:AD$12,1)+INDEX($E$4:$E$12,MATCH(AB4,$F$4:$F$12,0))/100+ROW()/10000</f>
        <v>1.0104</v>
      </c>
      <c r="AF4" s="643">
        <f ca="1">RANK($AE4,$AE$4:$AE$12,1)</f>
        <v>1</v>
      </c>
      <c r="AG4" s="645" t="str">
        <f t="shared" ref="AG4:AG12" ca="1" si="9">IFERROR(INDEX($O$17:$V$25,ROW(C1),$AG$3),"")</f>
        <v/>
      </c>
      <c r="AH4" s="646" t="str">
        <f ca="1">INDEX($AG$4:$AG$12,MATCH(ROW(A1),$AK$4:$AK$12,0))</f>
        <v/>
      </c>
      <c r="AI4" s="647">
        <f ca="1">IF($AG4="",99999,VLOOKUP($AG4,$C$17:$Z$25,24,0))</f>
        <v>99999</v>
      </c>
      <c r="AJ4" s="643">
        <f ca="1">RANK(AI4,AI$4:AI$12,1)+INDEX($E$4:$E$12,MATCH(AG4,$F$4:$F$12,0))/100+ROW()/10000</f>
        <v>1.0104</v>
      </c>
      <c r="AK4" s="648">
        <f ca="1">RANK($AJ4,$AJ$4:$AJ$12,1)</f>
        <v>1</v>
      </c>
      <c r="AL4" s="646" t="str">
        <f t="shared" ref="AL4:AL12" ca="1" si="10">IFERROR(INDEX($O$17:$V$25,ROW(E1),$AL$3),"")</f>
        <v/>
      </c>
      <c r="AM4" s="646" t="str">
        <f ca="1">INDEX($AL$4:$AL$12,MATCH(ROW(A1),$AP$4:$AP$12,0))</f>
        <v/>
      </c>
      <c r="AN4" s="647">
        <f ca="1">IF($AL4="",99999,VLOOKUP($AL4,$C$17:$Z$25,24,0))</f>
        <v>99999</v>
      </c>
      <c r="AO4" s="643">
        <f ca="1">RANK(AN4,AN$4:AN$12,1)+INDEX($E$4:$E$12,MATCH(AL4,$F$4:$F$12,0))/100+ROW()/10000</f>
        <v>1.0104</v>
      </c>
      <c r="AP4" s="648">
        <f ca="1">RANK($AO4,$AO$4:$AO$12,1)</f>
        <v>1</v>
      </c>
    </row>
    <row r="5" spans="1:42" s="2" customFormat="1" x14ac:dyDescent="0.2">
      <c r="A5" s="256"/>
      <c r="B5" s="1">
        <v>2</v>
      </c>
      <c r="C5" s="22">
        <f t="shared" ref="C5:C12" ca="1" si="11">RANK(D5,$D$4:$D$12,1)</f>
        <v>2</v>
      </c>
      <c r="D5" s="13">
        <f t="shared" ref="D5:D12" ca="1" si="12">E5+ROW()/1000+(F5="")*10</f>
        <v>11.004999999999999</v>
      </c>
      <c r="E5" s="269">
        <f t="shared" ref="E5:E12" ca="1" si="13">IF($AI$15,RANK(AH18,AH$17:AH$25,1),RANK(X18,X$17:X$25,1))</f>
        <v>1</v>
      </c>
      <c r="F5" s="1" t="str">
        <f t="shared" ref="F5:F12" ca="1" si="14">$Q65</f>
        <v/>
      </c>
      <c r="G5" s="1">
        <f t="shared" ca="1" si="1"/>
        <v>0</v>
      </c>
      <c r="H5" s="1">
        <f t="shared" ca="1" si="2"/>
        <v>0</v>
      </c>
      <c r="I5" s="13">
        <f t="shared" ca="1" si="3"/>
        <v>0</v>
      </c>
      <c r="J5" s="1">
        <f t="shared" ref="J5:J12" ca="1" si="15">SUMIF($V$64:$V$135,F5,$AE$64:$AE$135)+SUMIF($W$64:$W$135,F5,$AF$64:$AF$135)</f>
        <v>0</v>
      </c>
      <c r="K5" s="1">
        <f t="shared" ca="1" si="4"/>
        <v>0</v>
      </c>
      <c r="L5" s="1">
        <f t="shared" ca="1" si="5"/>
        <v>0</v>
      </c>
      <c r="M5" s="1">
        <f t="shared" ca="1" si="6"/>
        <v>0</v>
      </c>
      <c r="N5" s="1">
        <f t="shared" ca="1" si="7"/>
        <v>0</v>
      </c>
      <c r="O5" s="24"/>
      <c r="P5" s="25"/>
      <c r="V5" s="1"/>
      <c r="W5" s="645" t="str">
        <f t="shared" ref="W5:W12" ca="1" si="16">IFERROR(INDEX($O$17:$V$25,ROW(A2),$W$3),"")</f>
        <v/>
      </c>
      <c r="X5" s="646" t="str">
        <f t="shared" ref="X5:X12" ca="1" si="17">INDEX($W$4:$W$12,MATCH(ROW(A2),$AA$4:$AA$12,0))</f>
        <v/>
      </c>
      <c r="Y5" s="643">
        <f t="shared" ref="Y5:Y12" ca="1" si="18">IF($W5="",99999,VLOOKUP($W5,$C$17:$Z$25,24,0))</f>
        <v>99999</v>
      </c>
      <c r="Z5" s="643">
        <f ca="1">RANK(Y5,Y$4:Y$12,1)+INDEX($E$4:$E$12,MATCH(W5,$F$4:$F$12,0))/100+ROW()/10000</f>
        <v>1.0105</v>
      </c>
      <c r="AA5" s="648">
        <f t="shared" ref="AA5:AA12" ca="1" si="19">RANK($Z5,$Z$4:$Z$12,1)</f>
        <v>2</v>
      </c>
      <c r="AB5" s="645" t="str">
        <f t="shared" ca="1" si="8"/>
        <v/>
      </c>
      <c r="AC5" s="646" t="str">
        <f t="shared" ref="AC5:AC12" ca="1" si="20">INDEX($AB$4:$AB$12,MATCH(ROW(A2),$AF$4:$AF$12,0))</f>
        <v/>
      </c>
      <c r="AD5" s="647">
        <f t="shared" ref="AD5:AD12" ca="1" si="21">IF($AB5="",99999,VLOOKUP($AB5,$C$17:$Z$25,24,0))</f>
        <v>99999</v>
      </c>
      <c r="AE5" s="643">
        <f ca="1">RANK(AD5,AD$4:AD$12,1)+INDEX($E$4:$E$12,MATCH(AB5,$F$4:$F$12,0))/100+ROW()/10000</f>
        <v>1.0105</v>
      </c>
      <c r="AF5" s="643">
        <f t="shared" ref="AF5:AF12" ca="1" si="22">RANK($AE5,$AE$4:$AE$12,1)</f>
        <v>2</v>
      </c>
      <c r="AG5" s="645" t="str">
        <f t="shared" ca="1" si="9"/>
        <v/>
      </c>
      <c r="AH5" s="646" t="str">
        <f t="shared" ref="AH5:AH12" ca="1" si="23">INDEX($AG$4:$AG$12,MATCH(ROW(A2),$AK$4:$AK$12,0))</f>
        <v/>
      </c>
      <c r="AI5" s="647">
        <f t="shared" ref="AI5:AI12" ca="1" si="24">IF($AG5="",99999,VLOOKUP($AG5,$C$17:$Z$25,24,0))</f>
        <v>99999</v>
      </c>
      <c r="AJ5" s="643">
        <f ca="1">RANK(AI5,AI$4:AI$12,1)+INDEX($E$4:$E$12,MATCH(AG5,$F$4:$F$12,0))/100+ROW()/10000</f>
        <v>1.0105</v>
      </c>
      <c r="AK5" s="648">
        <f t="shared" ref="AK5:AK12" ca="1" si="25">RANK($AJ5,$AJ$4:$AJ$12,1)</f>
        <v>2</v>
      </c>
      <c r="AL5" s="646" t="str">
        <f t="shared" ca="1" si="10"/>
        <v/>
      </c>
      <c r="AM5" s="646" t="str">
        <f t="shared" ref="AM5:AM12" ca="1" si="26">INDEX($AL$4:$AL$12,MATCH(ROW(A2),$AP$4:$AP$12,0))</f>
        <v/>
      </c>
      <c r="AN5" s="647">
        <f t="shared" ref="AN5:AN12" ca="1" si="27">IF($AL5="",99999,VLOOKUP($AL5,$C$17:$Z$25,24,0))</f>
        <v>99999</v>
      </c>
      <c r="AO5" s="643">
        <f ca="1">RANK(AN5,AN$4:AN$12,1)+INDEX($E$4:$E$12,MATCH(AL5,$F$4:$F$12,0))/100+ROW()/10000</f>
        <v>1.0105</v>
      </c>
      <c r="AP5" s="648">
        <f t="shared" ref="AP5:AP12" ca="1" si="28">RANK($AO5,$AO$4:$AO$12,1)</f>
        <v>2</v>
      </c>
    </row>
    <row r="6" spans="1:42" s="2" customFormat="1" x14ac:dyDescent="0.2">
      <c r="A6" s="256"/>
      <c r="B6" s="1">
        <v>3</v>
      </c>
      <c r="C6" s="22">
        <f t="shared" ca="1" si="11"/>
        <v>3</v>
      </c>
      <c r="D6" s="13">
        <f t="shared" ca="1" si="12"/>
        <v>11.006</v>
      </c>
      <c r="E6" s="269">
        <f t="shared" ca="1" si="13"/>
        <v>1</v>
      </c>
      <c r="F6" s="1" t="str">
        <f t="shared" si="14"/>
        <v/>
      </c>
      <c r="G6" s="1">
        <f t="shared" ca="1" si="1"/>
        <v>0</v>
      </c>
      <c r="H6" s="1">
        <f t="shared" ca="1" si="2"/>
        <v>0</v>
      </c>
      <c r="I6" s="13">
        <f t="shared" ca="1" si="3"/>
        <v>0</v>
      </c>
      <c r="J6" s="1">
        <f t="shared" ca="1" si="15"/>
        <v>0</v>
      </c>
      <c r="K6" s="1">
        <f t="shared" ca="1" si="4"/>
        <v>0</v>
      </c>
      <c r="L6" s="1">
        <f t="shared" ca="1" si="5"/>
        <v>0</v>
      </c>
      <c r="M6" s="1">
        <f t="shared" ca="1" si="6"/>
        <v>0</v>
      </c>
      <c r="N6" s="1">
        <f t="shared" ca="1" si="7"/>
        <v>0</v>
      </c>
      <c r="O6" s="24"/>
      <c r="P6" s="25"/>
      <c r="V6" s="1"/>
      <c r="W6" s="645" t="str">
        <f t="shared" ca="1" si="16"/>
        <v/>
      </c>
      <c r="X6" s="646" t="str">
        <f t="shared" ca="1" si="17"/>
        <v/>
      </c>
      <c r="Y6" s="643">
        <f t="shared" ca="1" si="18"/>
        <v>99999</v>
      </c>
      <c r="Z6" s="643">
        <f ca="1">RANK(Y6,Y$4:Y$12,1)+INDEX($E$4:$E$12,MATCH(W6,$F$4:$F$12,0))/100+ROW()/10000</f>
        <v>1.0105999999999999</v>
      </c>
      <c r="AA6" s="648">
        <f t="shared" ca="1" si="19"/>
        <v>3</v>
      </c>
      <c r="AB6" s="645" t="str">
        <f t="shared" ca="1" si="8"/>
        <v/>
      </c>
      <c r="AC6" s="646" t="str">
        <f t="shared" ca="1" si="20"/>
        <v/>
      </c>
      <c r="AD6" s="647">
        <f t="shared" ca="1" si="21"/>
        <v>99999</v>
      </c>
      <c r="AE6" s="643">
        <f ca="1">RANK(AD6,AD$4:AD$12,1)+INDEX($E$4:$E$12,MATCH(AB6,$F$4:$F$12,0))/100+ROW()/10000</f>
        <v>1.0105999999999999</v>
      </c>
      <c r="AF6" s="643">
        <f t="shared" ca="1" si="22"/>
        <v>3</v>
      </c>
      <c r="AG6" s="645" t="str">
        <f t="shared" ca="1" si="9"/>
        <v/>
      </c>
      <c r="AH6" s="646" t="str">
        <f t="shared" ca="1" si="23"/>
        <v/>
      </c>
      <c r="AI6" s="647">
        <f t="shared" ca="1" si="24"/>
        <v>99999</v>
      </c>
      <c r="AJ6" s="643">
        <f ca="1">RANK(AI6,AI$4:AI$12,1)+INDEX($E$4:$E$12,MATCH(AG6,$F$4:$F$12,0))/100+ROW()/10000</f>
        <v>1.0105999999999999</v>
      </c>
      <c r="AK6" s="648">
        <f t="shared" ca="1" si="25"/>
        <v>3</v>
      </c>
      <c r="AL6" s="646" t="str">
        <f t="shared" ca="1" si="10"/>
        <v/>
      </c>
      <c r="AM6" s="646" t="str">
        <f t="shared" ca="1" si="26"/>
        <v/>
      </c>
      <c r="AN6" s="647">
        <f t="shared" ca="1" si="27"/>
        <v>99999</v>
      </c>
      <c r="AO6" s="643">
        <f ca="1">RANK(AN6,AN$4:AN$12,1)+INDEX($E$4:$E$12,MATCH(AL6,$F$4:$F$12,0))/100+ROW()/10000</f>
        <v>1.0105999999999999</v>
      </c>
      <c r="AP6" s="648">
        <f t="shared" ca="1" si="28"/>
        <v>3</v>
      </c>
    </row>
    <row r="7" spans="1:42" s="2" customFormat="1" x14ac:dyDescent="0.2">
      <c r="A7" s="256"/>
      <c r="B7" s="1">
        <v>4</v>
      </c>
      <c r="C7" s="22">
        <f t="shared" ca="1" si="11"/>
        <v>4</v>
      </c>
      <c r="D7" s="13">
        <f t="shared" ca="1" si="12"/>
        <v>11.007</v>
      </c>
      <c r="E7" s="269">
        <f t="shared" ca="1" si="13"/>
        <v>1</v>
      </c>
      <c r="F7" s="1" t="str">
        <f t="shared" si="14"/>
        <v/>
      </c>
      <c r="G7" s="1">
        <f t="shared" ca="1" si="1"/>
        <v>0</v>
      </c>
      <c r="H7" s="1">
        <f t="shared" ca="1" si="2"/>
        <v>0</v>
      </c>
      <c r="I7" s="13">
        <f t="shared" ca="1" si="3"/>
        <v>0</v>
      </c>
      <c r="J7" s="1">
        <f t="shared" ca="1" si="15"/>
        <v>0</v>
      </c>
      <c r="K7" s="1">
        <f t="shared" ca="1" si="4"/>
        <v>0</v>
      </c>
      <c r="L7" s="1">
        <f t="shared" ca="1" si="5"/>
        <v>0</v>
      </c>
      <c r="M7" s="1">
        <f t="shared" ca="1" si="6"/>
        <v>0</v>
      </c>
      <c r="N7" s="1">
        <f t="shared" ca="1" si="7"/>
        <v>0</v>
      </c>
      <c r="O7" s="24"/>
      <c r="P7" s="25"/>
      <c r="V7" s="1"/>
      <c r="W7" s="645" t="str">
        <f t="shared" ca="1" si="16"/>
        <v/>
      </c>
      <c r="X7" s="646" t="str">
        <f t="shared" ca="1" si="17"/>
        <v/>
      </c>
      <c r="Y7" s="643">
        <f t="shared" ca="1" si="18"/>
        <v>99999</v>
      </c>
      <c r="Z7" s="643">
        <f ca="1">RANK(Y7,Y$4:Y$12,1)+INDEX($E$4:$E$12,MATCH(W7,$F$4:$F$12,0))/100+ROW()/10000</f>
        <v>1.0106999999999999</v>
      </c>
      <c r="AA7" s="648">
        <f t="shared" ca="1" si="19"/>
        <v>4</v>
      </c>
      <c r="AB7" s="645" t="str">
        <f t="shared" ca="1" si="8"/>
        <v/>
      </c>
      <c r="AC7" s="646" t="str">
        <f t="shared" ca="1" si="20"/>
        <v/>
      </c>
      <c r="AD7" s="647">
        <f t="shared" ca="1" si="21"/>
        <v>99999</v>
      </c>
      <c r="AE7" s="643">
        <f ca="1">RANK(AD7,AD$4:AD$12,1)+INDEX($E$4:$E$12,MATCH(AB7,$F$4:$F$12,0))/100+ROW()/10000</f>
        <v>1.0106999999999999</v>
      </c>
      <c r="AF7" s="643">
        <f t="shared" ca="1" si="22"/>
        <v>4</v>
      </c>
      <c r="AG7" s="645" t="str">
        <f t="shared" ca="1" si="9"/>
        <v/>
      </c>
      <c r="AH7" s="646" t="str">
        <f t="shared" ca="1" si="23"/>
        <v/>
      </c>
      <c r="AI7" s="647">
        <f t="shared" ca="1" si="24"/>
        <v>99999</v>
      </c>
      <c r="AJ7" s="643">
        <f ca="1">RANK(AI7,AI$4:AI$12,1)+INDEX($E$4:$E$12,MATCH(AG7,$F$4:$F$12,0))/100+ROW()/10000</f>
        <v>1.0106999999999999</v>
      </c>
      <c r="AK7" s="648">
        <f t="shared" ca="1" si="25"/>
        <v>4</v>
      </c>
      <c r="AL7" s="646" t="str">
        <f t="shared" ca="1" si="10"/>
        <v/>
      </c>
      <c r="AM7" s="646" t="str">
        <f t="shared" ca="1" si="26"/>
        <v/>
      </c>
      <c r="AN7" s="647">
        <f t="shared" ca="1" si="27"/>
        <v>99999</v>
      </c>
      <c r="AO7" s="643">
        <f ca="1">RANK(AN7,AN$4:AN$12,1)+INDEX($E$4:$E$12,MATCH(AL7,$F$4:$F$12,0))/100+ROW()/10000</f>
        <v>1.0106999999999999</v>
      </c>
      <c r="AP7" s="648">
        <f t="shared" ca="1" si="28"/>
        <v>4</v>
      </c>
    </row>
    <row r="8" spans="1:42" s="2" customFormat="1" x14ac:dyDescent="0.2">
      <c r="A8" s="256"/>
      <c r="B8" s="1">
        <v>5</v>
      </c>
      <c r="C8" s="22">
        <f t="shared" ca="1" si="11"/>
        <v>5</v>
      </c>
      <c r="D8" s="13">
        <f t="shared" ca="1" si="12"/>
        <v>11.007999999999999</v>
      </c>
      <c r="E8" s="269">
        <f t="shared" ca="1" si="13"/>
        <v>1</v>
      </c>
      <c r="F8" s="1" t="str">
        <f t="shared" si="14"/>
        <v/>
      </c>
      <c r="G8" s="1">
        <f t="shared" ca="1" si="1"/>
        <v>0</v>
      </c>
      <c r="H8" s="1">
        <f t="shared" ca="1" si="2"/>
        <v>0</v>
      </c>
      <c r="I8" s="13">
        <f t="shared" ca="1" si="3"/>
        <v>0</v>
      </c>
      <c r="J8" s="1">
        <f t="shared" ca="1" si="15"/>
        <v>0</v>
      </c>
      <c r="K8" s="1">
        <f t="shared" ca="1" si="4"/>
        <v>0</v>
      </c>
      <c r="L8" s="1">
        <f t="shared" ca="1" si="5"/>
        <v>0</v>
      </c>
      <c r="M8" s="1">
        <f t="shared" ca="1" si="6"/>
        <v>0</v>
      </c>
      <c r="N8" s="1">
        <f t="shared" ca="1" si="7"/>
        <v>0</v>
      </c>
      <c r="P8" s="25"/>
      <c r="W8" s="645" t="str">
        <f t="shared" ca="1" si="16"/>
        <v/>
      </c>
      <c r="X8" s="646" t="str">
        <f t="shared" ca="1" si="17"/>
        <v/>
      </c>
      <c r="Y8" s="643">
        <f t="shared" ca="1" si="18"/>
        <v>99999</v>
      </c>
      <c r="Z8" s="643">
        <f t="shared" ref="Z8:Z12" ca="1" si="29">RANK(Y8,Y$4:Y$12,1)+INDEX($E$4:$E$12,MATCH(W8,$F$4:$F$12,0))/100+ROW()/10000</f>
        <v>1.0107999999999999</v>
      </c>
      <c r="AA8" s="648">
        <f t="shared" ca="1" si="19"/>
        <v>5</v>
      </c>
      <c r="AB8" s="645" t="str">
        <f t="shared" ca="1" si="8"/>
        <v/>
      </c>
      <c r="AC8" s="646" t="str">
        <f t="shared" ca="1" si="20"/>
        <v/>
      </c>
      <c r="AD8" s="647">
        <f t="shared" ca="1" si="21"/>
        <v>99999</v>
      </c>
      <c r="AE8" s="643">
        <f t="shared" ref="AE8:AE12" ca="1" si="30">RANK(AD8,AD$4:AD$12,1)+INDEX($E$4:$E$12,MATCH(AB8,$F$4:$F$12,0))/100+ROW()/10000</f>
        <v>1.0107999999999999</v>
      </c>
      <c r="AF8" s="643">
        <f t="shared" ca="1" si="22"/>
        <v>5</v>
      </c>
      <c r="AG8" s="645" t="str">
        <f t="shared" ca="1" si="9"/>
        <v/>
      </c>
      <c r="AH8" s="646" t="str">
        <f t="shared" ca="1" si="23"/>
        <v/>
      </c>
      <c r="AI8" s="647">
        <f t="shared" ca="1" si="24"/>
        <v>99999</v>
      </c>
      <c r="AJ8" s="643">
        <f t="shared" ref="AJ8:AJ12" ca="1" si="31">RANK(AI8,AI$4:AI$12,1)+INDEX($E$4:$E$12,MATCH(AG8,$F$4:$F$12,0))/100+ROW()/10000</f>
        <v>1.0107999999999999</v>
      </c>
      <c r="AK8" s="648">
        <f t="shared" ca="1" si="25"/>
        <v>5</v>
      </c>
      <c r="AL8" s="646" t="str">
        <f t="shared" ca="1" si="10"/>
        <v/>
      </c>
      <c r="AM8" s="646" t="str">
        <f t="shared" ca="1" si="26"/>
        <v/>
      </c>
      <c r="AN8" s="647">
        <f t="shared" ca="1" si="27"/>
        <v>99999</v>
      </c>
      <c r="AO8" s="643">
        <f t="shared" ref="AO8:AO12" ca="1" si="32">RANK(AN8,AN$4:AN$12,1)+INDEX($E$4:$E$12,MATCH(AL8,$F$4:$F$12,0))/100+ROW()/10000</f>
        <v>1.0107999999999999</v>
      </c>
      <c r="AP8" s="648">
        <f t="shared" ca="1" si="28"/>
        <v>5</v>
      </c>
    </row>
    <row r="9" spans="1:42" s="2" customFormat="1" x14ac:dyDescent="0.2">
      <c r="A9" s="256"/>
      <c r="B9" s="1">
        <v>6</v>
      </c>
      <c r="C9" s="22">
        <f t="shared" ca="1" si="11"/>
        <v>6</v>
      </c>
      <c r="D9" s="13">
        <f t="shared" ca="1" si="12"/>
        <v>11.009</v>
      </c>
      <c r="E9" s="269">
        <f t="shared" ca="1" si="13"/>
        <v>1</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45" t="str">
        <f t="shared" ca="1" si="16"/>
        <v/>
      </c>
      <c r="X9" s="646" t="str">
        <f t="shared" ca="1" si="17"/>
        <v/>
      </c>
      <c r="Y9" s="643">
        <f t="shared" ca="1" si="18"/>
        <v>99999</v>
      </c>
      <c r="Z9" s="643">
        <f t="shared" ca="1" si="29"/>
        <v>1.0108999999999999</v>
      </c>
      <c r="AA9" s="648">
        <f t="shared" ca="1" si="19"/>
        <v>6</v>
      </c>
      <c r="AB9" s="645" t="str">
        <f t="shared" ca="1" si="8"/>
        <v/>
      </c>
      <c r="AC9" s="646" t="str">
        <f t="shared" ca="1" si="20"/>
        <v/>
      </c>
      <c r="AD9" s="647">
        <f t="shared" ca="1" si="21"/>
        <v>99999</v>
      </c>
      <c r="AE9" s="643">
        <f t="shared" ca="1" si="30"/>
        <v>1.0108999999999999</v>
      </c>
      <c r="AF9" s="643">
        <f t="shared" ca="1" si="22"/>
        <v>6</v>
      </c>
      <c r="AG9" s="645" t="str">
        <f t="shared" ca="1" si="9"/>
        <v/>
      </c>
      <c r="AH9" s="646" t="str">
        <f t="shared" ca="1" si="23"/>
        <v/>
      </c>
      <c r="AI9" s="647">
        <f t="shared" ca="1" si="24"/>
        <v>99999</v>
      </c>
      <c r="AJ9" s="643">
        <f t="shared" ca="1" si="31"/>
        <v>1.0108999999999999</v>
      </c>
      <c r="AK9" s="648">
        <f t="shared" ca="1" si="25"/>
        <v>6</v>
      </c>
      <c r="AL9" s="646" t="str">
        <f t="shared" ca="1" si="10"/>
        <v/>
      </c>
      <c r="AM9" s="646" t="str">
        <f t="shared" ca="1" si="26"/>
        <v/>
      </c>
      <c r="AN9" s="647">
        <f t="shared" ca="1" si="27"/>
        <v>99999</v>
      </c>
      <c r="AO9" s="643">
        <f t="shared" ca="1" si="32"/>
        <v>1.0108999999999999</v>
      </c>
      <c r="AP9" s="648">
        <f t="shared" ca="1" si="28"/>
        <v>6</v>
      </c>
    </row>
    <row r="10" spans="1:42" s="2" customFormat="1" x14ac:dyDescent="0.2">
      <c r="A10" s="256"/>
      <c r="B10" s="1">
        <v>7</v>
      </c>
      <c r="C10" s="22">
        <f t="shared" ca="1" si="11"/>
        <v>7</v>
      </c>
      <c r="D10" s="13">
        <f t="shared" ca="1" si="12"/>
        <v>17.009999999999998</v>
      </c>
      <c r="E10" s="269">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45" t="str">
        <f t="shared" ca="1" si="16"/>
        <v/>
      </c>
      <c r="X10" s="646" t="str">
        <f t="shared" ca="1" si="17"/>
        <v/>
      </c>
      <c r="Y10" s="643">
        <f t="shared" ca="1" si="18"/>
        <v>99999</v>
      </c>
      <c r="Z10" s="643">
        <f t="shared" ca="1" si="29"/>
        <v>1.0109999999999999</v>
      </c>
      <c r="AA10" s="648">
        <f t="shared" ca="1" si="19"/>
        <v>7</v>
      </c>
      <c r="AB10" s="645" t="str">
        <f t="shared" ca="1" si="8"/>
        <v/>
      </c>
      <c r="AC10" s="646" t="str">
        <f t="shared" ca="1" si="20"/>
        <v/>
      </c>
      <c r="AD10" s="647">
        <f t="shared" ca="1" si="21"/>
        <v>99999</v>
      </c>
      <c r="AE10" s="643">
        <f t="shared" ca="1" si="30"/>
        <v>1.0109999999999999</v>
      </c>
      <c r="AF10" s="643">
        <f t="shared" ca="1" si="22"/>
        <v>7</v>
      </c>
      <c r="AG10" s="645" t="str">
        <f t="shared" ca="1" si="9"/>
        <v/>
      </c>
      <c r="AH10" s="646" t="str">
        <f t="shared" ca="1" si="23"/>
        <v/>
      </c>
      <c r="AI10" s="647">
        <f t="shared" ca="1" si="24"/>
        <v>99999</v>
      </c>
      <c r="AJ10" s="643">
        <f t="shared" ca="1" si="31"/>
        <v>1.0109999999999999</v>
      </c>
      <c r="AK10" s="648">
        <f t="shared" ca="1" si="25"/>
        <v>7</v>
      </c>
      <c r="AL10" s="646" t="str">
        <f t="shared" ca="1" si="10"/>
        <v/>
      </c>
      <c r="AM10" s="646" t="str">
        <f t="shared" ca="1" si="26"/>
        <v/>
      </c>
      <c r="AN10" s="647">
        <f t="shared" ca="1" si="27"/>
        <v>99999</v>
      </c>
      <c r="AO10" s="643">
        <f t="shared" ca="1" si="32"/>
        <v>1.0109999999999999</v>
      </c>
      <c r="AP10" s="648">
        <f t="shared" ca="1" si="28"/>
        <v>7</v>
      </c>
    </row>
    <row r="11" spans="1:42" s="2" customFormat="1" x14ac:dyDescent="0.2">
      <c r="A11" s="256"/>
      <c r="B11" s="1">
        <v>8</v>
      </c>
      <c r="C11" s="22">
        <f t="shared" ca="1" si="11"/>
        <v>8</v>
      </c>
      <c r="D11" s="13">
        <f t="shared" ca="1" si="12"/>
        <v>17.010999999999999</v>
      </c>
      <c r="E11" s="269">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45" t="str">
        <f t="shared" ca="1" si="16"/>
        <v/>
      </c>
      <c r="X11" s="646" t="str">
        <f t="shared" ca="1" si="17"/>
        <v/>
      </c>
      <c r="Y11" s="643">
        <f t="shared" ca="1" si="18"/>
        <v>99999</v>
      </c>
      <c r="Z11" s="643">
        <f t="shared" ca="1" si="29"/>
        <v>1.0111000000000001</v>
      </c>
      <c r="AA11" s="648">
        <f t="shared" ca="1" si="19"/>
        <v>8</v>
      </c>
      <c r="AB11" s="645" t="str">
        <f t="shared" ca="1" si="8"/>
        <v/>
      </c>
      <c r="AC11" s="646" t="str">
        <f t="shared" ca="1" si="20"/>
        <v/>
      </c>
      <c r="AD11" s="647">
        <f t="shared" ca="1" si="21"/>
        <v>99999</v>
      </c>
      <c r="AE11" s="643">
        <f t="shared" ca="1" si="30"/>
        <v>1.0111000000000001</v>
      </c>
      <c r="AF11" s="643">
        <f t="shared" ca="1" si="22"/>
        <v>8</v>
      </c>
      <c r="AG11" s="645" t="str">
        <f t="shared" ca="1" si="9"/>
        <v/>
      </c>
      <c r="AH11" s="646" t="str">
        <f t="shared" ca="1" si="23"/>
        <v/>
      </c>
      <c r="AI11" s="647">
        <f t="shared" ca="1" si="24"/>
        <v>99999</v>
      </c>
      <c r="AJ11" s="643">
        <f t="shared" ca="1" si="31"/>
        <v>1.0111000000000001</v>
      </c>
      <c r="AK11" s="648">
        <f t="shared" ca="1" si="25"/>
        <v>8</v>
      </c>
      <c r="AL11" s="646" t="str">
        <f t="shared" ca="1" si="10"/>
        <v/>
      </c>
      <c r="AM11" s="646" t="str">
        <f t="shared" ca="1" si="26"/>
        <v/>
      </c>
      <c r="AN11" s="647">
        <f t="shared" ca="1" si="27"/>
        <v>99999</v>
      </c>
      <c r="AO11" s="643">
        <f t="shared" ca="1" si="32"/>
        <v>1.0111000000000001</v>
      </c>
      <c r="AP11" s="648">
        <f t="shared" ca="1" si="28"/>
        <v>8</v>
      </c>
    </row>
    <row r="12" spans="1:42" s="2" customFormat="1" ht="12.75" thickBot="1" x14ac:dyDescent="0.25">
      <c r="A12" s="256"/>
      <c r="B12" s="1">
        <v>9</v>
      </c>
      <c r="C12" s="23">
        <f t="shared" ca="1" si="11"/>
        <v>9</v>
      </c>
      <c r="D12" s="13">
        <f t="shared" ca="1" si="12"/>
        <v>17.012</v>
      </c>
      <c r="E12" s="269">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49" t="str">
        <f t="shared" ca="1" si="16"/>
        <v/>
      </c>
      <c r="X12" s="650" t="str">
        <f t="shared" ca="1" si="17"/>
        <v/>
      </c>
      <c r="Y12" s="651">
        <f t="shared" ca="1" si="18"/>
        <v>99999</v>
      </c>
      <c r="Z12" s="651">
        <f t="shared" ca="1" si="29"/>
        <v>1.0112000000000001</v>
      </c>
      <c r="AA12" s="652">
        <f t="shared" ca="1" si="19"/>
        <v>9</v>
      </c>
      <c r="AB12" s="649" t="str">
        <f t="shared" ca="1" si="8"/>
        <v/>
      </c>
      <c r="AC12" s="650" t="str">
        <f t="shared" ca="1" si="20"/>
        <v/>
      </c>
      <c r="AD12" s="653">
        <f t="shared" ca="1" si="21"/>
        <v>99999</v>
      </c>
      <c r="AE12" s="651">
        <f t="shared" ca="1" si="30"/>
        <v>1.0112000000000001</v>
      </c>
      <c r="AF12" s="651">
        <f t="shared" ca="1" si="22"/>
        <v>9</v>
      </c>
      <c r="AG12" s="649" t="str">
        <f t="shared" ca="1" si="9"/>
        <v/>
      </c>
      <c r="AH12" s="650" t="str">
        <f t="shared" ca="1" si="23"/>
        <v/>
      </c>
      <c r="AI12" s="653">
        <f t="shared" ca="1" si="24"/>
        <v>99999</v>
      </c>
      <c r="AJ12" s="651">
        <f t="shared" ca="1" si="31"/>
        <v>1.0112000000000001</v>
      </c>
      <c r="AK12" s="652">
        <f t="shared" ca="1" si="25"/>
        <v>9</v>
      </c>
      <c r="AL12" s="650" t="str">
        <f t="shared" ca="1" si="10"/>
        <v/>
      </c>
      <c r="AM12" s="650" t="str">
        <f t="shared" ca="1" si="26"/>
        <v/>
      </c>
      <c r="AN12" s="653">
        <f t="shared" ca="1" si="27"/>
        <v>99999</v>
      </c>
      <c r="AO12" s="651">
        <f t="shared" ca="1" si="32"/>
        <v>1.0112000000000001</v>
      </c>
      <c r="AP12" s="652">
        <f t="shared" ca="1" si="28"/>
        <v>9</v>
      </c>
    </row>
    <row r="13" spans="1:42" s="2" customFormat="1" ht="12.75" thickTop="1" x14ac:dyDescent="0.2">
      <c r="B13" s="13">
        <f ca="1">$F$13*($F$13-1)</f>
        <v>0</v>
      </c>
      <c r="C13" s="13"/>
      <c r="D13" s="13"/>
      <c r="E13" s="13"/>
      <c r="F13" s="13">
        <f ca="1">9-COUNTBLANK($F$4:$F$12)</f>
        <v>0</v>
      </c>
      <c r="G13" s="13"/>
      <c r="H13" s="13"/>
      <c r="I13" s="13"/>
      <c r="J13" s="13"/>
      <c r="K13" s="28">
        <f ca="1">QUOTIENT(SUM(K4:K12),2)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43" t="s">
        <v>190</v>
      </c>
      <c r="AE15" s="844"/>
      <c r="AF15" s="844"/>
      <c r="AG15" s="844"/>
      <c r="AH15" s="845"/>
      <c r="AI15" s="2" t="b">
        <f>(Settings!$B$9=Language!$E$89)</f>
        <v>0</v>
      </c>
      <c r="AK15" s="256"/>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1" t="s">
        <v>98</v>
      </c>
      <c r="N16" s="71" t="s">
        <v>15</v>
      </c>
      <c r="O16" s="31">
        <v>1</v>
      </c>
      <c r="P16" s="1">
        <v>2</v>
      </c>
      <c r="Q16" s="1">
        <v>3</v>
      </c>
      <c r="R16" s="1">
        <v>4</v>
      </c>
      <c r="S16" s="1">
        <v>5</v>
      </c>
      <c r="T16" s="1">
        <v>6</v>
      </c>
      <c r="U16" s="1">
        <v>7</v>
      </c>
      <c r="V16" s="1">
        <v>8</v>
      </c>
      <c r="W16" s="11" t="s">
        <v>100</v>
      </c>
      <c r="X16" s="193" t="s">
        <v>176</v>
      </c>
      <c r="Y16" s="11" t="s">
        <v>222</v>
      </c>
      <c r="Z16" s="193" t="s">
        <v>223</v>
      </c>
      <c r="AA16" s="1" t="s">
        <v>112</v>
      </c>
      <c r="AB16" s="1" t="s">
        <v>111</v>
      </c>
      <c r="AC16" s="1" t="s">
        <v>109</v>
      </c>
      <c r="AD16" s="264" t="s">
        <v>112</v>
      </c>
      <c r="AE16" s="268" t="s">
        <v>188</v>
      </c>
      <c r="AF16" s="1" t="s">
        <v>188</v>
      </c>
      <c r="AG16" s="1" t="s">
        <v>189</v>
      </c>
      <c r="AH16" s="193" t="s">
        <v>176</v>
      </c>
    </row>
    <row r="17" spans="2:80" s="2" customFormat="1" ht="12.75" thickTop="1" x14ac:dyDescent="0.2">
      <c r="C17" s="2" t="str">
        <f ca="1">$Q64</f>
        <v/>
      </c>
      <c r="D17" s="1">
        <f t="shared" ref="D17:G25" ca="1" si="33">K4</f>
        <v>0</v>
      </c>
      <c r="E17" s="1">
        <f t="shared" ca="1" si="33"/>
        <v>0</v>
      </c>
      <c r="F17" s="1">
        <f t="shared" ca="1" si="33"/>
        <v>0</v>
      </c>
      <c r="G17" s="1">
        <f t="shared" ca="1" si="33"/>
        <v>0</v>
      </c>
      <c r="H17" s="1">
        <f t="shared" ref="H17:K25" ca="1" si="34">G4</f>
        <v>0</v>
      </c>
      <c r="I17" s="1">
        <f t="shared" ca="1" si="34"/>
        <v>0</v>
      </c>
      <c r="J17" s="13">
        <f t="shared" ca="1" si="34"/>
        <v>0</v>
      </c>
      <c r="K17" s="1">
        <f t="shared" ca="1" si="34"/>
        <v>0</v>
      </c>
      <c r="L17" s="30">
        <f t="shared" ref="L17:L25" ca="1" si="35">K17*$F$64+(J17+$H$65)*$F$65+H17*$F$66</f>
        <v>500000</v>
      </c>
      <c r="M17" s="14">
        <f ca="1">IF($AI$15,COUNTIF($K$17:$K$25,K17),COUNTIF($L$17:$L$25,L17))</f>
        <v>9</v>
      </c>
      <c r="N17" s="14">
        <f t="array" aca="1" ref="N17" ca="1">IF($AI$15,SUM(($K$17:$K$25&gt;=K17)/COUNTIF($K$17:$K$25,$K$17:$K$25)),SUM(($L$17:$L$25&gt;=L17)/COUNTIF($L$17:$L$25,$L$17:$L$25)))</f>
        <v>1.0000000000000002</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1.0108999999999999</v>
      </c>
      <c r="Y17" s="13">
        <f>'Finals 4'!$AF44</f>
        <v>0</v>
      </c>
      <c r="Z17" s="1">
        <f ca="1">RANK($W17,$W$17:$W$25)+(9-$Y17)/10</f>
        <v>1.9</v>
      </c>
      <c r="AA17" s="1">
        <f ca="1">SUM(E30:BP30)</f>
        <v>0</v>
      </c>
      <c r="AB17" s="1">
        <f ca="1">SUM(E41:BP41)</f>
        <v>0</v>
      </c>
      <c r="AC17" s="1">
        <f ca="1">SUM(E52:BP52)</f>
        <v>0</v>
      </c>
      <c r="AD17" s="263">
        <f ca="1">RANK($K17,$K$17:$K$25)</f>
        <v>1</v>
      </c>
      <c r="AE17" s="30">
        <f t="shared" ref="AE17:AE22" ca="1" si="45">(J17+$H$65)*$F$65+H17*$F$66</f>
        <v>500000</v>
      </c>
      <c r="AF17" s="1">
        <f ca="1">RANK($AE17,$AE$17:$AE$25)</f>
        <v>1</v>
      </c>
      <c r="AG17" s="1">
        <f ca="1">RANK($W17,$W$17:$W$25)</f>
        <v>1</v>
      </c>
      <c r="AH17" s="265">
        <f ca="1">AD17+AG17/100+AF17/10000+(10-Y17)/1000000</f>
        <v>1.0101100000000001</v>
      </c>
      <c r="AI17" s="1"/>
    </row>
    <row r="18" spans="2:80" s="2" customFormat="1" x14ac:dyDescent="0.2">
      <c r="C18" s="2" t="str">
        <f t="shared" ref="C18:C25" ca="1" si="46">$Q65</f>
        <v/>
      </c>
      <c r="D18" s="1">
        <f t="shared" ca="1" si="33"/>
        <v>0</v>
      </c>
      <c r="E18" s="1">
        <f t="shared" ca="1" si="33"/>
        <v>0</v>
      </c>
      <c r="F18" s="1">
        <f t="shared" ca="1" si="33"/>
        <v>0</v>
      </c>
      <c r="G18" s="1">
        <f t="shared" ca="1" si="33"/>
        <v>0</v>
      </c>
      <c r="H18" s="1">
        <f t="shared" ca="1" si="34"/>
        <v>0</v>
      </c>
      <c r="I18" s="1">
        <f t="shared" ca="1" si="34"/>
        <v>0</v>
      </c>
      <c r="J18" s="13">
        <f t="shared" ca="1" si="34"/>
        <v>0</v>
      </c>
      <c r="K18" s="1">
        <f t="shared" ca="1" si="34"/>
        <v>0</v>
      </c>
      <c r="L18" s="30">
        <f t="shared" ca="1" si="35"/>
        <v>500000</v>
      </c>
      <c r="M18" s="14">
        <f t="shared" ref="M18:M25" ca="1" si="47">IF($AI$15,COUNTIF($K$17:$K$25,K18),COUNTIF($L$17:$L$25,L18))</f>
        <v>9</v>
      </c>
      <c r="N18" s="14">
        <f t="array" aca="1" ref="N18" ca="1">IF($AI$15,SUM(($K$17:$K$25&gt;=K18)/COUNTIF($K$17:$K$25,$K$17:$K$25)),SUM(($L$17:$L$25&gt;=L18)/COUNTIF($L$17:$L$25,$L$17:$L$25)))</f>
        <v>1.0000000000000002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1.0108999999999999</v>
      </c>
      <c r="Y18" s="13">
        <f>'Finals 4'!$AF45</f>
        <v>0</v>
      </c>
      <c r="Z18" s="1">
        <f t="shared" ref="Z18:Z25" ca="1" si="49">RANK($W18,$W$17:$W$25)+(9-$Y18)/10</f>
        <v>1.9</v>
      </c>
      <c r="AA18" s="1">
        <f t="shared" ref="AA18:AA25" ca="1" si="50">SUM(E31:BP31)</f>
        <v>0</v>
      </c>
      <c r="AB18" s="1">
        <f t="shared" ref="AB18:AB25" ca="1" si="51">SUM(E42:BP42)</f>
        <v>0</v>
      </c>
      <c r="AC18" s="1">
        <f t="shared" ref="AC18:AC25" ca="1" si="52">SUM(E53:BP53)</f>
        <v>0</v>
      </c>
      <c r="AD18" s="263">
        <f t="shared" ref="AD18:AD25" ca="1" si="53">RANK($K18,$K$17:$K$25)</f>
        <v>1</v>
      </c>
      <c r="AE18" s="30">
        <f t="shared" ca="1" si="45"/>
        <v>500000</v>
      </c>
      <c r="AF18" s="1">
        <f t="shared" ref="AF18:AF25" ca="1" si="54">RANK($AE18,$AE$17:$AE$25)</f>
        <v>1</v>
      </c>
      <c r="AG18" s="1">
        <f t="shared" ref="AG18:AG25" ca="1" si="55">RANK($W18,$W$17:$W$25)</f>
        <v>1</v>
      </c>
      <c r="AH18" s="266">
        <f t="shared" ref="AH18:AH25" ca="1" si="56">AD18+AG18/100+AF18/10000+(10-Y18)/1000000</f>
        <v>1.0101100000000001</v>
      </c>
      <c r="AI18" s="1"/>
    </row>
    <row r="19" spans="2:80" s="2" customFormat="1" x14ac:dyDescent="0.2">
      <c r="C19" s="2" t="str">
        <f t="shared" si="46"/>
        <v/>
      </c>
      <c r="D19" s="1">
        <f t="shared" ca="1" si="33"/>
        <v>0</v>
      </c>
      <c r="E19" s="1">
        <f t="shared" ca="1" si="33"/>
        <v>0</v>
      </c>
      <c r="F19" s="1">
        <f t="shared" ca="1" si="33"/>
        <v>0</v>
      </c>
      <c r="G19" s="1">
        <f t="shared" ca="1" si="33"/>
        <v>0</v>
      </c>
      <c r="H19" s="1">
        <f t="shared" ca="1" si="34"/>
        <v>0</v>
      </c>
      <c r="I19" s="1">
        <f t="shared" ca="1" si="34"/>
        <v>0</v>
      </c>
      <c r="J19" s="13">
        <f t="shared" ca="1" si="34"/>
        <v>0</v>
      </c>
      <c r="K19" s="1">
        <f t="shared" ca="1" si="34"/>
        <v>0</v>
      </c>
      <c r="L19" s="30">
        <f t="shared" ca="1" si="35"/>
        <v>500000</v>
      </c>
      <c r="M19" s="14">
        <f t="shared" ca="1" si="47"/>
        <v>9</v>
      </c>
      <c r="N19" s="14">
        <f t="array" aca="1" ref="N19" ca="1">IF($AI$15,SUM(($K$17:$K$25&gt;=K19)/COUNTIF($K$17:$K$25,$K$17:$K$25)),SUM(($L$17:$L$25&gt;=L19)/COUNTIF($L$17:$L$25,$L$17:$L$25)))</f>
        <v>1.0000000000000002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1.0108999999999999</v>
      </c>
      <c r="Y19" s="13">
        <v>0</v>
      </c>
      <c r="Z19" s="1">
        <f t="shared" ca="1" si="49"/>
        <v>1.9</v>
      </c>
      <c r="AA19" s="1">
        <f t="shared" ca="1" si="50"/>
        <v>0</v>
      </c>
      <c r="AB19" s="1">
        <f t="shared" ca="1" si="51"/>
        <v>0</v>
      </c>
      <c r="AC19" s="1">
        <f t="shared" ca="1" si="52"/>
        <v>0</v>
      </c>
      <c r="AD19" s="263">
        <f t="shared" ca="1" si="53"/>
        <v>1</v>
      </c>
      <c r="AE19" s="30">
        <f t="shared" ca="1" si="45"/>
        <v>500000</v>
      </c>
      <c r="AF19" s="1">
        <f t="shared" ca="1" si="54"/>
        <v>1</v>
      </c>
      <c r="AG19" s="1">
        <f t="shared" ca="1" si="55"/>
        <v>1</v>
      </c>
      <c r="AH19" s="266">
        <f t="shared" ca="1" si="56"/>
        <v>1.0101100000000001</v>
      </c>
      <c r="AI19" s="1"/>
    </row>
    <row r="20" spans="2:80" s="2" customFormat="1" x14ac:dyDescent="0.2">
      <c r="C20" s="2" t="str">
        <f t="shared" si="46"/>
        <v/>
      </c>
      <c r="D20" s="1">
        <f t="shared" ca="1" si="33"/>
        <v>0</v>
      </c>
      <c r="E20" s="1">
        <f t="shared" ca="1" si="33"/>
        <v>0</v>
      </c>
      <c r="F20" s="1">
        <f t="shared" ca="1" si="33"/>
        <v>0</v>
      </c>
      <c r="G20" s="1">
        <f t="shared" ca="1" si="33"/>
        <v>0</v>
      </c>
      <c r="H20" s="1">
        <f t="shared" ca="1" si="34"/>
        <v>0</v>
      </c>
      <c r="I20" s="1">
        <f t="shared" ca="1" si="34"/>
        <v>0</v>
      </c>
      <c r="J20" s="13">
        <f t="shared" ca="1" si="34"/>
        <v>0</v>
      </c>
      <c r="K20" s="1">
        <f t="shared" ca="1" si="34"/>
        <v>0</v>
      </c>
      <c r="L20" s="30">
        <f t="shared" ca="1" si="35"/>
        <v>500000</v>
      </c>
      <c r="M20" s="14">
        <f t="shared" ca="1" si="47"/>
        <v>9</v>
      </c>
      <c r="N20" s="14">
        <f t="array" aca="1" ref="N20" ca="1">IF($AI$15,SUM(($K$17:$K$25&gt;=K20)/COUNTIF($K$17:$K$25,$K$17:$K$25)),SUM(($L$17:$L$25&gt;=L20)/COUNTIF($L$17:$L$25,$L$17:$L$25)))</f>
        <v>1.0000000000000002</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1.0108999999999999</v>
      </c>
      <c r="Y20" s="13">
        <v>0</v>
      </c>
      <c r="Z20" s="1">
        <f t="shared" ca="1" si="49"/>
        <v>1.9</v>
      </c>
      <c r="AA20" s="1">
        <f t="shared" ca="1" si="50"/>
        <v>0</v>
      </c>
      <c r="AB20" s="1">
        <f t="shared" ca="1" si="51"/>
        <v>0</v>
      </c>
      <c r="AC20" s="1">
        <f t="shared" ca="1" si="52"/>
        <v>0</v>
      </c>
      <c r="AD20" s="263">
        <f t="shared" ca="1" si="53"/>
        <v>1</v>
      </c>
      <c r="AE20" s="30">
        <f t="shared" ca="1" si="45"/>
        <v>500000</v>
      </c>
      <c r="AF20" s="1">
        <f t="shared" ca="1" si="54"/>
        <v>1</v>
      </c>
      <c r="AG20" s="1">
        <f t="shared" ca="1" si="55"/>
        <v>1</v>
      </c>
      <c r="AH20" s="266">
        <f t="shared" ca="1" si="56"/>
        <v>1.0101100000000001</v>
      </c>
      <c r="AI20" s="1"/>
    </row>
    <row r="21" spans="2:80" s="2" customFormat="1" x14ac:dyDescent="0.2">
      <c r="C21" s="2" t="str">
        <f t="shared" si="46"/>
        <v/>
      </c>
      <c r="D21" s="1">
        <f t="shared" ca="1" si="33"/>
        <v>0</v>
      </c>
      <c r="E21" s="1">
        <f t="shared" ca="1" si="33"/>
        <v>0</v>
      </c>
      <c r="F21" s="1">
        <f t="shared" ca="1" si="33"/>
        <v>0</v>
      </c>
      <c r="G21" s="1">
        <f t="shared" ca="1" si="33"/>
        <v>0</v>
      </c>
      <c r="H21" s="1">
        <f t="shared" ca="1" si="34"/>
        <v>0</v>
      </c>
      <c r="I21" s="1">
        <f t="shared" ca="1" si="34"/>
        <v>0</v>
      </c>
      <c r="J21" s="13">
        <f t="shared" ca="1" si="34"/>
        <v>0</v>
      </c>
      <c r="K21" s="1">
        <f t="shared" ca="1" si="34"/>
        <v>0</v>
      </c>
      <c r="L21" s="30">
        <f t="shared" ca="1" si="35"/>
        <v>500000</v>
      </c>
      <c r="M21" s="14">
        <f t="shared" ca="1" si="47"/>
        <v>9</v>
      </c>
      <c r="N21" s="14">
        <f t="array" aca="1" ref="N21" ca="1">IF($AI$15,SUM(($K$17:$K$25&gt;=K21)/COUNTIF($K$17:$K$25,$K$17:$K$25)),SUM(($L$17:$L$25&gt;=L21)/COUNTIF($L$17:$L$25,$L$17:$L$25)))</f>
        <v>1.0000000000000002</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1.0108999999999999</v>
      </c>
      <c r="Y21" s="13">
        <v>0</v>
      </c>
      <c r="Z21" s="1">
        <f t="shared" ca="1" si="49"/>
        <v>1.9</v>
      </c>
      <c r="AA21" s="1">
        <f t="shared" ca="1" si="50"/>
        <v>0</v>
      </c>
      <c r="AB21" s="1">
        <f t="shared" ca="1" si="51"/>
        <v>0</v>
      </c>
      <c r="AC21" s="1">
        <f t="shared" ca="1" si="52"/>
        <v>0</v>
      </c>
      <c r="AD21" s="263">
        <f t="shared" ca="1" si="53"/>
        <v>1</v>
      </c>
      <c r="AE21" s="30">
        <f t="shared" ca="1" si="45"/>
        <v>500000</v>
      </c>
      <c r="AF21" s="1">
        <f t="shared" ca="1" si="54"/>
        <v>1</v>
      </c>
      <c r="AG21" s="1">
        <f t="shared" ca="1" si="55"/>
        <v>1</v>
      </c>
      <c r="AH21" s="266">
        <f t="shared" ca="1" si="56"/>
        <v>1.0101100000000001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9</v>
      </c>
      <c r="N22" s="14">
        <f t="array" aca="1" ref="N22" ca="1">IF($AI$15,SUM(($K$17:$K$25&gt;=K22)/COUNTIF($K$17:$K$25,$K$17:$K$25)),SUM(($L$17:$L$25&gt;=L22)/COUNTIF($L$17:$L$25,$L$17:$L$25)))</f>
        <v>1.0000000000000002</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1.0108999999999999</v>
      </c>
      <c r="Y22" s="13">
        <v>0</v>
      </c>
      <c r="Z22" s="1">
        <f t="shared" ca="1" si="49"/>
        <v>1.9</v>
      </c>
      <c r="AA22" s="1">
        <f t="shared" ca="1" si="50"/>
        <v>0</v>
      </c>
      <c r="AB22" s="1">
        <f t="shared" ca="1" si="51"/>
        <v>0</v>
      </c>
      <c r="AC22" s="1">
        <f t="shared" ca="1" si="52"/>
        <v>0</v>
      </c>
      <c r="AD22" s="263">
        <f t="shared" ca="1" si="53"/>
        <v>1</v>
      </c>
      <c r="AE22" s="30">
        <f t="shared" ca="1" si="45"/>
        <v>500000</v>
      </c>
      <c r="AF22" s="1">
        <f t="shared" ca="1" si="54"/>
        <v>1</v>
      </c>
      <c r="AG22" s="1">
        <f t="shared" ca="1" si="55"/>
        <v>1</v>
      </c>
      <c r="AH22" s="266">
        <f t="shared" ca="1" si="56"/>
        <v>1.0101100000000001</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9</v>
      </c>
      <c r="N23" s="14">
        <f t="array" aca="1" ref="N23" ca="1">IF($AI$15,SUM(($K$17:$K$25&gt;=K23)/COUNTIF($K$17:$K$25,$K$17:$K$25)),SUM(($L$17:$L$25&gt;=L23)/COUNTIF($L$17:$L$25,$L$17:$L$25)))</f>
        <v>1.0000000000000002</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1.0709</v>
      </c>
      <c r="Y23" s="13">
        <v>0</v>
      </c>
      <c r="Z23" s="1">
        <f t="shared" ca="1" si="49"/>
        <v>7.9</v>
      </c>
      <c r="AA23" s="1">
        <f t="shared" ca="1" si="50"/>
        <v>0</v>
      </c>
      <c r="AB23" s="1">
        <f t="shared" ca="1" si="51"/>
        <v>0</v>
      </c>
      <c r="AC23" s="1">
        <f t="shared" ca="1" si="52"/>
        <v>0</v>
      </c>
      <c r="AD23" s="263">
        <f t="shared" ca="1" si="53"/>
        <v>1</v>
      </c>
      <c r="AE23" s="30">
        <v>0</v>
      </c>
      <c r="AF23" s="1">
        <f t="shared" ca="1" si="54"/>
        <v>7</v>
      </c>
      <c r="AG23" s="1">
        <f t="shared" ca="1" si="55"/>
        <v>7</v>
      </c>
      <c r="AH23" s="266">
        <f t="shared" ca="1" si="56"/>
        <v>1.0707100000000001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9</v>
      </c>
      <c r="N24" s="14">
        <f t="array" aca="1" ref="N24" ca="1">IF($AI$15,SUM(($K$17:$K$25&gt;=K24)/COUNTIF($K$17:$K$25,$K$17:$K$25)),SUM(($L$17:$L$25&gt;=L24)/COUNTIF($L$17:$L$25,$L$17:$L$25)))</f>
        <v>1.0000000000000002</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1.0709</v>
      </c>
      <c r="Y24" s="13">
        <v>0</v>
      </c>
      <c r="Z24" s="1">
        <f t="shared" ca="1" si="49"/>
        <v>7.9</v>
      </c>
      <c r="AA24" s="1">
        <f t="shared" ca="1" si="50"/>
        <v>0</v>
      </c>
      <c r="AB24" s="1">
        <f t="shared" ca="1" si="51"/>
        <v>0</v>
      </c>
      <c r="AC24" s="1">
        <f t="shared" ca="1" si="52"/>
        <v>0</v>
      </c>
      <c r="AD24" s="263">
        <f t="shared" ca="1" si="53"/>
        <v>1</v>
      </c>
      <c r="AE24" s="30">
        <v>0</v>
      </c>
      <c r="AF24" s="1">
        <f t="shared" ca="1" si="54"/>
        <v>7</v>
      </c>
      <c r="AG24" s="1">
        <f t="shared" ca="1" si="55"/>
        <v>7</v>
      </c>
      <c r="AH24" s="266">
        <f t="shared" ca="1" si="56"/>
        <v>1.0707100000000001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9</v>
      </c>
      <c r="N25" s="14">
        <f t="array" aca="1" ref="N25" ca="1">IF($AI$15,SUM(($K$17:$K$25&gt;=K25)/COUNTIF($K$17:$K$25,$K$17:$K$25)),SUM(($L$17:$L$25&gt;=L25)/COUNTIF($L$17:$L$25,$L$17:$L$25)))</f>
        <v>1.0000000000000002</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1.0709</v>
      </c>
      <c r="Y25" s="13">
        <v>0</v>
      </c>
      <c r="Z25" s="1">
        <f t="shared" ca="1" si="49"/>
        <v>7.9</v>
      </c>
      <c r="AA25" s="1">
        <f t="shared" ca="1" si="50"/>
        <v>0</v>
      </c>
      <c r="AB25" s="1">
        <f t="shared" ca="1" si="51"/>
        <v>0</v>
      </c>
      <c r="AC25" s="1">
        <f t="shared" ca="1" si="52"/>
        <v>0</v>
      </c>
      <c r="AD25" s="263">
        <f t="shared" ca="1" si="53"/>
        <v>1</v>
      </c>
      <c r="AE25" s="30">
        <v>0</v>
      </c>
      <c r="AF25" s="1">
        <f t="shared" ca="1" si="54"/>
        <v>7</v>
      </c>
      <c r="AG25" s="1">
        <f t="shared" ca="1" si="55"/>
        <v>7</v>
      </c>
      <c r="AH25" s="267">
        <f t="shared" ca="1" si="56"/>
        <v>1.0707100000000001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50">
        <v>1</v>
      </c>
      <c r="F29" s="847"/>
      <c r="G29" s="847"/>
      <c r="H29" s="847"/>
      <c r="I29" s="847"/>
      <c r="J29" s="847"/>
      <c r="K29" s="847"/>
      <c r="L29" s="849"/>
      <c r="M29" s="846">
        <v>2</v>
      </c>
      <c r="N29" s="847"/>
      <c r="O29" s="847"/>
      <c r="P29" s="847"/>
      <c r="Q29" s="847"/>
      <c r="R29" s="847"/>
      <c r="S29" s="847"/>
      <c r="T29" s="849"/>
      <c r="U29" s="846">
        <v>3</v>
      </c>
      <c r="V29" s="847"/>
      <c r="W29" s="847"/>
      <c r="X29" s="847"/>
      <c r="Y29" s="847"/>
      <c r="Z29" s="847"/>
      <c r="AA29" s="847"/>
      <c r="AB29" s="849"/>
      <c r="AC29" s="846">
        <v>4</v>
      </c>
      <c r="AD29" s="847"/>
      <c r="AE29" s="847"/>
      <c r="AF29" s="847"/>
      <c r="AG29" s="847"/>
      <c r="AH29" s="847"/>
      <c r="AI29" s="847"/>
      <c r="AJ29" s="849"/>
      <c r="AK29" s="846">
        <v>5</v>
      </c>
      <c r="AL29" s="847"/>
      <c r="AM29" s="847"/>
      <c r="AN29" s="847"/>
      <c r="AO29" s="847"/>
      <c r="AP29" s="847"/>
      <c r="AQ29" s="847"/>
      <c r="AR29" s="849"/>
      <c r="AS29" s="846">
        <v>6</v>
      </c>
      <c r="AT29" s="847"/>
      <c r="AU29" s="847"/>
      <c r="AV29" s="847"/>
      <c r="AW29" s="847"/>
      <c r="AX29" s="847"/>
      <c r="AY29" s="847"/>
      <c r="AZ29" s="849"/>
      <c r="BA29" s="846">
        <v>7</v>
      </c>
      <c r="BB29" s="847"/>
      <c r="BC29" s="847"/>
      <c r="BD29" s="847"/>
      <c r="BE29" s="847"/>
      <c r="BF29" s="847"/>
      <c r="BG29" s="847"/>
      <c r="BH29" s="849"/>
      <c r="BI29" s="846">
        <v>8</v>
      </c>
      <c r="BJ29" s="847"/>
      <c r="BK29" s="847"/>
      <c r="BL29" s="847"/>
      <c r="BM29" s="847"/>
      <c r="BN29" s="847"/>
      <c r="BO29" s="847"/>
      <c r="BP29" s="848"/>
      <c r="BQ29" s="13"/>
      <c r="BR29" s="5" t="s">
        <v>96</v>
      </c>
      <c r="BS29" s="2" t="str">
        <f ca="1">$F$4</f>
        <v/>
      </c>
      <c r="BT29" s="2" t="str">
        <f ca="1">$F$5</f>
        <v/>
      </c>
      <c r="BU29" s="2" t="str">
        <f>$F$6</f>
        <v/>
      </c>
      <c r="BV29" s="2" t="str">
        <f>$F$7</f>
        <v/>
      </c>
      <c r="BW29" s="2" t="str">
        <f>$F$8</f>
        <v/>
      </c>
      <c r="BX29" s="2" t="str">
        <f>$F$9</f>
        <v/>
      </c>
      <c r="BY29" s="2" t="str">
        <f>$F$10</f>
        <v/>
      </c>
      <c r="BZ29" s="2" t="str">
        <f>$F$11</f>
        <v/>
      </c>
      <c r="CA29" s="2" t="str">
        <f>$F$12</f>
        <v/>
      </c>
      <c r="CB29" s="53"/>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57">F4</f>
        <v/>
      </c>
      <c r="BS30" s="7"/>
      <c r="BT30" s="8">
        <f t="shared" ref="BT30:CA32" ca="1" si="58">SUMIFS($X$64:$X$135,$V$64:$V$135,$BR30,$W$64:$W$135,BT$29)+SUMIFS($Y$64:$Y$135,$W$64:$W$135,$BR30,$V$64:$V$135,BT$29)</f>
        <v>0</v>
      </c>
      <c r="BU30" s="8">
        <f t="shared" ca="1" si="58"/>
        <v>0</v>
      </c>
      <c r="BV30" s="8">
        <f t="shared" ca="1" si="58"/>
        <v>0</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ca="1" si="59">$Q65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57"/>
        <v/>
      </c>
      <c r="BS31" s="9">
        <f t="shared" ref="BS31:BU38" ca="1" si="60">SUMIFS($X$64:$X$135,$V$64:$V$135,$BR31,$W$64:$W$135,BS$29)+SUMIFS($Y$64:$Y$135,$W$64:$W$135,$BR31,$V$64:$V$135,BS$29)</f>
        <v>0</v>
      </c>
      <c r="BT31" s="7"/>
      <c r="BU31" s="8">
        <f t="shared" ca="1" si="58"/>
        <v>0</v>
      </c>
      <c r="BV31" s="8">
        <f t="shared" ca="1" si="58"/>
        <v>0</v>
      </c>
      <c r="BW31" s="8">
        <f t="shared" ca="1" si="58"/>
        <v>0</v>
      </c>
      <c r="BX31" s="8">
        <f t="shared" ca="1" si="58"/>
        <v>0</v>
      </c>
      <c r="BY31" s="8">
        <f t="shared" ca="1" si="58"/>
        <v>0</v>
      </c>
      <c r="BZ31" s="8">
        <f t="shared" ca="1" si="58"/>
        <v>0</v>
      </c>
      <c r="CA31" s="8">
        <f t="shared" ca="1" si="58"/>
        <v>0</v>
      </c>
      <c r="CB31" s="4"/>
    </row>
    <row r="32" spans="2:80" s="2" customFormat="1" x14ac:dyDescent="0.2">
      <c r="C32" s="2" t="str">
        <f t="shared" si="59"/>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7"/>
        <v/>
      </c>
      <c r="BS32" s="9">
        <f t="shared" ca="1" si="60"/>
        <v>0</v>
      </c>
      <c r="BT32" s="9">
        <f t="shared" ca="1" si="60"/>
        <v>0</v>
      </c>
      <c r="BU32" s="7"/>
      <c r="BV32" s="8">
        <f t="shared" ca="1" si="58"/>
        <v>0</v>
      </c>
      <c r="BW32" s="8">
        <f t="shared" ca="1" si="58"/>
        <v>0</v>
      </c>
      <c r="BX32" s="8">
        <f t="shared" ca="1" si="58"/>
        <v>0</v>
      </c>
      <c r="BY32" s="8">
        <f t="shared" ca="1" si="58"/>
        <v>0</v>
      </c>
      <c r="BZ32" s="8">
        <f t="shared" ca="1" si="58"/>
        <v>0</v>
      </c>
      <c r="CA32" s="8">
        <f t="shared" ca="1" si="58"/>
        <v>0</v>
      </c>
      <c r="CB32" s="4"/>
    </row>
    <row r="33" spans="2:80" s="2" customFormat="1" x14ac:dyDescent="0.2">
      <c r="C33" s="2" t="str">
        <f t="shared" si="59"/>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
      </c>
      <c r="BS33" s="9">
        <f t="shared" ca="1" si="60"/>
        <v>0</v>
      </c>
      <c r="BT33" s="9">
        <f t="shared" ca="1" si="60"/>
        <v>0</v>
      </c>
      <c r="BU33" s="9">
        <f t="shared" ca="1" si="60"/>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
      </c>
      <c r="BS34" s="9">
        <f t="shared" ca="1" si="60"/>
        <v>0</v>
      </c>
      <c r="BT34" s="9">
        <f t="shared" ca="1" si="60"/>
        <v>0</v>
      </c>
      <c r="BU34" s="9">
        <f t="shared" ca="1" si="60"/>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
      </c>
      <c r="BT40" s="2" t="str">
        <f ca="1">$F$5</f>
        <v/>
      </c>
      <c r="BU40" s="2" t="str">
        <f>$F$6</f>
        <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61">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61"/>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1"/>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
      </c>
      <c r="BT51" s="2" t="str">
        <f ca="1">$F$5</f>
        <v/>
      </c>
      <c r="BU51" s="2" t="str">
        <f>$F$6</f>
        <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63">F4</f>
        <v/>
      </c>
      <c r="BS52" s="7"/>
      <c r="BT52" s="8">
        <f t="shared" ref="BT52:CA58" ca="1" si="64">SUMIFS($AE$64:$AE$135,$V$64:$V$135,$BR52,$W$64:$W$135,BT$51)+SUMIFS($AF$64:$AF$135,$W$64:$W$135,$BR52,$V$64:$V$135,BT$51)</f>
        <v>0</v>
      </c>
      <c r="BU52" s="8">
        <f t="shared" ca="1" si="64"/>
        <v>0</v>
      </c>
      <c r="BV52" s="8">
        <f t="shared" ca="1" si="64"/>
        <v>0</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63"/>
        <v/>
      </c>
      <c r="BS53" s="9">
        <f t="shared" ref="BS53:BU60" ca="1" si="65">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63"/>
        <v/>
      </c>
      <c r="BS54" s="9">
        <f t="shared" ca="1" si="65"/>
        <v>0</v>
      </c>
      <c r="BT54" s="9">
        <f t="shared" ca="1" si="65"/>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
      </c>
      <c r="BS55" s="9">
        <f t="shared" ca="1" si="65"/>
        <v>0</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
      </c>
      <c r="BS56" s="9">
        <f t="shared" ca="1" si="65"/>
        <v>0</v>
      </c>
      <c r="BT56" s="9">
        <f t="shared" ca="1" si="65"/>
        <v>0</v>
      </c>
      <c r="BU56" s="9">
        <f t="shared" ca="1" si="65"/>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3" t="s">
        <v>177</v>
      </c>
      <c r="Z63" s="165" t="s">
        <v>162</v>
      </c>
      <c r="AA63" s="165" t="s">
        <v>16</v>
      </c>
      <c r="AB63" s="165" t="s">
        <v>160</v>
      </c>
      <c r="AC63" s="611" t="s">
        <v>163</v>
      </c>
      <c r="AD63" s="165" t="s">
        <v>161</v>
      </c>
      <c r="AE63" s="840" t="s">
        <v>112</v>
      </c>
      <c r="AF63" s="840"/>
      <c r="AG63" s="4"/>
      <c r="AH63" s="4"/>
      <c r="AI63" s="4"/>
      <c r="AJ63" s="4"/>
      <c r="AK63" s="4"/>
      <c r="AL63" s="4"/>
      <c r="AM63" s="4"/>
      <c r="AN63" s="4"/>
      <c r="AO63" s="4"/>
      <c r="AP63" s="4"/>
      <c r="AQ63" s="4"/>
      <c r="AR63" s="4"/>
    </row>
    <row r="64" spans="2:80" s="2" customFormat="1" ht="14.25" thickTop="1" thickBot="1" x14ac:dyDescent="0.25">
      <c r="F64" s="194">
        <v>1000000</v>
      </c>
      <c r="G64" s="195" t="s">
        <v>112</v>
      </c>
      <c r="P64" s="46" t="s">
        <v>7</v>
      </c>
      <c r="Q64" s="61" t="str">
        <f ca="1">IF('Finals 4'!$AE44="","",'Finals 4'!$AE44)</f>
        <v/>
      </c>
      <c r="U64" s="67" t="s">
        <v>7</v>
      </c>
      <c r="V64" s="40" t="str">
        <f ca="1">'Finals 4'!$I12</f>
        <v/>
      </c>
      <c r="W64" s="33" t="str">
        <f ca="1">'Finals 4'!$K12</f>
        <v/>
      </c>
      <c r="X64" s="33" t="str">
        <f ca="1">IF(AND('Finals 4'!$L12&lt;&gt;"",'Finals 4'!$N12&lt;&gt;"",$V64&lt;&gt;$W64,$V64&lt;&gt;"",$W64&lt;&gt;""),'Finals 4'!$L12,"")</f>
        <v/>
      </c>
      <c r="Y64" s="34" t="str">
        <f ca="1">IF(AND('Finals 4'!$L12&lt;&gt;"",'Finals 4'!$N12&lt;&gt;"",$V64&lt;&gt;$W64,$V64&lt;&gt;"",$W64&lt;&gt;""),'Finals 4'!$N12,"")</f>
        <v/>
      </c>
      <c r="Z64" s="32" t="str">
        <f ca="1">V64&amp;W64</f>
        <v/>
      </c>
      <c r="AA64" s="33">
        <f ca="1">IF(AND(V64&lt;&gt;"",W64&lt;&gt;"",V64&lt;&gt;W64,X64&lt;&gt;"",Y64&lt;&gt;""),1,0)</f>
        <v>0</v>
      </c>
      <c r="AB64" s="143" t="str">
        <f ca="1">IF(AA64&gt;0,X64&amp;Language!$E$84&amp;Y64,"")</f>
        <v/>
      </c>
      <c r="AD64" s="144"/>
      <c r="AE64" s="149" t="str">
        <f ca="1">IF($AA64=0,"",IF($X64&gt;$Y64,Settings!$C$4,IF($X64=$Y64,1,0)))</f>
        <v/>
      </c>
      <c r="AF64" s="144" t="str">
        <f ca="1">IF($AA64=0,"",IF($X64&lt;$Y64,Settings!$C$4,IF($X64=$Y64,1,0)))</f>
        <v/>
      </c>
      <c r="AG64" s="4"/>
      <c r="AH64" s="43"/>
      <c r="AI64" s="4"/>
      <c r="AJ64" s="4"/>
      <c r="AK64" s="4"/>
      <c r="AL64" s="4"/>
      <c r="AM64" s="4"/>
      <c r="AN64" s="4"/>
      <c r="AO64" s="4"/>
      <c r="AP64" s="4"/>
      <c r="AQ64" s="4"/>
      <c r="AR64" s="4"/>
    </row>
    <row r="65" spans="2:43" s="2" customFormat="1" ht="13.5" thickBot="1" x14ac:dyDescent="0.25">
      <c r="F65" s="196">
        <v>1000</v>
      </c>
      <c r="G65" s="197" t="s">
        <v>111</v>
      </c>
      <c r="H65" s="201">
        <v>500</v>
      </c>
      <c r="I65" s="200" t="s">
        <v>375</v>
      </c>
      <c r="P65" s="47" t="s">
        <v>8</v>
      </c>
      <c r="Q65" s="62" t="str">
        <f ca="1">IF('Finals 4'!$AE45="","",'Finals 4'!$AE45)</f>
        <v/>
      </c>
      <c r="U65" s="68" t="s">
        <v>8</v>
      </c>
      <c r="V65" s="41" t="str">
        <f ca="1">'Finals 4'!$I13</f>
        <v>VFB Essenheim</v>
      </c>
      <c r="W65" s="13" t="str">
        <f ca="1">'Finals 4'!$K13</f>
        <v/>
      </c>
      <c r="X65" s="13" t="str">
        <f ca="1">IF(AND('Finals 4'!$L13&lt;&gt;"",'Finals 4'!$N13&lt;&gt;"",$V65&lt;&gt;$W65,$V65&lt;&gt;"",$W65&lt;&gt;""),'Finals 4'!$L13,"")</f>
        <v/>
      </c>
      <c r="Y65" s="36" t="str">
        <f ca="1">IF(AND('Finals 4'!$L13&lt;&gt;"",'Finals 4'!$N13&lt;&gt;"",$V65&lt;&gt;$W65,$V65&lt;&gt;"",$W65&lt;&gt;""),'Finals 4'!$N13,"")</f>
        <v/>
      </c>
      <c r="Z65" s="35" t="str">
        <f t="shared" ref="Z65:Z73" ca="1" si="66">V65&amp;W65</f>
        <v>VFB Essenheim</v>
      </c>
      <c r="AA65" s="13">
        <f t="shared" ref="AA65:AA128" ca="1" si="67">IF(AND(V65&lt;&gt;"",W65&lt;&gt;"",V65&lt;&gt;W65,X65&lt;&gt;"",Y65&lt;&gt;""),1,0)</f>
        <v>0</v>
      </c>
      <c r="AB65" s="13" t="str">
        <f ca="1">IF(AA65&gt;0,X65&amp;Language!$E$84&amp;Y65,"")</f>
        <v/>
      </c>
      <c r="AD65" s="145"/>
      <c r="AE65" s="150" t="str">
        <f ca="1">IF($AA65=0,"",IF($X65&gt;$Y65,Settings!$C$4,IF($X65=$Y65,1,0)))</f>
        <v/>
      </c>
      <c r="AF65" s="145" t="str">
        <f ca="1">IF($AA65=0,"",IF($X65&lt;$Y65,Settings!$C$4,IF($X65=$Y65,1,0)))</f>
        <v/>
      </c>
      <c r="AH65" s="4"/>
      <c r="AI65" s="13"/>
      <c r="AJ65" s="13"/>
      <c r="AK65" s="13"/>
      <c r="AL65" s="13"/>
      <c r="AM65" s="13"/>
      <c r="AN65" s="13"/>
      <c r="AO65" s="13"/>
      <c r="AP65" s="13"/>
      <c r="AQ65" s="13"/>
    </row>
    <row r="66" spans="2:43" s="2" customFormat="1" ht="13.5" thickBot="1" x14ac:dyDescent="0.25">
      <c r="F66" s="198">
        <v>1</v>
      </c>
      <c r="G66" s="199" t="s">
        <v>109</v>
      </c>
      <c r="P66" s="47"/>
      <c r="Q66" s="62" t="str">
        <f>""</f>
        <v/>
      </c>
      <c r="U66" s="68" t="s">
        <v>9</v>
      </c>
      <c r="V66" s="41" t="str">
        <f ca="1">'Finals 4'!$I14</f>
        <v>1. FC Riedwald</v>
      </c>
      <c r="W66" s="13" t="str">
        <f ca="1">'Finals 4'!$K14</f>
        <v>FC Grönlingen</v>
      </c>
      <c r="X66" s="13">
        <f ca="1">IF(AND('Finals 4'!$L14&lt;&gt;"",'Finals 4'!$N14&lt;&gt;"",$V66&lt;&gt;$W66,$V66&lt;&gt;"",$W66&lt;&gt;""),'Finals 4'!$L14,"")</f>
        <v>1</v>
      </c>
      <c r="Y66" s="36">
        <f ca="1">IF(AND('Finals 4'!$L14&lt;&gt;"",'Finals 4'!$N14&lt;&gt;"",$V66&lt;&gt;$W66,$V66&lt;&gt;"",$W66&lt;&gt;""),'Finals 4'!$N14,"")</f>
        <v>0</v>
      </c>
      <c r="Z66" s="35" t="str">
        <f t="shared" ca="1" si="66"/>
        <v>1. FC RiedwaldFC Grönlingen</v>
      </c>
      <c r="AA66" s="13">
        <f t="shared" ca="1" si="67"/>
        <v>1</v>
      </c>
      <c r="AB66" s="13" t="str">
        <f ca="1">IF(AA66&gt;0,X66&amp;Language!$E$84&amp;Y66,"")</f>
        <v>1-0</v>
      </c>
      <c r="AD66" s="145"/>
      <c r="AE66" s="150">
        <f ca="1">IF($AA66=0,"",IF($X66&gt;$Y66,Settings!$C$4,IF($X66=$Y66,1,0)))</f>
        <v>3</v>
      </c>
      <c r="AF66" s="145">
        <f ca="1">IF($AA66=0,"",IF($X66&lt;$Y66,Settings!$C$4,IF($X66=$Y66,1,0)))</f>
        <v>0</v>
      </c>
      <c r="AH66" s="4"/>
      <c r="AI66" s="13"/>
      <c r="AJ66" s="4"/>
      <c r="AK66" s="13"/>
      <c r="AL66" s="13"/>
      <c r="AM66" s="13"/>
      <c r="AN66" s="13"/>
      <c r="AO66" s="13"/>
      <c r="AP66" s="13"/>
      <c r="AQ66" s="13"/>
    </row>
    <row r="67" spans="2:43" s="2" customFormat="1" x14ac:dyDescent="0.2">
      <c r="P67" s="47"/>
      <c r="Q67" s="62" t="str">
        <f>""</f>
        <v/>
      </c>
      <c r="U67" s="68" t="s">
        <v>10</v>
      </c>
      <c r="V67" s="41" t="str">
        <f ca="1">'Finals 4'!$I15</f>
        <v>Borussia Dortmund</v>
      </c>
      <c r="W67" s="13" t="str">
        <f ca="1">'Finals 4'!$K15</f>
        <v>Mainz 05</v>
      </c>
      <c r="X67" s="13">
        <f ca="1">IF(AND('Finals 4'!$L15&lt;&gt;"",'Finals 4'!$N15&lt;&gt;"",$V67&lt;&gt;$W67,$V67&lt;&gt;"",$W67&lt;&gt;""),'Finals 4'!$L15,"")</f>
        <v>4</v>
      </c>
      <c r="Y67" s="36">
        <f ca="1">IF(AND('Finals 4'!$L15&lt;&gt;"",'Finals 4'!$N15&lt;&gt;"",$V67&lt;&gt;$W67,$V67&lt;&gt;"",$W67&lt;&gt;""),'Finals 4'!$N15,"")</f>
        <v>3</v>
      </c>
      <c r="Z67" s="35" t="str">
        <f t="shared" ca="1" si="66"/>
        <v>Borussia DortmundMainz 05</v>
      </c>
      <c r="AA67" s="13">
        <f t="shared" ca="1" si="67"/>
        <v>1</v>
      </c>
      <c r="AB67" s="13" t="str">
        <f ca="1">IF(AA67&gt;0,X67&amp;Language!$E$84&amp;Y67,"")</f>
        <v>4-3</v>
      </c>
      <c r="AD67" s="145"/>
      <c r="AE67" s="150">
        <f ca="1">IF($AA67=0,"",IF($X67&gt;$Y67,Settings!$C$4,IF($X67=$Y67,1,0)))</f>
        <v>3</v>
      </c>
      <c r="AF67" s="145">
        <f ca="1">IF($AA67=0,"",IF($X67&lt;$Y67,Settings!$C$4,IF($X67=$Y67,1,0)))</f>
        <v>0</v>
      </c>
      <c r="AH67" s="4"/>
      <c r="AI67" s="13"/>
      <c r="AJ67" s="13"/>
      <c r="AK67" s="4"/>
      <c r="AL67" s="13"/>
      <c r="AM67" s="13"/>
      <c r="AN67" s="13"/>
      <c r="AO67" s="13"/>
      <c r="AP67" s="13"/>
      <c r="AQ67" s="13"/>
    </row>
    <row r="68" spans="2:43" s="2" customFormat="1" x14ac:dyDescent="0.2">
      <c r="P68" s="47"/>
      <c r="Q68" s="62" t="str">
        <f>""</f>
        <v/>
      </c>
      <c r="U68" s="68" t="s">
        <v>11</v>
      </c>
      <c r="V68" s="41" t="str">
        <f ca="1">'Finals 4'!$I16</f>
        <v>Real Madrid</v>
      </c>
      <c r="W68" s="13" t="str">
        <f ca="1">'Finals 4'!$K16</f>
        <v>Inter Mailand</v>
      </c>
      <c r="X68" s="13">
        <f ca="1">IF(AND('Finals 4'!$L16&lt;&gt;"",'Finals 4'!$N16&lt;&gt;"",$V68&lt;&gt;$W68,$V68&lt;&gt;"",$W68&lt;&gt;""),'Finals 4'!$L16,"")</f>
        <v>3</v>
      </c>
      <c r="Y68" s="36">
        <f ca="1">IF(AND('Finals 4'!$L16&lt;&gt;"",'Finals 4'!$N16&lt;&gt;"",$V68&lt;&gt;$W68,$V68&lt;&gt;"",$W68&lt;&gt;""),'Finals 4'!$N16,"")</f>
        <v>2</v>
      </c>
      <c r="Z68" s="35" t="str">
        <f t="shared" ca="1" si="66"/>
        <v>Real MadridInter Mailand</v>
      </c>
      <c r="AA68" s="13">
        <f t="shared" ca="1" si="67"/>
        <v>1</v>
      </c>
      <c r="AB68" s="13" t="str">
        <f ca="1">IF(AA68&gt;0,X68&amp;Language!$E$84&amp;Y68,"")</f>
        <v>3-2</v>
      </c>
      <c r="AD68" s="145"/>
      <c r="AE68" s="150">
        <f ca="1">IF($AA68=0,"",IF($X68&gt;$Y68,Settings!$C$4,IF($X68=$Y68,1,0)))</f>
        <v>3</v>
      </c>
      <c r="AF68" s="145">
        <f ca="1">IF($AA68=0,"",IF($X68&lt;$Y68,Settings!$C$4,IF($X68=$Y68,1,0)))</f>
        <v>0</v>
      </c>
      <c r="AH68" s="4"/>
      <c r="AI68" s="13"/>
      <c r="AJ68" s="13"/>
      <c r="AK68" s="13"/>
      <c r="AL68" s="4"/>
      <c r="AM68" s="13"/>
      <c r="AN68" s="13"/>
      <c r="AO68" s="13"/>
      <c r="AP68" s="13"/>
      <c r="AQ68" s="13"/>
    </row>
    <row r="69" spans="2:43" s="2" customFormat="1" x14ac:dyDescent="0.2">
      <c r="P69" s="47"/>
      <c r="Q69" s="62" t="str">
        <f>""</f>
        <v/>
      </c>
      <c r="U69" s="68" t="s">
        <v>12</v>
      </c>
      <c r="V69" s="41" t="str">
        <f ca="1">'Finals 4'!$I17</f>
        <v>SSV Wildbach</v>
      </c>
      <c r="W69" s="13" t="str">
        <f ca="1">'Finals 4'!$K17</f>
        <v>Kickers Rodendorf</v>
      </c>
      <c r="X69" s="13">
        <f ca="1">IF(AND('Finals 4'!$L17&lt;&gt;"",'Finals 4'!$N17&lt;&gt;"",$V69&lt;&gt;$W69,$V69&lt;&gt;"",$W69&lt;&gt;""),'Finals 4'!$L17,"")</f>
        <v>4</v>
      </c>
      <c r="Y69" s="36">
        <f ca="1">IF(AND('Finals 4'!$L17&lt;&gt;"",'Finals 4'!$N17&lt;&gt;"",$V69&lt;&gt;$W69,$V69&lt;&gt;"",$W69&lt;&gt;""),'Finals 4'!$N17,"")</f>
        <v>4</v>
      </c>
      <c r="Z69" s="35" t="str">
        <f t="shared" ca="1" si="66"/>
        <v>SSV WildbachKickers Rodendorf</v>
      </c>
      <c r="AA69" s="13">
        <f t="shared" ca="1" si="67"/>
        <v>1</v>
      </c>
      <c r="AB69" s="13" t="str">
        <f ca="1">IF(AA69&gt;0,X69&amp;Language!$E$84&amp;Y69,"")</f>
        <v>4-4</v>
      </c>
      <c r="AD69" s="145"/>
      <c r="AE69" s="150">
        <f ca="1">IF($AA69=0,"",IF($X69&gt;$Y69,Settings!$C$4,IF($X69=$Y69,1,0)))</f>
        <v>1</v>
      </c>
      <c r="AF69" s="145">
        <f ca="1">IF($AA69=0,"",IF($X69&lt;$Y69,Settings!$C$4,IF($X69=$Y69,1,0)))</f>
        <v>1</v>
      </c>
      <c r="AH69" s="4"/>
      <c r="AI69" s="13"/>
      <c r="AJ69" s="13"/>
      <c r="AK69" s="13"/>
      <c r="AL69" s="13"/>
      <c r="AM69" s="4"/>
      <c r="AN69" s="13"/>
      <c r="AO69" s="13"/>
      <c r="AP69" s="13"/>
      <c r="AQ69" s="13"/>
    </row>
    <row r="70" spans="2:43" s="2" customFormat="1" x14ac:dyDescent="0.2">
      <c r="P70" s="47"/>
      <c r="Q70" s="62" t="str">
        <f>""</f>
        <v/>
      </c>
      <c r="U70" s="68" t="s">
        <v>17</v>
      </c>
      <c r="V70" s="41" t="str">
        <f ca="1">'Finals 4'!$I18</f>
        <v>Maibach 1822 eV</v>
      </c>
      <c r="W70" s="13" t="str">
        <f ca="1">'Finals 4'!$K18</f>
        <v>FSV Rauen</v>
      </c>
      <c r="X70" s="13">
        <f ca="1">IF(AND('Finals 4'!$L18&lt;&gt;"",'Finals 4'!$N18&lt;&gt;"",$V70&lt;&gt;$W70,$V70&lt;&gt;"",$W70&lt;&gt;""),'Finals 4'!$L18,"")</f>
        <v>2</v>
      </c>
      <c r="Y70" s="36">
        <f ca="1">IF(AND('Finals 4'!$L18&lt;&gt;"",'Finals 4'!$N18&lt;&gt;"",$V70&lt;&gt;$W70,$V70&lt;&gt;"",$W70&lt;&gt;""),'Finals 4'!$N18,"")</f>
        <v>1</v>
      </c>
      <c r="Z70" s="35" t="str">
        <f t="shared" ca="1" si="66"/>
        <v>Maibach 1822 eVFSV Rauen</v>
      </c>
      <c r="AA70" s="13">
        <f t="shared" ca="1" si="67"/>
        <v>1</v>
      </c>
      <c r="AB70" s="13" t="str">
        <f ca="1">IF(AA70&gt;0,X70&amp;Language!$E$84&amp;Y70,"")</f>
        <v>2-1</v>
      </c>
      <c r="AD70" s="145"/>
      <c r="AE70" s="150">
        <f ca="1">IF($AA70=0,"",IF($X70&gt;$Y70,Settings!$C$4,IF($X70=$Y70,1,0)))</f>
        <v>3</v>
      </c>
      <c r="AF70" s="145">
        <f ca="1">IF($AA70=0,"",IF($X70&lt;$Y70,Settings!$C$4,IF($X70=$Y70,1,0)))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8" t="s">
        <v>18</v>
      </c>
      <c r="V71" s="41" t="str">
        <f ca="1">'Finals 4'!$I19</f>
        <v>Eintracht Frankfurt</v>
      </c>
      <c r="W71" s="13" t="str">
        <f ca="1">'Finals 4'!$K19</f>
        <v>1. FC Nürnberg</v>
      </c>
      <c r="X71" s="13">
        <f ca="1">IF(AND('Finals 4'!$L19&lt;&gt;"",'Finals 4'!$N19&lt;&gt;"",$V71&lt;&gt;$W71,$V71&lt;&gt;"",$W71&lt;&gt;""),'Finals 4'!$L19,"")</f>
        <v>2</v>
      </c>
      <c r="Y71" s="36">
        <f ca="1">IF(AND('Finals 4'!$L19&lt;&gt;"",'Finals 4'!$N19&lt;&gt;"",$V71&lt;&gt;$W71,$V71&lt;&gt;"",$W71&lt;&gt;""),'Finals 4'!$N19,"")</f>
        <v>1</v>
      </c>
      <c r="Z71" s="35" t="str">
        <f t="shared" ca="1" si="66"/>
        <v>Eintracht Frankfurt1. FC Nürnberg</v>
      </c>
      <c r="AA71" s="13">
        <f t="shared" ca="1" si="67"/>
        <v>1</v>
      </c>
      <c r="AB71" s="13" t="str">
        <f ca="1">IF(AA71&gt;0,X71&amp;Language!$E$84&amp;Y71,"")</f>
        <v>2-1</v>
      </c>
      <c r="AD71" s="145"/>
      <c r="AE71" s="150">
        <f ca="1">IF($AA71=0,"",IF($X71&gt;$Y71,Settings!$C$4,IF($X71=$Y71,1,0)))</f>
        <v>3</v>
      </c>
      <c r="AF71" s="145">
        <f ca="1">IF($AA71=0,"",IF($X71&lt;$Y71,Settings!$C$4,IF($X71=$Y71,1,0)))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8" t="s">
        <v>19</v>
      </c>
      <c r="V72" s="41" t="str">
        <f ca="1">'Finals 4'!$I20</f>
        <v>Manchester City</v>
      </c>
      <c r="W72" s="13" t="str">
        <f ca="1">'Finals 4'!$K20</f>
        <v>FC Barcelona</v>
      </c>
      <c r="X72" s="13">
        <f ca="1">IF(AND('Finals 4'!$L20&lt;&gt;"",'Finals 4'!$N20&lt;&gt;"",$V72&lt;&gt;$W72,$V72&lt;&gt;"",$W72&lt;&gt;""),'Finals 4'!$L20,"")</f>
        <v>1</v>
      </c>
      <c r="Y72" s="36">
        <f ca="1">IF(AND('Finals 4'!$L20&lt;&gt;"",'Finals 4'!$N20&lt;&gt;"",$V72&lt;&gt;$W72,$V72&lt;&gt;"",$W72&lt;&gt;""),'Finals 4'!$N20,"")</f>
        <v>1</v>
      </c>
      <c r="Z72" s="35" t="str">
        <f t="shared" ca="1" si="66"/>
        <v>Manchester CityFC Barcelona</v>
      </c>
      <c r="AA72" s="13">
        <f t="shared" ca="1" si="67"/>
        <v>1</v>
      </c>
      <c r="AB72" s="13" t="str">
        <f ca="1">IF(AA72&gt;0,X72&amp;Language!$E$84&amp;Y72,"")</f>
        <v>1-1</v>
      </c>
      <c r="AD72" s="145"/>
      <c r="AE72" s="150">
        <f ca="1">IF($AA72=0,"",IF($X72&gt;$Y72,Settings!$C$4,IF($X72=$Y72,1,0)))</f>
        <v>1</v>
      </c>
      <c r="AF72" s="145">
        <f ca="1">IF($AA72=0,"",IF($X72&lt;$Y72,Settings!$C$4,IF($X72=$Y72,1,0)))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8" t="s">
        <v>25</v>
      </c>
      <c r="V73" s="41" t="str">
        <f ca="1">'Finals 4'!$I21</f>
        <v/>
      </c>
      <c r="W73" s="13" t="str">
        <f ca="1">'Finals 4'!$K21</f>
        <v>SSV Wildbach</v>
      </c>
      <c r="X73" s="13" t="str">
        <f ca="1">IF(AND('Finals 4'!$L21&lt;&gt;"",'Finals 4'!$N21&lt;&gt;"",$V73&lt;&gt;$W73,$V73&lt;&gt;"",$W73&lt;&gt;""),'Finals 4'!$L21,"")</f>
        <v/>
      </c>
      <c r="Y73" s="36" t="str">
        <f ca="1">IF(AND('Finals 4'!$L21&lt;&gt;"",'Finals 4'!$N21&lt;&gt;"",$V73&lt;&gt;$W73,$V73&lt;&gt;"",$W73&lt;&gt;""),'Finals 4'!$N21,"")</f>
        <v/>
      </c>
      <c r="Z73" s="35" t="str">
        <f t="shared" ca="1" si="66"/>
        <v>SSV Wildbach</v>
      </c>
      <c r="AA73" s="13">
        <f t="shared" ca="1" si="67"/>
        <v>0</v>
      </c>
      <c r="AB73" s="13" t="str">
        <f ca="1">IF(AA73&gt;0,X73&amp;Language!$E$84&amp;Y73,"")</f>
        <v/>
      </c>
      <c r="AD73" s="145"/>
      <c r="AE73" s="150" t="str">
        <f ca="1">IF($AA73=0,"",IF($X73&gt;$Y73,Settings!$C$4,IF($X73=$Y73,1,0)))</f>
        <v/>
      </c>
      <c r="AF73" s="145" t="str">
        <f ca="1">IF($AA73=0,"",IF($X73&lt;$Y73,Settings!$C$4,IF($X73=$Y73,1,0)))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8" t="s">
        <v>26</v>
      </c>
      <c r="V74" s="41" t="str">
        <f ca="1">'Finals 4'!$I22</f>
        <v>FC Grönlingen</v>
      </c>
      <c r="W74" s="13" t="str">
        <f ca="1">'Finals 4'!$K22</f>
        <v>Maibach 1822 eV</v>
      </c>
      <c r="X74" s="13">
        <f ca="1">IF(AND('Finals 4'!$L22&lt;&gt;"",'Finals 4'!$N22&lt;&gt;"",$V74&lt;&gt;$W74,$V74&lt;&gt;"",$W74&lt;&gt;""),'Finals 4'!$L22,"")</f>
        <v>1</v>
      </c>
      <c r="Y74" s="36">
        <f ca="1">IF(AND('Finals 4'!$L22&lt;&gt;"",'Finals 4'!$N22&lt;&gt;"",$V74&lt;&gt;$W74,$V74&lt;&gt;"",$W74&lt;&gt;""),'Finals 4'!$N22,"")</f>
        <v>1</v>
      </c>
      <c r="Z74" s="35" t="str">
        <f ca="1">V74&amp;W74</f>
        <v>FC GrönlingenMaibach 1822 eV</v>
      </c>
      <c r="AA74" s="13">
        <f t="shared" ca="1" si="67"/>
        <v>1</v>
      </c>
      <c r="AB74" s="13" t="str">
        <f ca="1">IF(AA74&gt;0,X74&amp;Language!$E$84&amp;Y74,"")</f>
        <v>1-1</v>
      </c>
      <c r="AD74" s="145"/>
      <c r="AE74" s="150">
        <f ca="1">IF($AA74=0,"",IF($X74&gt;$Y74,Settings!$C$4,IF($X74=$Y74,1,0)))</f>
        <v>1</v>
      </c>
      <c r="AF74" s="145">
        <f ca="1">IF($AA74=0,"",IF($X74&lt;$Y74,Settings!$C$4,IF($X74=$Y74,1,0)))</f>
        <v>1</v>
      </c>
    </row>
    <row r="75" spans="2:43" s="2" customFormat="1" x14ac:dyDescent="0.2">
      <c r="B75" s="4"/>
      <c r="C75" s="4"/>
      <c r="D75" s="4"/>
      <c r="E75" s="4"/>
      <c r="F75" s="13"/>
      <c r="G75" s="13"/>
      <c r="H75" s="13"/>
      <c r="I75" s="13"/>
      <c r="J75" s="13"/>
      <c r="K75" s="13"/>
      <c r="L75" s="13"/>
      <c r="M75" s="13"/>
      <c r="U75" s="68" t="s">
        <v>27</v>
      </c>
      <c r="V75" s="41" t="str">
        <f ca="1">'Finals 4'!$I23</f>
        <v>Mainz 05</v>
      </c>
      <c r="W75" s="13" t="str">
        <f ca="1">'Finals 4'!$K23</f>
        <v>Eintracht Frankfurt</v>
      </c>
      <c r="X75" s="13">
        <f ca="1">IF(AND('Finals 4'!$L23&lt;&gt;"",'Finals 4'!$N23&lt;&gt;"",$V75&lt;&gt;$W75,$V75&lt;&gt;"",$W75&lt;&gt;""),'Finals 4'!$L23,"")</f>
        <v>2</v>
      </c>
      <c r="Y75" s="36">
        <f ca="1">IF(AND('Finals 4'!$L23&lt;&gt;"",'Finals 4'!$N23&lt;&gt;"",$V75&lt;&gt;$W75,$V75&lt;&gt;"",$W75&lt;&gt;""),'Finals 4'!$N23,"")</f>
        <v>2</v>
      </c>
      <c r="Z75" s="35" t="str">
        <f t="shared" ref="Z75:Z108" ca="1" si="68">V75&amp;W75</f>
        <v>Mainz 05Eintracht Frankfurt</v>
      </c>
      <c r="AA75" s="13">
        <f t="shared" ca="1" si="67"/>
        <v>1</v>
      </c>
      <c r="AB75" s="13" t="str">
        <f ca="1">IF(AA75&gt;0,X75&amp;Language!$E$84&amp;Y75,"")</f>
        <v>2-2</v>
      </c>
      <c r="AD75" s="145"/>
      <c r="AE75" s="150">
        <f ca="1">IF($AA75=0,"",IF($X75&gt;$Y75,Settings!$C$4,IF($X75=$Y75,1,0)))</f>
        <v>1</v>
      </c>
      <c r="AF75" s="145">
        <f ca="1">IF($AA75=0,"",IF($X75&lt;$Y75,Settings!$C$4,IF($X75=$Y75,1,0)))</f>
        <v>1</v>
      </c>
    </row>
    <row r="76" spans="2:43" s="2" customFormat="1" x14ac:dyDescent="0.2">
      <c r="B76" s="4"/>
      <c r="C76" s="4"/>
      <c r="D76" s="4"/>
      <c r="E76" s="4"/>
      <c r="F76" s="13"/>
      <c r="G76" s="13"/>
      <c r="H76" s="13"/>
      <c r="I76" s="13"/>
      <c r="J76" s="13"/>
      <c r="K76" s="13"/>
      <c r="L76" s="13"/>
      <c r="M76" s="13"/>
      <c r="U76" s="68" t="s">
        <v>28</v>
      </c>
      <c r="V76" s="41" t="str">
        <f ca="1">'Finals 4'!$I24</f>
        <v>Inter Mailand</v>
      </c>
      <c r="W76" s="13" t="str">
        <f ca="1">'Finals 4'!$K24</f>
        <v>Manchester City</v>
      </c>
      <c r="X76" s="13">
        <f ca="1">IF(AND('Finals 4'!$L24&lt;&gt;"",'Finals 4'!$N24&lt;&gt;"",$V76&lt;&gt;$W76,$V76&lt;&gt;"",$W76&lt;&gt;""),'Finals 4'!$L24,"")</f>
        <v>1</v>
      </c>
      <c r="Y76" s="36">
        <f ca="1">IF(AND('Finals 4'!$L24&lt;&gt;"",'Finals 4'!$N24&lt;&gt;"",$V76&lt;&gt;$W76,$V76&lt;&gt;"",$W76&lt;&gt;""),'Finals 4'!$N24,"")</f>
        <v>2</v>
      </c>
      <c r="Z76" s="35" t="str">
        <f t="shared" ca="1" si="68"/>
        <v>Inter MailandManchester City</v>
      </c>
      <c r="AA76" s="13">
        <f t="shared" ca="1" si="67"/>
        <v>1</v>
      </c>
      <c r="AB76" s="13" t="str">
        <f ca="1">IF(AA76&gt;0,X76&amp;Language!$E$84&amp;Y76,"")</f>
        <v>1-2</v>
      </c>
      <c r="AD76" s="145"/>
      <c r="AE76" s="150">
        <f ca="1">IF($AA76=0,"",IF($X76&gt;$Y76,Settings!$C$4,IF($X76=$Y76,1,0)))</f>
        <v>0</v>
      </c>
      <c r="AF76" s="145">
        <f ca="1">IF($AA76=0,"",IF($X76&lt;$Y76,Settings!$C$4,IF($X76=$Y76,1,0)))</f>
        <v>3</v>
      </c>
    </row>
    <row r="77" spans="2:43" s="2" customFormat="1" x14ac:dyDescent="0.2">
      <c r="B77" s="4"/>
      <c r="C77" s="4"/>
      <c r="D77" s="4"/>
      <c r="E77" s="4"/>
      <c r="F77" s="13"/>
      <c r="G77" s="13"/>
      <c r="H77" s="13"/>
      <c r="I77" s="13"/>
      <c r="J77" s="13"/>
      <c r="K77" s="13"/>
      <c r="L77" s="13"/>
      <c r="M77" s="13"/>
      <c r="U77" s="68" t="s">
        <v>29</v>
      </c>
      <c r="V77" s="41" t="str">
        <f ca="1">'Finals 4'!$I25</f>
        <v>Kickers Rodendorf</v>
      </c>
      <c r="W77" s="13" t="str">
        <f ca="1">'Finals 4'!$K25</f>
        <v>VFB Essenheim</v>
      </c>
      <c r="X77" s="13">
        <f ca="1">IF(AND('Finals 4'!$L25&lt;&gt;"",'Finals 4'!$N25&lt;&gt;"",$V77&lt;&gt;$W77,$V77&lt;&gt;"",$W77&lt;&gt;""),'Finals 4'!$L25,"")</f>
        <v>4</v>
      </c>
      <c r="Y77" s="36">
        <f ca="1">IF(AND('Finals 4'!$L25&lt;&gt;"",'Finals 4'!$N25&lt;&gt;"",$V77&lt;&gt;$W77,$V77&lt;&gt;"",$W77&lt;&gt;""),'Finals 4'!$N25,"")</f>
        <v>2</v>
      </c>
      <c r="Z77" s="35" t="str">
        <f t="shared" ca="1" si="68"/>
        <v>Kickers RodendorfVFB Essenheim</v>
      </c>
      <c r="AA77" s="13">
        <f t="shared" ca="1" si="67"/>
        <v>1</v>
      </c>
      <c r="AB77" s="13" t="str">
        <f ca="1">IF(AA77&gt;0,X77&amp;Language!$E$84&amp;Y77,"")</f>
        <v>4-2</v>
      </c>
      <c r="AD77" s="145"/>
      <c r="AE77" s="150">
        <f ca="1">IF($AA77=0,"",IF($X77&gt;$Y77,Settings!$C$4,IF($X77=$Y77,1,0)))</f>
        <v>3</v>
      </c>
      <c r="AF77" s="145">
        <f ca="1">IF($AA77=0,"",IF($X77&lt;$Y77,Settings!$C$4,IF($X77=$Y77,1,0)))</f>
        <v>0</v>
      </c>
    </row>
    <row r="78" spans="2:43" s="2" customFormat="1" x14ac:dyDescent="0.2">
      <c r="B78" s="4"/>
      <c r="C78" s="4"/>
      <c r="D78" s="4"/>
      <c r="E78" s="4"/>
      <c r="F78" s="13"/>
      <c r="G78" s="13"/>
      <c r="H78" s="13"/>
      <c r="I78" s="13"/>
      <c r="J78" s="13"/>
      <c r="K78" s="13"/>
      <c r="L78" s="13"/>
      <c r="M78" s="13"/>
      <c r="U78" s="68" t="s">
        <v>30</v>
      </c>
      <c r="V78" s="41" t="str">
        <f ca="1">'Finals 4'!$I26</f>
        <v>FSV Rauen</v>
      </c>
      <c r="W78" s="13" t="str">
        <f ca="1">'Finals 4'!$K26</f>
        <v>1. FC Riedwald</v>
      </c>
      <c r="X78" s="13">
        <f ca="1">IF(AND('Finals 4'!$L26&lt;&gt;"",'Finals 4'!$N26&lt;&gt;"",$V78&lt;&gt;$W78,$V78&lt;&gt;"",$W78&lt;&gt;""),'Finals 4'!$L26,"")</f>
        <v>3</v>
      </c>
      <c r="Y78" s="36">
        <f ca="1">IF(AND('Finals 4'!$L26&lt;&gt;"",'Finals 4'!$N26&lt;&gt;"",$V78&lt;&gt;$W78,$V78&lt;&gt;"",$W78&lt;&gt;""),'Finals 4'!$N26,"")</f>
        <v>1</v>
      </c>
      <c r="Z78" s="35" t="str">
        <f t="shared" ca="1" si="68"/>
        <v>FSV Rauen1. FC Riedwald</v>
      </c>
      <c r="AA78" s="13">
        <f t="shared" ca="1" si="67"/>
        <v>1</v>
      </c>
      <c r="AB78" s="13" t="str">
        <f ca="1">IF(AA78&gt;0,X78&amp;Language!$E$84&amp;Y78,"")</f>
        <v>3-1</v>
      </c>
      <c r="AD78" s="145"/>
      <c r="AE78" s="150">
        <f ca="1">IF($AA78=0,"",IF($X78&gt;$Y78,Settings!$C$4,IF($X78=$Y78,1,0)))</f>
        <v>3</v>
      </c>
      <c r="AF78" s="145">
        <f ca="1">IF($AA78=0,"",IF($X78&lt;$Y78,Settings!$C$4,IF($X78=$Y78,1,0)))</f>
        <v>0</v>
      </c>
    </row>
    <row r="79" spans="2:43" s="2" customFormat="1" x14ac:dyDescent="0.2">
      <c r="B79" s="4"/>
      <c r="C79" s="4"/>
      <c r="D79" s="4"/>
      <c r="E79" s="4"/>
      <c r="F79" s="13"/>
      <c r="G79" s="13"/>
      <c r="H79" s="13"/>
      <c r="I79" s="13"/>
      <c r="J79" s="13"/>
      <c r="K79" s="13"/>
      <c r="L79" s="13"/>
      <c r="M79" s="13"/>
      <c r="U79" s="68" t="s">
        <v>31</v>
      </c>
      <c r="V79" s="41" t="str">
        <f ca="1">'Finals 4'!$I27</f>
        <v>1. FC Nürnberg</v>
      </c>
      <c r="W79" s="13" t="str">
        <f ca="1">'Finals 4'!$K27</f>
        <v>Borussia Dortmund</v>
      </c>
      <c r="X79" s="13">
        <f ca="1">IF(AND('Finals 4'!$L27&lt;&gt;"",'Finals 4'!$N27&lt;&gt;"",$V79&lt;&gt;$W79,$V79&lt;&gt;"",$W79&lt;&gt;""),'Finals 4'!$L27,"")</f>
        <v>1</v>
      </c>
      <c r="Y79" s="36">
        <f ca="1">IF(AND('Finals 4'!$L27&lt;&gt;"",'Finals 4'!$N27&lt;&gt;"",$V79&lt;&gt;$W79,$V79&lt;&gt;"",$W79&lt;&gt;""),'Finals 4'!$N27,"")</f>
        <v>3</v>
      </c>
      <c r="Z79" s="35" t="str">
        <f t="shared" ca="1" si="68"/>
        <v>1. FC NürnbergBorussia Dortmund</v>
      </c>
      <c r="AA79" s="13">
        <f t="shared" ca="1" si="67"/>
        <v>1</v>
      </c>
      <c r="AB79" s="13" t="str">
        <f ca="1">IF(AA79&gt;0,X79&amp;Language!$E$84&amp;Y79,"")</f>
        <v>1-3</v>
      </c>
      <c r="AD79" s="145"/>
      <c r="AE79" s="150">
        <f ca="1">IF($AA79=0,"",IF($X79&gt;$Y79,Settings!$C$4,IF($X79=$Y79,1,0)))</f>
        <v>0</v>
      </c>
      <c r="AF79" s="145">
        <f ca="1">IF($AA79=0,"",IF($X79&lt;$Y79,Settings!$C$4,IF($X79=$Y79,1,0)))</f>
        <v>3</v>
      </c>
    </row>
    <row r="80" spans="2:43" s="2" customFormat="1" x14ac:dyDescent="0.2">
      <c r="B80" s="4"/>
      <c r="C80" s="4"/>
      <c r="D80" s="4"/>
      <c r="E80" s="4"/>
      <c r="F80" s="13"/>
      <c r="G80" s="13"/>
      <c r="H80" s="13"/>
      <c r="I80" s="13"/>
      <c r="J80" s="13"/>
      <c r="K80" s="13"/>
      <c r="L80" s="13"/>
      <c r="M80" s="13"/>
      <c r="U80" s="68" t="s">
        <v>32</v>
      </c>
      <c r="V80" s="41" t="str">
        <f ca="1">'Finals 4'!$I28</f>
        <v>FC Barcelona</v>
      </c>
      <c r="W80" s="13" t="str">
        <f ca="1">'Finals 4'!$K28</f>
        <v>Real Madrid</v>
      </c>
      <c r="X80" s="13">
        <f ca="1">IF(AND('Finals 4'!$L28&lt;&gt;"",'Finals 4'!$N28&lt;&gt;"",$V80&lt;&gt;$W80,$V80&lt;&gt;"",$W80&lt;&gt;""),'Finals 4'!$L28,"")</f>
        <v>0</v>
      </c>
      <c r="Y80" s="36">
        <f ca="1">IF(AND('Finals 4'!$L28&lt;&gt;"",'Finals 4'!$N28&lt;&gt;"",$V80&lt;&gt;$W80,$V80&lt;&gt;"",$W80&lt;&gt;""),'Finals 4'!$N28,"")</f>
        <v>1</v>
      </c>
      <c r="Z80" s="35" t="str">
        <f t="shared" ca="1" si="68"/>
        <v>FC BarcelonaReal Madrid</v>
      </c>
      <c r="AA80" s="13">
        <f t="shared" ca="1" si="67"/>
        <v>1</v>
      </c>
      <c r="AB80" s="13" t="str">
        <f ca="1">IF(AA80&gt;0,X80&amp;Language!$E$84&amp;Y80,"")</f>
        <v>0-1</v>
      </c>
      <c r="AD80" s="145"/>
      <c r="AE80" s="150">
        <f ca="1">IF($AA80=0,"",IF($X80&gt;$Y80,Settings!$C$4,IF($X80=$Y80,1,0)))</f>
        <v>0</v>
      </c>
      <c r="AF80" s="145">
        <f ca="1">IF($AA80=0,"",IF($X80&lt;$Y80,Settings!$C$4,IF($X80=$Y80,1,0)))</f>
        <v>3</v>
      </c>
    </row>
    <row r="81" spans="2:32" s="2" customFormat="1" x14ac:dyDescent="0.2">
      <c r="B81" s="4"/>
      <c r="C81" s="4"/>
      <c r="D81" s="4"/>
      <c r="E81" s="4"/>
      <c r="F81" s="13"/>
      <c r="G81" s="13"/>
      <c r="H81" s="13"/>
      <c r="I81" s="13"/>
      <c r="J81" s="13"/>
      <c r="K81" s="13"/>
      <c r="L81" s="13"/>
      <c r="M81" s="13"/>
      <c r="U81" s="68" t="s">
        <v>33</v>
      </c>
      <c r="V81" s="41" t="str">
        <f ca="1">'Finals 4'!$I29</f>
        <v/>
      </c>
      <c r="W81" s="13" t="str">
        <f ca="1">'Finals 4'!$K29</f>
        <v>Kickers Rodendorf</v>
      </c>
      <c r="X81" s="13" t="str">
        <f ca="1">IF(AND('Finals 4'!$L29&lt;&gt;"",'Finals 4'!$N29&lt;&gt;"",$V81&lt;&gt;$W81,$V81&lt;&gt;"",$W81&lt;&gt;""),'Finals 4'!$L29,"")</f>
        <v/>
      </c>
      <c r="Y81" s="36" t="str">
        <f ca="1">IF(AND('Finals 4'!$L29&lt;&gt;"",'Finals 4'!$N29&lt;&gt;"",$V81&lt;&gt;$W81,$V81&lt;&gt;"",$W81&lt;&gt;""),'Finals 4'!$N29,"")</f>
        <v/>
      </c>
      <c r="Z81" s="35" t="str">
        <f t="shared" ca="1" si="68"/>
        <v>Kickers Rodendorf</v>
      </c>
      <c r="AA81" s="13">
        <f t="shared" ca="1" si="67"/>
        <v>0</v>
      </c>
      <c r="AB81" s="13" t="str">
        <f ca="1">IF(AA81&gt;0,X81&amp;Language!$E$84&amp;Y81,"")</f>
        <v/>
      </c>
      <c r="AD81" s="145"/>
      <c r="AE81" s="150" t="str">
        <f ca="1">IF($AA81=0,"",IF($X81&gt;$Y81,Settings!$C$4,IF($X81=$Y81,1,0)))</f>
        <v/>
      </c>
      <c r="AF81" s="145" t="str">
        <f ca="1">IF($AA81=0,"",IF($X81&lt;$Y81,Settings!$C$4,IF($X81=$Y81,1,0)))</f>
        <v/>
      </c>
    </row>
    <row r="82" spans="2:32" s="2" customFormat="1" x14ac:dyDescent="0.2">
      <c r="B82" s="4"/>
      <c r="C82" s="4"/>
      <c r="D82" s="4"/>
      <c r="E82" s="4"/>
      <c r="F82" s="13"/>
      <c r="G82" s="13"/>
      <c r="H82" s="13"/>
      <c r="I82" s="13"/>
      <c r="J82" s="13"/>
      <c r="K82" s="13"/>
      <c r="L82" s="13"/>
      <c r="M82" s="13"/>
      <c r="U82" s="68" t="s">
        <v>34</v>
      </c>
      <c r="V82" s="41" t="str">
        <f ca="1">'Finals 4'!$I30</f>
        <v>FC Grönlingen</v>
      </c>
      <c r="W82" s="13" t="str">
        <f ca="1">'Finals 4'!$K30</f>
        <v>FSV Rauen</v>
      </c>
      <c r="X82" s="13">
        <f ca="1">IF(AND('Finals 4'!$L30&lt;&gt;"",'Finals 4'!$N30&lt;&gt;"",$V82&lt;&gt;$W82,$V82&lt;&gt;"",$W82&lt;&gt;""),'Finals 4'!$L30,"")</f>
        <v>2</v>
      </c>
      <c r="Y82" s="36">
        <f ca="1">IF(AND('Finals 4'!$L30&lt;&gt;"",'Finals 4'!$N30&lt;&gt;"",$V82&lt;&gt;$W82,$V82&lt;&gt;"",$W82&lt;&gt;""),'Finals 4'!$N30,"")</f>
        <v>3</v>
      </c>
      <c r="Z82" s="35" t="str">
        <f t="shared" ca="1" si="68"/>
        <v>FC GrönlingenFSV Rauen</v>
      </c>
      <c r="AA82" s="13">
        <f t="shared" ca="1" si="67"/>
        <v>1</v>
      </c>
      <c r="AB82" s="13" t="str">
        <f ca="1">IF(AA82&gt;0,X82&amp;Language!$E$84&amp;Y82,"")</f>
        <v>2-3</v>
      </c>
      <c r="AD82" s="145"/>
      <c r="AE82" s="150">
        <f ca="1">IF($AA82=0,"",IF($X82&gt;$Y82,Settings!$C$4,IF($X82=$Y82,1,0)))</f>
        <v>0</v>
      </c>
      <c r="AF82" s="145">
        <f ca="1">IF($AA82=0,"",IF($X82&lt;$Y82,Settings!$C$4,IF($X82=$Y82,1,0)))</f>
        <v>3</v>
      </c>
    </row>
    <row r="83" spans="2:32" s="2" customFormat="1" x14ac:dyDescent="0.2">
      <c r="B83" s="4"/>
      <c r="C83" s="4"/>
      <c r="D83" s="4"/>
      <c r="E83" s="4"/>
      <c r="F83" s="13"/>
      <c r="G83" s="13"/>
      <c r="H83" s="13"/>
      <c r="I83" s="13"/>
      <c r="J83" s="13"/>
      <c r="K83" s="13"/>
      <c r="L83" s="13"/>
      <c r="M83" s="13"/>
      <c r="U83" s="68" t="s">
        <v>35</v>
      </c>
      <c r="V83" s="41" t="str">
        <f ca="1">'Finals 4'!$I31</f>
        <v>Mainz 05</v>
      </c>
      <c r="W83" s="13" t="str">
        <f ca="1">'Finals 4'!$K31</f>
        <v>1. FC Nürnberg</v>
      </c>
      <c r="X83" s="13">
        <f ca="1">IF(AND('Finals 4'!$L31&lt;&gt;"",'Finals 4'!$N31&lt;&gt;"",$V83&lt;&gt;$W83,$V83&lt;&gt;"",$W83&lt;&gt;""),'Finals 4'!$L31,"")</f>
        <v>3</v>
      </c>
      <c r="Y83" s="36">
        <f ca="1">IF(AND('Finals 4'!$L31&lt;&gt;"",'Finals 4'!$N31&lt;&gt;"",$V83&lt;&gt;$W83,$V83&lt;&gt;"",$W83&lt;&gt;""),'Finals 4'!$N31,"")</f>
        <v>3</v>
      </c>
      <c r="Z83" s="35" t="str">
        <f t="shared" ca="1" si="68"/>
        <v>Mainz 051. FC Nürnberg</v>
      </c>
      <c r="AA83" s="13">
        <f t="shared" ca="1" si="67"/>
        <v>1</v>
      </c>
      <c r="AB83" s="13" t="str">
        <f ca="1">IF(AA83&gt;0,X83&amp;Language!$E$84&amp;Y83,"")</f>
        <v>3-3</v>
      </c>
      <c r="AD83" s="145"/>
      <c r="AE83" s="150">
        <f ca="1">IF($AA83=0,"",IF($X83&gt;$Y83,Settings!$C$4,IF($X83=$Y83,1,0)))</f>
        <v>1</v>
      </c>
      <c r="AF83" s="145">
        <f ca="1">IF($AA83=0,"",IF($X83&lt;$Y83,Settings!$C$4,IF($X83=$Y83,1,0)))</f>
        <v>1</v>
      </c>
    </row>
    <row r="84" spans="2:32" s="2" customFormat="1" x14ac:dyDescent="0.2">
      <c r="B84" s="4"/>
      <c r="C84" s="4"/>
      <c r="D84" s="4"/>
      <c r="E84" s="4"/>
      <c r="F84" s="13"/>
      <c r="G84" s="13"/>
      <c r="H84" s="13"/>
      <c r="I84" s="13"/>
      <c r="J84" s="13"/>
      <c r="K84" s="13"/>
      <c r="L84" s="13"/>
      <c r="M84" s="13"/>
      <c r="U84" s="68" t="s">
        <v>36</v>
      </c>
      <c r="V84" s="41" t="str">
        <f ca="1">'Finals 4'!$I32</f>
        <v>Inter Mailand</v>
      </c>
      <c r="W84" s="13" t="str">
        <f ca="1">'Finals 4'!$K32</f>
        <v>FC Barcelona</v>
      </c>
      <c r="X84" s="13">
        <f ca="1">IF(AND('Finals 4'!$L32&lt;&gt;"",'Finals 4'!$N32&lt;&gt;"",$V84&lt;&gt;$W84,$V84&lt;&gt;"",$W84&lt;&gt;""),'Finals 4'!$L32,"")</f>
        <v>1</v>
      </c>
      <c r="Y84" s="36">
        <f ca="1">IF(AND('Finals 4'!$L32&lt;&gt;"",'Finals 4'!$N32&lt;&gt;"",$V84&lt;&gt;$W84,$V84&lt;&gt;"",$W84&lt;&gt;""),'Finals 4'!$N32,"")</f>
        <v>2</v>
      </c>
      <c r="Z84" s="35" t="str">
        <f t="shared" ca="1" si="68"/>
        <v>Inter MailandFC Barcelona</v>
      </c>
      <c r="AA84" s="13">
        <f t="shared" ca="1" si="67"/>
        <v>1</v>
      </c>
      <c r="AB84" s="13" t="str">
        <f ca="1">IF(AA84&gt;0,X84&amp;Language!$E$84&amp;Y84,"")</f>
        <v>1-2</v>
      </c>
      <c r="AD84" s="145"/>
      <c r="AE84" s="150">
        <f ca="1">IF($AA84=0,"",IF($X84&gt;$Y84,Settings!$C$4,IF($X84=$Y84,1,0)))</f>
        <v>0</v>
      </c>
      <c r="AF84" s="145">
        <f ca="1">IF($AA84=0,"",IF($X84&lt;$Y84,Settings!$C$4,IF($X84=$Y84,1,0)))</f>
        <v>3</v>
      </c>
    </row>
    <row r="85" spans="2:32" s="2" customFormat="1" x14ac:dyDescent="0.2">
      <c r="B85" s="4"/>
      <c r="C85" s="4"/>
      <c r="D85" s="4"/>
      <c r="E85" s="4"/>
      <c r="F85" s="13"/>
      <c r="G85" s="13"/>
      <c r="H85" s="13"/>
      <c r="I85" s="13"/>
      <c r="J85" s="13"/>
      <c r="K85" s="13"/>
      <c r="L85" s="13"/>
      <c r="M85" s="13"/>
      <c r="U85" s="68" t="s">
        <v>37</v>
      </c>
      <c r="V85" s="41" t="str">
        <f ca="1">'Finals 4'!$I33</f>
        <v>VFB Essenheim</v>
      </c>
      <c r="W85" s="13" t="str">
        <f ca="1">'Finals 4'!$K33</f>
        <v>SSV Wildbach</v>
      </c>
      <c r="X85" s="13">
        <f ca="1">IF(AND('Finals 4'!$L33&lt;&gt;"",'Finals 4'!$N33&lt;&gt;"",$V85&lt;&gt;$W85,$V85&lt;&gt;"",$W85&lt;&gt;""),'Finals 4'!$L33,"")</f>
        <v>5</v>
      </c>
      <c r="Y85" s="36">
        <f ca="1">IF(AND('Finals 4'!$L33&lt;&gt;"",'Finals 4'!$N33&lt;&gt;"",$V85&lt;&gt;$W85,$V85&lt;&gt;"",$W85&lt;&gt;""),'Finals 4'!$N33,"")</f>
        <v>4</v>
      </c>
      <c r="Z85" s="35" t="str">
        <f t="shared" ca="1" si="68"/>
        <v>VFB EssenheimSSV Wildbach</v>
      </c>
      <c r="AA85" s="13">
        <f t="shared" ca="1" si="67"/>
        <v>1</v>
      </c>
      <c r="AB85" s="13" t="str">
        <f ca="1">IF(AA85&gt;0,X85&amp;Language!$E$84&amp;Y85,"")</f>
        <v>5-4</v>
      </c>
      <c r="AD85" s="145"/>
      <c r="AE85" s="150">
        <f ca="1">IF($AA85=0,"",IF($X85&gt;$Y85,Settings!$C$4,IF($X85=$Y85,1,0)))</f>
        <v>3</v>
      </c>
      <c r="AF85" s="145">
        <f ca="1">IF($AA85=0,"",IF($X85&lt;$Y85,Settings!$C$4,IF($X85=$Y85,1,0)))</f>
        <v>0</v>
      </c>
    </row>
    <row r="86" spans="2:32" s="2" customFormat="1" x14ac:dyDescent="0.2">
      <c r="B86" s="4"/>
      <c r="C86" s="4"/>
      <c r="D86" s="4"/>
      <c r="E86" s="4"/>
      <c r="F86" s="13"/>
      <c r="G86" s="13"/>
      <c r="H86" s="13"/>
      <c r="I86" s="13"/>
      <c r="J86" s="13"/>
      <c r="K86" s="13"/>
      <c r="L86" s="13"/>
      <c r="M86" s="13"/>
      <c r="U86" s="68" t="s">
        <v>38</v>
      </c>
      <c r="V86" s="41" t="str">
        <f ca="1">'Finals 4'!$I34</f>
        <v>1. FC Riedwald</v>
      </c>
      <c r="W86" s="13" t="str">
        <f ca="1">'Finals 4'!$K34</f>
        <v>Maibach 1822 eV</v>
      </c>
      <c r="X86" s="13">
        <f ca="1">IF(AND('Finals 4'!$L34&lt;&gt;"",'Finals 4'!$N34&lt;&gt;"",$V86&lt;&gt;$W86,$V86&lt;&gt;"",$W86&lt;&gt;""),'Finals 4'!$L34,"")</f>
        <v>2</v>
      </c>
      <c r="Y86" s="36">
        <f ca="1">IF(AND('Finals 4'!$L34&lt;&gt;"",'Finals 4'!$N34&lt;&gt;"",$V86&lt;&gt;$W86,$V86&lt;&gt;"",$W86&lt;&gt;""),'Finals 4'!$N34,"")</f>
        <v>0</v>
      </c>
      <c r="Z86" s="35" t="str">
        <f t="shared" ca="1" si="68"/>
        <v>1. FC RiedwaldMaibach 1822 eV</v>
      </c>
      <c r="AA86" s="13">
        <f t="shared" ca="1" si="67"/>
        <v>1</v>
      </c>
      <c r="AB86" s="13" t="str">
        <f ca="1">IF(AA86&gt;0,X86&amp;Language!$E$84&amp;Y86,"")</f>
        <v>2-0</v>
      </c>
      <c r="AD86" s="145"/>
      <c r="AE86" s="150">
        <f ca="1">IF($AA86=0,"",IF($X86&gt;$Y86,Settings!$C$4,IF($X86=$Y86,1,0)))</f>
        <v>3</v>
      </c>
      <c r="AF86" s="145">
        <f ca="1">IF($AA86=0,"",IF($X86&lt;$Y86,Settings!$C$4,IF($X86=$Y86,1,0)))</f>
        <v>0</v>
      </c>
    </row>
    <row r="87" spans="2:32" s="2" customFormat="1" x14ac:dyDescent="0.2">
      <c r="B87" s="4"/>
      <c r="C87" s="4"/>
      <c r="D87" s="4"/>
      <c r="E87" s="4"/>
      <c r="F87" s="13"/>
      <c r="G87" s="13"/>
      <c r="H87" s="13"/>
      <c r="I87" s="13"/>
      <c r="J87" s="13"/>
      <c r="K87" s="13"/>
      <c r="L87" s="13"/>
      <c r="M87" s="13"/>
      <c r="U87" s="68" t="s">
        <v>39</v>
      </c>
      <c r="V87" s="41" t="str">
        <f ca="1">'Finals 4'!$I35</f>
        <v>Borussia Dortmund</v>
      </c>
      <c r="W87" s="13" t="str">
        <f ca="1">'Finals 4'!$K35</f>
        <v>Eintracht Frankfurt</v>
      </c>
      <c r="X87" s="13">
        <f ca="1">IF(AND('Finals 4'!$L35&lt;&gt;"",'Finals 4'!$N35&lt;&gt;"",$V87&lt;&gt;$W87,$V87&lt;&gt;"",$W87&lt;&gt;""),'Finals 4'!$L35,"")</f>
        <v>0</v>
      </c>
      <c r="Y87" s="36">
        <f ca="1">IF(AND('Finals 4'!$L35&lt;&gt;"",'Finals 4'!$N35&lt;&gt;"",$V87&lt;&gt;$W87,$V87&lt;&gt;"",$W87&lt;&gt;""),'Finals 4'!$N35,"")</f>
        <v>0</v>
      </c>
      <c r="Z87" s="35" t="str">
        <f t="shared" ca="1" si="68"/>
        <v>Borussia DortmundEintracht Frankfurt</v>
      </c>
      <c r="AA87" s="13">
        <f t="shared" ca="1" si="67"/>
        <v>1</v>
      </c>
      <c r="AB87" s="13" t="str">
        <f ca="1">IF(AA87&gt;0,X87&amp;Language!$E$84&amp;Y87,"")</f>
        <v>0-0</v>
      </c>
      <c r="AD87" s="145"/>
      <c r="AE87" s="150">
        <f ca="1">IF($AA87=0,"",IF($X87&gt;$Y87,Settings!$C$4,IF($X87=$Y87,1,0)))</f>
        <v>1</v>
      </c>
      <c r="AF87" s="145">
        <f ca="1">IF($AA87=0,"",IF($X87&lt;$Y87,Settings!$C$4,IF($X87=$Y87,1,0)))</f>
        <v>1</v>
      </c>
    </row>
    <row r="88" spans="2:32" s="2" customFormat="1" ht="12.75" thickBot="1" x14ac:dyDescent="0.25">
      <c r="B88" s="4"/>
      <c r="C88" s="4"/>
      <c r="D88" s="4"/>
      <c r="E88" s="4"/>
      <c r="F88" s="13"/>
      <c r="G88" s="13"/>
      <c r="H88" s="13"/>
      <c r="I88" s="13"/>
      <c r="J88" s="13"/>
      <c r="K88" s="13"/>
      <c r="L88" s="13"/>
      <c r="M88" s="13"/>
      <c r="U88" s="68" t="s">
        <v>40</v>
      </c>
      <c r="V88" s="41" t="str">
        <f ca="1">'Finals 4'!$I36</f>
        <v>Real Madrid</v>
      </c>
      <c r="W88" s="13" t="str">
        <f ca="1">'Finals 4'!$K36</f>
        <v>Manchester City</v>
      </c>
      <c r="X88" s="13">
        <f ca="1">IF(AND('Finals 4'!$L36&lt;&gt;"",'Finals 4'!$N36&lt;&gt;"",$V88&lt;&gt;$W88,$V88&lt;&gt;"",$W88&lt;&gt;""),'Finals 4'!$L36,"")</f>
        <v>1</v>
      </c>
      <c r="Y88" s="36">
        <f ca="1">IF(AND('Finals 4'!$L36&lt;&gt;"",'Finals 4'!$N36&lt;&gt;"",$V88&lt;&gt;$W88,$V88&lt;&gt;"",$W88&lt;&gt;""),'Finals 4'!$N36,"")</f>
        <v>1</v>
      </c>
      <c r="Z88" s="35" t="str">
        <f t="shared" ca="1" si="68"/>
        <v>Real MadridManchester City</v>
      </c>
      <c r="AA88" s="13">
        <f t="shared" ca="1" si="67"/>
        <v>1</v>
      </c>
      <c r="AB88" s="13" t="str">
        <f ca="1">IF(AA88&gt;0,X88&amp;Language!$E$84&amp;Y88,"")</f>
        <v>1-1</v>
      </c>
      <c r="AD88" s="145"/>
      <c r="AE88" s="150">
        <f ca="1">IF($AA88=0,"",IF($X88&gt;$Y88,Settings!$C$4,IF($X88=$Y88,1,0)))</f>
        <v>1</v>
      </c>
      <c r="AF88" s="145">
        <f ca="1">IF($AA88=0,"",IF($X88&lt;$Y88,Settings!$C$4,IF($X88=$Y88,1,0)))</f>
        <v>1</v>
      </c>
    </row>
    <row r="89" spans="2:32" s="2" customFormat="1" ht="12.75" thickTop="1" x14ac:dyDescent="0.2">
      <c r="B89" s="4"/>
      <c r="C89" s="4"/>
      <c r="D89" s="4"/>
      <c r="E89" s="4"/>
      <c r="F89" s="13"/>
      <c r="G89" s="13"/>
      <c r="H89" s="13"/>
      <c r="I89" s="13"/>
      <c r="J89" s="13"/>
      <c r="K89" s="13"/>
      <c r="L89" s="13"/>
      <c r="M89" s="13"/>
      <c r="U89" s="309" t="s">
        <v>41</v>
      </c>
      <c r="V89" s="310" t="str">
        <f>""</f>
        <v/>
      </c>
      <c r="W89" s="311" t="str">
        <f>""</f>
        <v/>
      </c>
      <c r="X89" s="311" t="str">
        <f>""</f>
        <v/>
      </c>
      <c r="Y89" s="312" t="str">
        <f>""</f>
        <v/>
      </c>
      <c r="Z89" s="313" t="str">
        <f t="shared" si="68"/>
        <v/>
      </c>
      <c r="AA89" s="311">
        <f t="shared" si="67"/>
        <v>0</v>
      </c>
      <c r="AB89" s="311" t="str">
        <f>IF(AA89&gt;0,X89&amp;Language!$E$84&amp;Y89,"")</f>
        <v/>
      </c>
      <c r="AC89" s="314"/>
      <c r="AD89" s="315"/>
      <c r="AE89" s="316" t="str">
        <f>IF($AA89=0,"",IF($X89&gt;$Y89,Settings!$C$4,IF($X89=$Y89,1,0)))</f>
        <v/>
      </c>
      <c r="AF89" s="315" t="str">
        <f>IF($AA89=0,"",IF($X89&lt;$Y89,Settings!$C$4,IF($X89=$Y89,1,0)))</f>
        <v/>
      </c>
    </row>
    <row r="90" spans="2:32" s="2" customFormat="1" x14ac:dyDescent="0.2">
      <c r="B90" s="4"/>
      <c r="C90" s="4"/>
      <c r="D90" s="4"/>
      <c r="E90" s="4"/>
      <c r="F90" s="13"/>
      <c r="G90" s="13"/>
      <c r="H90" s="13"/>
      <c r="I90" s="13"/>
      <c r="J90" s="13"/>
      <c r="K90" s="13"/>
      <c r="L90" s="13"/>
      <c r="M90" s="13"/>
      <c r="U90" s="68" t="s">
        <v>42</v>
      </c>
      <c r="V90" s="41" t="str">
        <f>""</f>
        <v/>
      </c>
      <c r="W90" s="13" t="str">
        <f>""</f>
        <v/>
      </c>
      <c r="X90" s="13" t="str">
        <f>""</f>
        <v/>
      </c>
      <c r="Y90" s="36" t="str">
        <f>""</f>
        <v/>
      </c>
      <c r="Z90" s="35" t="str">
        <f t="shared" si="68"/>
        <v/>
      </c>
      <c r="AA90" s="13">
        <f t="shared" si="67"/>
        <v>0</v>
      </c>
      <c r="AB90" s="13" t="str">
        <f>IF(AA90&gt;0,X90&amp;Language!$E$84&amp;Y90,"")</f>
        <v/>
      </c>
      <c r="AD90" s="145"/>
      <c r="AE90" s="150" t="str">
        <f>IF($AA90=0,"",IF($X90&gt;$Y90,Settings!$C$4,IF($X90=$Y90,1,0)))</f>
        <v/>
      </c>
      <c r="AF90" s="145" t="str">
        <f>IF($AA90=0,"",IF($X90&lt;$Y90,Settings!$C$4,IF($X90=$Y90,1,0)))</f>
        <v/>
      </c>
    </row>
    <row r="91" spans="2:32" s="2" customFormat="1" x14ac:dyDescent="0.2">
      <c r="B91" s="4"/>
      <c r="C91" s="4"/>
      <c r="D91" s="4"/>
      <c r="E91" s="4"/>
      <c r="F91" s="13"/>
      <c r="G91" s="13"/>
      <c r="H91" s="13"/>
      <c r="I91" s="13"/>
      <c r="J91" s="13"/>
      <c r="K91" s="13"/>
      <c r="L91" s="13"/>
      <c r="M91" s="13"/>
      <c r="U91" s="68" t="s">
        <v>43</v>
      </c>
      <c r="V91" s="41" t="str">
        <f>""</f>
        <v/>
      </c>
      <c r="W91" s="13" t="str">
        <f>""</f>
        <v/>
      </c>
      <c r="X91" s="13" t="str">
        <f>""</f>
        <v/>
      </c>
      <c r="Y91" s="36" t="str">
        <f>""</f>
        <v/>
      </c>
      <c r="Z91" s="35" t="str">
        <f t="shared" si="68"/>
        <v/>
      </c>
      <c r="AA91" s="13">
        <f t="shared" si="67"/>
        <v>0</v>
      </c>
      <c r="AB91" s="13" t="str">
        <f>IF(AA91&gt;0,X91&amp;Language!$E$84&amp;Y91,"")</f>
        <v/>
      </c>
      <c r="AD91" s="145"/>
      <c r="AE91" s="150" t="str">
        <f>IF($AA91=0,"",IF($X91&gt;$Y91,Settings!$C$4,IF($X91=$Y91,1,0)))</f>
        <v/>
      </c>
      <c r="AF91" s="145" t="str">
        <f>IF($AA91=0,"",IF($X91&lt;$Y91,Settings!$C$4,IF($X91=$Y91,1,0)))</f>
        <v/>
      </c>
    </row>
    <row r="92" spans="2:32" s="2" customFormat="1" x14ac:dyDescent="0.2">
      <c r="B92" s="4"/>
      <c r="C92" s="4"/>
      <c r="D92" s="4"/>
      <c r="E92" s="4"/>
      <c r="F92" s="13"/>
      <c r="G92" s="13"/>
      <c r="H92" s="13"/>
      <c r="I92" s="13"/>
      <c r="J92" s="13"/>
      <c r="K92" s="13"/>
      <c r="L92" s="13"/>
      <c r="M92" s="13"/>
      <c r="U92" s="68" t="s">
        <v>44</v>
      </c>
      <c r="V92" s="41" t="str">
        <f>""</f>
        <v/>
      </c>
      <c r="W92" s="13" t="str">
        <f>""</f>
        <v/>
      </c>
      <c r="X92" s="13" t="str">
        <f>""</f>
        <v/>
      </c>
      <c r="Y92" s="36" t="str">
        <f>""</f>
        <v/>
      </c>
      <c r="Z92" s="35" t="str">
        <f t="shared" si="68"/>
        <v/>
      </c>
      <c r="AA92" s="13">
        <f t="shared" si="67"/>
        <v>0</v>
      </c>
      <c r="AB92" s="13" t="str">
        <f>IF(AA92&gt;0,X92&amp;Language!$E$84&amp;Y92,"")</f>
        <v/>
      </c>
      <c r="AD92" s="145"/>
      <c r="AE92" s="150" t="str">
        <f>IF($AA92=0,"",IF($X92&gt;$Y92,Settings!$C$4,IF($X92=$Y92,1,0)))</f>
        <v/>
      </c>
      <c r="AF92" s="145" t="str">
        <f>IF($AA92=0,"",IF($X92&lt;$Y92,Settings!$C$4,IF($X92=$Y92,1,0)))</f>
        <v/>
      </c>
    </row>
    <row r="93" spans="2:32" s="2" customFormat="1" x14ac:dyDescent="0.2">
      <c r="B93" s="4"/>
      <c r="C93" s="4"/>
      <c r="D93" s="4"/>
      <c r="E93" s="4"/>
      <c r="F93" s="13"/>
      <c r="G93" s="13"/>
      <c r="H93" s="13"/>
      <c r="I93" s="13"/>
      <c r="J93" s="13"/>
      <c r="K93" s="13"/>
      <c r="L93" s="13"/>
      <c r="M93" s="13"/>
      <c r="U93" s="68" t="s">
        <v>45</v>
      </c>
      <c r="V93" s="41" t="str">
        <f>""</f>
        <v/>
      </c>
      <c r="W93" s="13" t="str">
        <f>""</f>
        <v/>
      </c>
      <c r="X93" s="13" t="str">
        <f>""</f>
        <v/>
      </c>
      <c r="Y93" s="36" t="str">
        <f>""</f>
        <v/>
      </c>
      <c r="Z93" s="35" t="str">
        <f t="shared" si="68"/>
        <v/>
      </c>
      <c r="AA93" s="13">
        <f t="shared" si="67"/>
        <v>0</v>
      </c>
      <c r="AB93" s="13" t="str">
        <f>IF(AA93&gt;0,X93&amp;Language!$E$84&amp;Y93,"")</f>
        <v/>
      </c>
      <c r="AD93" s="145"/>
      <c r="AE93" s="150" t="str">
        <f>IF($AA93=0,"",IF($X93&gt;$Y93,Settings!$C$4,IF($X93=$Y93,1,0)))</f>
        <v/>
      </c>
      <c r="AF93" s="145" t="str">
        <f>IF($AA93=0,"",IF($X93&lt;$Y93,Settings!$C$4,IF($X93=$Y93,1,0)))</f>
        <v/>
      </c>
    </row>
    <row r="94" spans="2:32" s="2" customFormat="1" x14ac:dyDescent="0.2">
      <c r="B94" s="4"/>
      <c r="C94" s="4"/>
      <c r="D94" s="4"/>
      <c r="E94" s="4"/>
      <c r="F94" s="13"/>
      <c r="G94" s="13"/>
      <c r="H94" s="13"/>
      <c r="I94" s="13"/>
      <c r="J94" s="13"/>
      <c r="K94" s="13"/>
      <c r="L94" s="13"/>
      <c r="M94" s="13"/>
      <c r="U94" s="68" t="s">
        <v>46</v>
      </c>
      <c r="V94" s="41" t="str">
        <f>""</f>
        <v/>
      </c>
      <c r="W94" s="13" t="str">
        <f>""</f>
        <v/>
      </c>
      <c r="X94" s="13" t="str">
        <f>""</f>
        <v/>
      </c>
      <c r="Y94" s="36" t="str">
        <f>""</f>
        <v/>
      </c>
      <c r="Z94" s="35" t="str">
        <f t="shared" si="68"/>
        <v/>
      </c>
      <c r="AA94" s="13">
        <f t="shared" si="67"/>
        <v>0</v>
      </c>
      <c r="AB94" s="13" t="str">
        <f>IF(AA94&gt;0,X94&amp;Language!$E$84&amp;Y94,"")</f>
        <v/>
      </c>
      <c r="AD94" s="145"/>
      <c r="AE94" s="150" t="str">
        <f>IF($AA94=0,"",IF($X94&gt;$Y94,Settings!$C$4,IF($X94=$Y94,1,0)))</f>
        <v/>
      </c>
      <c r="AF94" s="145" t="str">
        <f>IF($AA94=0,"",IF($X94&lt;$Y94,Settings!$C$4,IF($X94=$Y94,1,0)))</f>
        <v/>
      </c>
    </row>
    <row r="95" spans="2:32" s="2" customFormat="1" x14ac:dyDescent="0.2">
      <c r="B95" s="4"/>
      <c r="C95" s="4"/>
      <c r="D95" s="4"/>
      <c r="E95" s="4"/>
      <c r="F95" s="13"/>
      <c r="G95" s="13"/>
      <c r="H95" s="13"/>
      <c r="I95" s="13"/>
      <c r="J95" s="13"/>
      <c r="K95" s="13"/>
      <c r="L95" s="13"/>
      <c r="M95" s="13"/>
      <c r="U95" s="68" t="s">
        <v>47</v>
      </c>
      <c r="V95" s="41" t="str">
        <f>""</f>
        <v/>
      </c>
      <c r="W95" s="13" t="str">
        <f>""</f>
        <v/>
      </c>
      <c r="X95" s="13" t="str">
        <f>""</f>
        <v/>
      </c>
      <c r="Y95" s="36" t="str">
        <f>""</f>
        <v/>
      </c>
      <c r="Z95" s="35" t="str">
        <f t="shared" si="68"/>
        <v/>
      </c>
      <c r="AA95" s="13">
        <f t="shared" si="67"/>
        <v>0</v>
      </c>
      <c r="AB95" s="13" t="str">
        <f>IF(AA95&gt;0,X95&amp;Language!$E$84&amp;Y95,"")</f>
        <v/>
      </c>
      <c r="AD95" s="145"/>
      <c r="AE95" s="150" t="str">
        <f>IF($AA95=0,"",IF($X95&gt;$Y95,Settings!$C$4,IF($X95=$Y95,1,0)))</f>
        <v/>
      </c>
      <c r="AF95" s="145" t="str">
        <f>IF($AA95=0,"",IF($X95&lt;$Y95,Settings!$C$4,IF($X95=$Y95,1,0)))</f>
        <v/>
      </c>
    </row>
    <row r="96" spans="2:32" s="2" customFormat="1" x14ac:dyDescent="0.2">
      <c r="B96" s="4"/>
      <c r="C96" s="4"/>
      <c r="D96" s="4"/>
      <c r="E96" s="4"/>
      <c r="F96" s="13"/>
      <c r="G96" s="13"/>
      <c r="H96" s="13"/>
      <c r="I96" s="13"/>
      <c r="J96" s="13"/>
      <c r="K96" s="13"/>
      <c r="L96" s="13"/>
      <c r="M96" s="13"/>
      <c r="U96" s="68" t="s">
        <v>48</v>
      </c>
      <c r="V96" s="41" t="str">
        <f>""</f>
        <v/>
      </c>
      <c r="W96" s="13" t="str">
        <f>""</f>
        <v/>
      </c>
      <c r="X96" s="13" t="str">
        <f>""</f>
        <v/>
      </c>
      <c r="Y96" s="36" t="str">
        <f>""</f>
        <v/>
      </c>
      <c r="Z96" s="35" t="str">
        <f t="shared" si="68"/>
        <v/>
      </c>
      <c r="AA96" s="13">
        <f t="shared" si="67"/>
        <v>0</v>
      </c>
      <c r="AB96" s="13" t="str">
        <f>IF(AA96&gt;0,X96&amp;Language!$E$84&amp;Y96,"")</f>
        <v/>
      </c>
      <c r="AD96" s="145"/>
      <c r="AE96" s="150" t="str">
        <f>IF($AA96=0,"",IF($X96&gt;$Y96,Settings!$C$4,IF($X96=$Y96,1,0)))</f>
        <v/>
      </c>
      <c r="AF96" s="145" t="str">
        <f>IF($AA96=0,"",IF($X96&lt;$Y96,Settings!$C$4,IF($X96=$Y96,1,0)))</f>
        <v/>
      </c>
    </row>
    <row r="97" spans="2:32" s="2" customFormat="1" x14ac:dyDescent="0.2">
      <c r="B97" s="4"/>
      <c r="C97" s="4"/>
      <c r="D97" s="4"/>
      <c r="E97" s="4"/>
      <c r="F97" s="13"/>
      <c r="G97" s="13"/>
      <c r="H97" s="13"/>
      <c r="I97" s="13"/>
      <c r="J97" s="13"/>
      <c r="K97" s="13"/>
      <c r="L97" s="13"/>
      <c r="M97" s="13"/>
      <c r="U97" s="68" t="s">
        <v>49</v>
      </c>
      <c r="V97" s="41" t="str">
        <f>""</f>
        <v/>
      </c>
      <c r="W97" s="13" t="str">
        <f>""</f>
        <v/>
      </c>
      <c r="X97" s="13" t="str">
        <f>""</f>
        <v/>
      </c>
      <c r="Y97" s="36" t="str">
        <f>""</f>
        <v/>
      </c>
      <c r="Z97" s="35" t="str">
        <f t="shared" si="68"/>
        <v/>
      </c>
      <c r="AA97" s="13">
        <f t="shared" si="67"/>
        <v>0</v>
      </c>
      <c r="AB97" s="13" t="str">
        <f>IF(AA97&gt;0,X97&amp;Language!$E$84&amp;Y97,"")</f>
        <v/>
      </c>
      <c r="AD97" s="145"/>
      <c r="AE97" s="150" t="str">
        <f>IF($AA97=0,"",IF($X97&gt;$Y97,Settings!$C$4,IF($X97=$Y97,1,0)))</f>
        <v/>
      </c>
      <c r="AF97" s="145" t="str">
        <f>IF($AA97=0,"",IF($X97&lt;$Y97,Settings!$C$4,IF($X97=$Y97,1,0)))</f>
        <v/>
      </c>
    </row>
    <row r="98" spans="2:32" s="2" customFormat="1" x14ac:dyDescent="0.2">
      <c r="B98" s="4"/>
      <c r="C98" s="4"/>
      <c r="D98" s="4"/>
      <c r="E98" s="4"/>
      <c r="F98" s="13"/>
      <c r="G98" s="13"/>
      <c r="H98" s="13"/>
      <c r="I98" s="13"/>
      <c r="J98" s="13"/>
      <c r="K98" s="13"/>
      <c r="L98" s="13"/>
      <c r="M98" s="13"/>
      <c r="U98" s="68" t="s">
        <v>50</v>
      </c>
      <c r="V98" s="41" t="str">
        <f>""</f>
        <v/>
      </c>
      <c r="W98" s="13" t="str">
        <f>""</f>
        <v/>
      </c>
      <c r="X98" s="13" t="str">
        <f>""</f>
        <v/>
      </c>
      <c r="Y98" s="36" t="str">
        <f>""</f>
        <v/>
      </c>
      <c r="Z98" s="35" t="str">
        <f t="shared" si="68"/>
        <v/>
      </c>
      <c r="AA98" s="13">
        <f t="shared" si="67"/>
        <v>0</v>
      </c>
      <c r="AB98" s="13" t="str">
        <f>IF(AA98&gt;0,X98&amp;Language!$E$84&amp;Y98,"")</f>
        <v/>
      </c>
      <c r="AD98" s="145"/>
      <c r="AE98" s="150" t="str">
        <f>IF($AA98=0,"",IF($X98&gt;$Y98,Settings!$C$4,IF($X98=$Y98,1,0)))</f>
        <v/>
      </c>
      <c r="AF98" s="145" t="str">
        <f>IF($AA98=0,"",IF($X98&lt;$Y98,Settings!$C$4,IF($X98=$Y98,1,0)))</f>
        <v/>
      </c>
    </row>
    <row r="99" spans="2:32" s="2" customFormat="1" x14ac:dyDescent="0.2">
      <c r="B99" s="4"/>
      <c r="C99" s="4"/>
      <c r="D99" s="4"/>
      <c r="E99" s="4"/>
      <c r="F99" s="13"/>
      <c r="G99" s="13"/>
      <c r="H99" s="13"/>
      <c r="I99" s="13"/>
      <c r="J99" s="13"/>
      <c r="K99" s="13"/>
      <c r="L99" s="13"/>
      <c r="M99" s="13"/>
      <c r="U99" s="68" t="s">
        <v>51</v>
      </c>
      <c r="V99" s="41" t="str">
        <f>""</f>
        <v/>
      </c>
      <c r="W99" s="13" t="str">
        <f>""</f>
        <v/>
      </c>
      <c r="X99" s="13" t="str">
        <f>""</f>
        <v/>
      </c>
      <c r="Y99" s="36" t="str">
        <f>""</f>
        <v/>
      </c>
      <c r="Z99" s="35" t="str">
        <f t="shared" si="68"/>
        <v/>
      </c>
      <c r="AA99" s="13">
        <f t="shared" si="67"/>
        <v>0</v>
      </c>
      <c r="AB99" s="13" t="str">
        <f>IF(AA99&gt;0,X99&amp;Language!$E$84&amp;Y99,"")</f>
        <v/>
      </c>
      <c r="AD99" s="145"/>
      <c r="AE99" s="150" t="str">
        <f>IF($AA99=0,"",IF($X99&gt;$Y99,Settings!$C$4,IF($X99=$Y99,1,0)))</f>
        <v/>
      </c>
      <c r="AF99" s="145" t="str">
        <f>IF($AA99=0,"",IF($X99&lt;$Y99,Settings!$C$4,IF($X99=$Y99,1,0)))</f>
        <v/>
      </c>
    </row>
    <row r="100" spans="2:32" s="2" customFormat="1" x14ac:dyDescent="0.2">
      <c r="B100" s="4"/>
      <c r="C100" s="4"/>
      <c r="D100" s="4"/>
      <c r="E100" s="4"/>
      <c r="F100" s="13"/>
      <c r="G100" s="13"/>
      <c r="H100" s="13"/>
      <c r="I100" s="13"/>
      <c r="J100" s="13"/>
      <c r="K100" s="13"/>
      <c r="L100" s="13"/>
      <c r="M100" s="13"/>
      <c r="U100" s="68" t="s">
        <v>60</v>
      </c>
      <c r="V100" s="41" t="str">
        <f>""</f>
        <v/>
      </c>
      <c r="W100" s="13" t="str">
        <f>""</f>
        <v/>
      </c>
      <c r="X100" s="13" t="str">
        <f>""</f>
        <v/>
      </c>
      <c r="Y100" s="36" t="str">
        <f>""</f>
        <v/>
      </c>
      <c r="Z100" s="35" t="str">
        <f t="shared" si="68"/>
        <v/>
      </c>
      <c r="AA100" s="13">
        <f t="shared" si="67"/>
        <v>0</v>
      </c>
      <c r="AB100" s="13" t="str">
        <f>IF(AA100&gt;0,X100&amp;Language!$E$84&amp;Y100,"")</f>
        <v/>
      </c>
      <c r="AD100" s="145"/>
      <c r="AE100" s="150" t="str">
        <f>IF($AA100=0,"",IF($X100&gt;$Y100,Settings!$C$4,IF($X100=$Y100,1,0)))</f>
        <v/>
      </c>
      <c r="AF100" s="145" t="str">
        <f>IF($AA100=0,"",IF($X100&lt;$Y100,Settings!$C$4,IF($X100=$Y100,1,0)))</f>
        <v/>
      </c>
    </row>
    <row r="101" spans="2:32" s="2" customFormat="1" x14ac:dyDescent="0.2">
      <c r="B101" s="4"/>
      <c r="C101" s="4"/>
      <c r="D101" s="4"/>
      <c r="E101" s="4"/>
      <c r="F101" s="13"/>
      <c r="G101" s="13"/>
      <c r="H101" s="13"/>
      <c r="I101" s="13"/>
      <c r="J101" s="13"/>
      <c r="K101" s="13"/>
      <c r="L101" s="13"/>
      <c r="M101" s="13"/>
      <c r="U101" s="68" t="s">
        <v>61</v>
      </c>
      <c r="V101" s="41" t="str">
        <f>""</f>
        <v/>
      </c>
      <c r="W101" s="13" t="str">
        <f>""</f>
        <v/>
      </c>
      <c r="X101" s="13" t="str">
        <f>""</f>
        <v/>
      </c>
      <c r="Y101" s="36" t="str">
        <f>""</f>
        <v/>
      </c>
      <c r="Z101" s="35" t="str">
        <f t="shared" si="68"/>
        <v/>
      </c>
      <c r="AA101" s="13">
        <f t="shared" si="67"/>
        <v>0</v>
      </c>
      <c r="AB101" s="13" t="str">
        <f>IF(AA101&gt;0,X101&amp;Language!$E$84&amp;Y101,"")</f>
        <v/>
      </c>
      <c r="AD101" s="145"/>
      <c r="AE101" s="150" t="str">
        <f>IF($AA101=0,"",IF($X101&gt;$Y101,Settings!$C$4,IF($X101=$Y101,1,0)))</f>
        <v/>
      </c>
      <c r="AF101" s="145" t="str">
        <f>IF($AA101=0,"",IF($X101&lt;$Y101,Settings!$C$4,IF($X101=$Y101,1,0)))</f>
        <v/>
      </c>
    </row>
    <row r="102" spans="2:32" s="2" customFormat="1" x14ac:dyDescent="0.2">
      <c r="B102" s="4"/>
      <c r="C102" s="4"/>
      <c r="D102" s="4"/>
      <c r="E102" s="4"/>
      <c r="F102" s="13"/>
      <c r="G102" s="13"/>
      <c r="H102" s="13"/>
      <c r="I102" s="13"/>
      <c r="J102" s="13"/>
      <c r="K102" s="13"/>
      <c r="L102" s="13"/>
      <c r="M102" s="13"/>
      <c r="U102" s="68" t="s">
        <v>62</v>
      </c>
      <c r="V102" s="41" t="str">
        <f>""</f>
        <v/>
      </c>
      <c r="W102" s="13" t="str">
        <f>""</f>
        <v/>
      </c>
      <c r="X102" s="13" t="str">
        <f>""</f>
        <v/>
      </c>
      <c r="Y102" s="36" t="str">
        <f>""</f>
        <v/>
      </c>
      <c r="Z102" s="35" t="str">
        <f t="shared" si="68"/>
        <v/>
      </c>
      <c r="AA102" s="13">
        <f t="shared" si="67"/>
        <v>0</v>
      </c>
      <c r="AB102" s="13" t="str">
        <f>IF(AA102&gt;0,X102&amp;Language!$E$84&amp;Y102,"")</f>
        <v/>
      </c>
      <c r="AD102" s="145"/>
      <c r="AE102" s="150" t="str">
        <f>IF($AA102=0,"",IF($X102&gt;$Y102,Settings!$C$4,IF($X102=$Y102,1,0)))</f>
        <v/>
      </c>
      <c r="AF102" s="145" t="str">
        <f>IF($AA102=0,"",IF($X102&lt;$Y102,Settings!$C$4,IF($X102=$Y102,1,0)))</f>
        <v/>
      </c>
    </row>
    <row r="103" spans="2:32" s="2" customFormat="1" x14ac:dyDescent="0.2">
      <c r="B103" s="4"/>
      <c r="C103" s="4"/>
      <c r="D103" s="4"/>
      <c r="E103" s="4"/>
      <c r="F103" s="13"/>
      <c r="G103" s="13"/>
      <c r="H103" s="13"/>
      <c r="I103" s="13"/>
      <c r="J103" s="13"/>
      <c r="K103" s="13"/>
      <c r="L103" s="13"/>
      <c r="M103" s="13"/>
      <c r="U103" s="68" t="s">
        <v>63</v>
      </c>
      <c r="V103" s="41" t="str">
        <f>""</f>
        <v/>
      </c>
      <c r="W103" s="13" t="str">
        <f>""</f>
        <v/>
      </c>
      <c r="X103" s="13" t="str">
        <f>""</f>
        <v/>
      </c>
      <c r="Y103" s="36" t="str">
        <f>""</f>
        <v/>
      </c>
      <c r="Z103" s="35" t="str">
        <f t="shared" si="68"/>
        <v/>
      </c>
      <c r="AA103" s="13">
        <f t="shared" si="67"/>
        <v>0</v>
      </c>
      <c r="AB103" s="13" t="str">
        <f>IF(AA103&gt;0,X103&amp;Language!$E$84&amp;Y103,"")</f>
        <v/>
      </c>
      <c r="AD103" s="145"/>
      <c r="AE103" s="150" t="str">
        <f>IF($AA103=0,"",IF($X103&gt;$Y103,Settings!$C$4,IF($X103=$Y103,1,0)))</f>
        <v/>
      </c>
      <c r="AF103" s="145" t="str">
        <f>IF($AA103=0,"",IF($X103&lt;$Y103,Settings!$C$4,IF($X103=$Y103,1,0)))</f>
        <v/>
      </c>
    </row>
    <row r="104" spans="2:32" s="2" customFormat="1" x14ac:dyDescent="0.2">
      <c r="B104" s="4"/>
      <c r="C104" s="4"/>
      <c r="D104" s="4"/>
      <c r="E104" s="4"/>
      <c r="F104" s="13"/>
      <c r="G104" s="13"/>
      <c r="H104" s="13"/>
      <c r="I104" s="13"/>
      <c r="J104" s="13"/>
      <c r="K104" s="13"/>
      <c r="L104" s="13"/>
      <c r="M104" s="13"/>
      <c r="U104" s="68" t="s">
        <v>64</v>
      </c>
      <c r="V104" s="41" t="str">
        <f>""</f>
        <v/>
      </c>
      <c r="W104" s="13" t="str">
        <f>""</f>
        <v/>
      </c>
      <c r="X104" s="13" t="str">
        <f>""</f>
        <v/>
      </c>
      <c r="Y104" s="36" t="str">
        <f>""</f>
        <v/>
      </c>
      <c r="Z104" s="35" t="str">
        <f t="shared" si="68"/>
        <v/>
      </c>
      <c r="AA104" s="13">
        <f t="shared" si="67"/>
        <v>0</v>
      </c>
      <c r="AB104" s="13" t="str">
        <f>IF(AA104&gt;0,X104&amp;Language!$E$84&amp;Y104,"")</f>
        <v/>
      </c>
      <c r="AD104" s="145"/>
      <c r="AE104" s="150" t="str">
        <f>IF($AA104=0,"",IF($X104&gt;$Y104,Settings!$C$4,IF($X104=$Y104,1,0)))</f>
        <v/>
      </c>
      <c r="AF104" s="145" t="str">
        <f>IF($AA104=0,"",IF($X104&lt;$Y104,Settings!$C$4,IF($X104=$Y104,1,0)))</f>
        <v/>
      </c>
    </row>
    <row r="105" spans="2:32" s="2" customFormat="1" x14ac:dyDescent="0.2">
      <c r="B105" s="4"/>
      <c r="C105" s="4"/>
      <c r="D105" s="4"/>
      <c r="E105" s="4"/>
      <c r="F105" s="13"/>
      <c r="G105" s="13"/>
      <c r="H105" s="13"/>
      <c r="I105" s="13"/>
      <c r="J105" s="13"/>
      <c r="K105" s="13"/>
      <c r="L105" s="13"/>
      <c r="M105" s="13"/>
      <c r="U105" s="68" t="s">
        <v>65</v>
      </c>
      <c r="V105" s="41" t="str">
        <f>""</f>
        <v/>
      </c>
      <c r="W105" s="13" t="str">
        <f>""</f>
        <v/>
      </c>
      <c r="X105" s="13" t="str">
        <f>""</f>
        <v/>
      </c>
      <c r="Y105" s="36" t="str">
        <f>""</f>
        <v/>
      </c>
      <c r="Z105" s="35" t="str">
        <f t="shared" si="68"/>
        <v/>
      </c>
      <c r="AA105" s="13">
        <f t="shared" si="67"/>
        <v>0</v>
      </c>
      <c r="AB105" s="13" t="str">
        <f>IF(AA105&gt;0,X105&amp;Language!$E$84&amp;Y105,"")</f>
        <v/>
      </c>
      <c r="AD105" s="145"/>
      <c r="AE105" s="150" t="str">
        <f>IF($AA105=0,"",IF($X105&gt;$Y105,Settings!$C$4,IF($X105=$Y105,1,0)))</f>
        <v/>
      </c>
      <c r="AF105" s="145" t="str">
        <f>IF($AA105=0,"",IF($X105&lt;$Y105,Settings!$C$4,IF($X105=$Y105,1,0)))</f>
        <v/>
      </c>
    </row>
    <row r="106" spans="2:32" s="2" customFormat="1" x14ac:dyDescent="0.2">
      <c r="B106" s="4"/>
      <c r="C106" s="4"/>
      <c r="D106" s="4"/>
      <c r="E106" s="4"/>
      <c r="F106" s="13"/>
      <c r="G106" s="13"/>
      <c r="H106" s="13"/>
      <c r="I106" s="13"/>
      <c r="J106" s="13"/>
      <c r="K106" s="13"/>
      <c r="L106" s="13"/>
      <c r="M106" s="13"/>
      <c r="U106" s="68" t="s">
        <v>66</v>
      </c>
      <c r="V106" s="41" t="str">
        <f>""</f>
        <v/>
      </c>
      <c r="W106" s="13" t="str">
        <f>""</f>
        <v/>
      </c>
      <c r="X106" s="13" t="str">
        <f>""</f>
        <v/>
      </c>
      <c r="Y106" s="36" t="str">
        <f>""</f>
        <v/>
      </c>
      <c r="Z106" s="35" t="str">
        <f t="shared" si="68"/>
        <v/>
      </c>
      <c r="AA106" s="13">
        <f t="shared" si="67"/>
        <v>0</v>
      </c>
      <c r="AB106" s="13" t="str">
        <f>IF(AA106&gt;0,X106&amp;Language!$E$84&amp;Y106,"")</f>
        <v/>
      </c>
      <c r="AD106" s="145"/>
      <c r="AE106" s="150" t="str">
        <f>IF($AA106=0,"",IF($X106&gt;$Y106,Settings!$C$4,IF($X106=$Y106,1,0)))</f>
        <v/>
      </c>
      <c r="AF106" s="145" t="str">
        <f>IF($AA106=0,"",IF($X106&lt;$Y106,Settings!$C$4,IF($X106=$Y106,1,0)))</f>
        <v/>
      </c>
    </row>
    <row r="107" spans="2:32" s="2" customFormat="1" x14ac:dyDescent="0.2">
      <c r="B107" s="4"/>
      <c r="C107" s="4"/>
      <c r="D107" s="4"/>
      <c r="E107" s="4"/>
      <c r="F107" s="13"/>
      <c r="G107" s="13"/>
      <c r="H107" s="13"/>
      <c r="I107" s="13"/>
      <c r="J107" s="13"/>
      <c r="K107" s="13"/>
      <c r="L107" s="13"/>
      <c r="M107" s="13"/>
      <c r="U107" s="68" t="s">
        <v>67</v>
      </c>
      <c r="V107" s="41" t="str">
        <f>""</f>
        <v/>
      </c>
      <c r="W107" s="13" t="str">
        <f>""</f>
        <v/>
      </c>
      <c r="X107" s="13" t="str">
        <f>""</f>
        <v/>
      </c>
      <c r="Y107" s="36" t="str">
        <f>""</f>
        <v/>
      </c>
      <c r="Z107" s="35" t="str">
        <f t="shared" si="68"/>
        <v/>
      </c>
      <c r="AA107" s="13">
        <f t="shared" si="67"/>
        <v>0</v>
      </c>
      <c r="AB107" s="13" t="str">
        <f>IF(AA107&gt;0,X107&amp;Language!$E$84&amp;Y107,"")</f>
        <v/>
      </c>
      <c r="AD107" s="145"/>
      <c r="AE107" s="150" t="str">
        <f>IF($AA107=0,"",IF($X107&gt;$Y107,Settings!$C$4,IF($X107=$Y107,1,0)))</f>
        <v/>
      </c>
      <c r="AF107" s="145" t="str">
        <f>IF($AA107=0,"",IF($X107&lt;$Y107,Settings!$C$4,IF($X107=$Y107,1,0)))</f>
        <v/>
      </c>
    </row>
    <row r="108" spans="2:32" s="2" customFormat="1" x14ac:dyDescent="0.2">
      <c r="B108" s="4"/>
      <c r="C108" s="4"/>
      <c r="D108" s="4"/>
      <c r="E108" s="4"/>
      <c r="F108" s="13"/>
      <c r="G108" s="13"/>
      <c r="H108" s="13"/>
      <c r="I108" s="13"/>
      <c r="J108" s="13"/>
      <c r="K108" s="13"/>
      <c r="L108" s="13"/>
      <c r="M108" s="13"/>
      <c r="U108" s="68" t="s">
        <v>68</v>
      </c>
      <c r="V108" s="41" t="str">
        <f>""</f>
        <v/>
      </c>
      <c r="W108" s="13" t="str">
        <f>""</f>
        <v/>
      </c>
      <c r="X108" s="13" t="str">
        <f>""</f>
        <v/>
      </c>
      <c r="Y108" s="36" t="str">
        <f>""</f>
        <v/>
      </c>
      <c r="Z108" s="35" t="str">
        <f t="shared" si="68"/>
        <v/>
      </c>
      <c r="AA108" s="13">
        <f t="shared" si="67"/>
        <v>0</v>
      </c>
      <c r="AB108" s="13" t="str">
        <f>IF(AA108&gt;0,X108&amp;Language!$E$84&amp;Y108,"")</f>
        <v/>
      </c>
      <c r="AD108" s="145"/>
      <c r="AE108" s="150" t="str">
        <f>IF($AA108=0,"",IF($X108&gt;$Y108,Settings!$C$4,IF($X108=$Y108,1,0)))</f>
        <v/>
      </c>
      <c r="AF108" s="145" t="str">
        <f>IF($AA108=0,"",IF($X108&lt;$Y108,Settings!$C$4,IF($X108=$Y108,1,0)))</f>
        <v/>
      </c>
    </row>
    <row r="109" spans="2:32" s="2" customFormat="1" x14ac:dyDescent="0.2">
      <c r="B109" s="4"/>
      <c r="C109" s="4"/>
      <c r="D109" s="4"/>
      <c r="E109" s="4"/>
      <c r="F109" s="13"/>
      <c r="G109" s="13"/>
      <c r="H109" s="13"/>
      <c r="I109" s="13"/>
      <c r="J109" s="13"/>
      <c r="K109" s="13"/>
      <c r="L109" s="13"/>
      <c r="M109" s="13"/>
      <c r="U109" s="68" t="s">
        <v>69</v>
      </c>
      <c r="V109" s="41" t="str">
        <f>""</f>
        <v/>
      </c>
      <c r="W109" s="13" t="str">
        <f>""</f>
        <v/>
      </c>
      <c r="X109" s="13" t="str">
        <f>""</f>
        <v/>
      </c>
      <c r="Y109" s="36" t="str">
        <f>""</f>
        <v/>
      </c>
      <c r="Z109" s="35" t="str">
        <f>""</f>
        <v/>
      </c>
      <c r="AA109" s="13">
        <f t="shared" si="67"/>
        <v>0</v>
      </c>
      <c r="AB109" s="13" t="str">
        <f>""</f>
        <v/>
      </c>
      <c r="AD109" s="145"/>
      <c r="AE109" s="150" t="str">
        <f>IF($AA109=0,"",IF($X109&gt;$Y109,Settings!$C$4,IF($X109=$Y109,1,0)))</f>
        <v/>
      </c>
      <c r="AF109" s="145" t="str">
        <f>IF($AA109=0,"",IF($X109&lt;$Y109,Settings!$C$4,IF($X109=$Y109,1,0)))</f>
        <v/>
      </c>
    </row>
    <row r="110" spans="2:32" s="2" customFormat="1" x14ac:dyDescent="0.2">
      <c r="B110" s="4"/>
      <c r="C110" s="4"/>
      <c r="D110" s="4"/>
      <c r="E110" s="4"/>
      <c r="F110" s="13"/>
      <c r="G110" s="13"/>
      <c r="H110" s="13"/>
      <c r="I110" s="13"/>
      <c r="J110" s="13"/>
      <c r="K110" s="13"/>
      <c r="L110" s="13"/>
      <c r="M110" s="13"/>
      <c r="U110" s="68" t="s">
        <v>70</v>
      </c>
      <c r="V110" s="41" t="str">
        <f>""</f>
        <v/>
      </c>
      <c r="W110" s="13" t="str">
        <f>""</f>
        <v/>
      </c>
      <c r="X110" s="13" t="str">
        <f>""</f>
        <v/>
      </c>
      <c r="Y110" s="36" t="str">
        <f>""</f>
        <v/>
      </c>
      <c r="Z110" s="35" t="str">
        <f>""</f>
        <v/>
      </c>
      <c r="AA110" s="13">
        <f t="shared" si="67"/>
        <v>0</v>
      </c>
      <c r="AB110" s="13" t="str">
        <f>""</f>
        <v/>
      </c>
      <c r="AD110" s="145"/>
      <c r="AE110" s="150" t="str">
        <f>IF($AA110=0,"",IF($X110&gt;$Y110,Settings!$C$4,IF($X110=$Y110,1,0)))</f>
        <v/>
      </c>
      <c r="AF110" s="145" t="str">
        <f>IF($AA110=0,"",IF($X110&lt;$Y110,Settings!$C$4,IF($X110=$Y110,1,0)))</f>
        <v/>
      </c>
    </row>
    <row r="111" spans="2:32" s="2" customFormat="1" x14ac:dyDescent="0.2">
      <c r="B111" s="4"/>
      <c r="C111" s="4"/>
      <c r="D111" s="4"/>
      <c r="E111" s="4"/>
      <c r="F111" s="13"/>
      <c r="G111" s="13"/>
      <c r="H111" s="13"/>
      <c r="I111" s="13"/>
      <c r="J111" s="13"/>
      <c r="K111" s="13"/>
      <c r="L111" s="13"/>
      <c r="M111" s="13"/>
      <c r="U111" s="68" t="s">
        <v>71</v>
      </c>
      <c r="V111" s="41" t="str">
        <f>""</f>
        <v/>
      </c>
      <c r="W111" s="13" t="str">
        <f>""</f>
        <v/>
      </c>
      <c r="X111" s="13" t="str">
        <f>""</f>
        <v/>
      </c>
      <c r="Y111" s="36" t="str">
        <f>""</f>
        <v/>
      </c>
      <c r="Z111" s="35" t="str">
        <f>""</f>
        <v/>
      </c>
      <c r="AA111" s="13">
        <f t="shared" si="67"/>
        <v>0</v>
      </c>
      <c r="AB111" s="13" t="str">
        <f>""</f>
        <v/>
      </c>
      <c r="AD111" s="145"/>
      <c r="AE111" s="150" t="str">
        <f>IF($AA111=0,"",IF($X111&gt;$Y111,Settings!$C$4,IF($X111=$Y111,1,0)))</f>
        <v/>
      </c>
      <c r="AF111" s="145" t="str">
        <f>IF($AA111=0,"",IF($X111&lt;$Y111,Settings!$C$4,IF($X111=$Y111,1,0)))</f>
        <v/>
      </c>
    </row>
    <row r="112" spans="2:32" s="2" customFormat="1" x14ac:dyDescent="0.2">
      <c r="B112" s="4"/>
      <c r="C112" s="4"/>
      <c r="D112" s="4"/>
      <c r="E112" s="4"/>
      <c r="F112" s="13"/>
      <c r="G112" s="13"/>
      <c r="H112" s="13"/>
      <c r="I112" s="13"/>
      <c r="J112" s="13"/>
      <c r="K112" s="13"/>
      <c r="L112" s="13"/>
      <c r="M112" s="13"/>
      <c r="U112" s="68" t="s">
        <v>72</v>
      </c>
      <c r="V112" s="41" t="str">
        <f>""</f>
        <v/>
      </c>
      <c r="W112" s="13" t="str">
        <f>""</f>
        <v/>
      </c>
      <c r="X112" s="13" t="str">
        <f>""</f>
        <v/>
      </c>
      <c r="Y112" s="36" t="str">
        <f>""</f>
        <v/>
      </c>
      <c r="Z112" s="35" t="str">
        <f>""</f>
        <v/>
      </c>
      <c r="AA112" s="13">
        <f t="shared" si="67"/>
        <v>0</v>
      </c>
      <c r="AB112" s="13" t="str">
        <f>""</f>
        <v/>
      </c>
      <c r="AD112" s="145"/>
      <c r="AE112" s="150" t="str">
        <f>IF($AA112=0,"",IF($X112&gt;$Y112,Settings!$C$4,IF($X112=$Y112,1,0)))</f>
        <v/>
      </c>
      <c r="AF112" s="145" t="str">
        <f>IF($AA112=0,"",IF($X112&lt;$Y112,Settings!$C$4,IF($X112=$Y112,1,0)))</f>
        <v/>
      </c>
    </row>
    <row r="113" spans="2:32" s="2" customFormat="1" x14ac:dyDescent="0.2">
      <c r="B113" s="4"/>
      <c r="C113" s="4"/>
      <c r="D113" s="4"/>
      <c r="E113" s="4"/>
      <c r="F113" s="13"/>
      <c r="G113" s="13"/>
      <c r="H113" s="13"/>
      <c r="I113" s="13"/>
      <c r="J113" s="13"/>
      <c r="K113" s="13"/>
      <c r="L113" s="13"/>
      <c r="M113" s="13"/>
      <c r="U113" s="68" t="s">
        <v>73</v>
      </c>
      <c r="V113" s="41" t="str">
        <f>""</f>
        <v/>
      </c>
      <c r="W113" s="13" t="str">
        <f>""</f>
        <v/>
      </c>
      <c r="X113" s="13" t="str">
        <f>""</f>
        <v/>
      </c>
      <c r="Y113" s="36" t="str">
        <f>""</f>
        <v/>
      </c>
      <c r="Z113" s="35" t="str">
        <f>""</f>
        <v/>
      </c>
      <c r="AA113" s="13">
        <f t="shared" si="67"/>
        <v>0</v>
      </c>
      <c r="AB113" s="13" t="str">
        <f>""</f>
        <v/>
      </c>
      <c r="AD113" s="145"/>
      <c r="AE113" s="150" t="str">
        <f>IF($AA113=0,"",IF($X113&gt;$Y113,Settings!$C$4,IF($X113=$Y113,1,0)))</f>
        <v/>
      </c>
      <c r="AF113" s="145" t="str">
        <f>IF($AA113=0,"",IF($X113&lt;$Y113,Settings!$C$4,IF($X113=$Y113,1,0)))</f>
        <v/>
      </c>
    </row>
    <row r="114" spans="2:32" s="2" customFormat="1" x14ac:dyDescent="0.2">
      <c r="B114" s="4"/>
      <c r="C114" s="4"/>
      <c r="D114" s="4"/>
      <c r="E114" s="4"/>
      <c r="F114" s="13"/>
      <c r="G114" s="13"/>
      <c r="H114" s="13"/>
      <c r="I114" s="13"/>
      <c r="J114" s="13"/>
      <c r="K114" s="13"/>
      <c r="L114" s="13"/>
      <c r="M114" s="13"/>
      <c r="U114" s="68" t="s">
        <v>74</v>
      </c>
      <c r="V114" s="41" t="str">
        <f>""</f>
        <v/>
      </c>
      <c r="W114" s="13" t="str">
        <f>""</f>
        <v/>
      </c>
      <c r="X114" s="13" t="str">
        <f>""</f>
        <v/>
      </c>
      <c r="Y114" s="36" t="str">
        <f>""</f>
        <v/>
      </c>
      <c r="Z114" s="35" t="str">
        <f>""</f>
        <v/>
      </c>
      <c r="AA114" s="13">
        <f t="shared" si="67"/>
        <v>0</v>
      </c>
      <c r="AB114" s="13" t="str">
        <f>""</f>
        <v/>
      </c>
      <c r="AD114" s="145"/>
      <c r="AE114" s="150" t="str">
        <f>IF($AA114=0,"",IF($X114&gt;$Y114,Settings!$C$4,IF($X114=$Y114,1,0)))</f>
        <v/>
      </c>
      <c r="AF114" s="145" t="str">
        <f>IF($AA114=0,"",IF($X114&lt;$Y114,Settings!$C$4,IF($X114=$Y114,1,0)))</f>
        <v/>
      </c>
    </row>
    <row r="115" spans="2:32" s="2" customFormat="1" x14ac:dyDescent="0.2">
      <c r="B115" s="4"/>
      <c r="C115" s="4"/>
      <c r="D115" s="4"/>
      <c r="E115" s="4"/>
      <c r="F115" s="13"/>
      <c r="G115" s="13"/>
      <c r="H115" s="13"/>
      <c r="I115" s="13"/>
      <c r="J115" s="13"/>
      <c r="K115" s="13"/>
      <c r="L115" s="13"/>
      <c r="M115" s="13"/>
      <c r="U115" s="68" t="s">
        <v>75</v>
      </c>
      <c r="V115" s="41" t="str">
        <f>""</f>
        <v/>
      </c>
      <c r="W115" s="13" t="str">
        <f>""</f>
        <v/>
      </c>
      <c r="X115" s="13" t="str">
        <f>""</f>
        <v/>
      </c>
      <c r="Y115" s="36" t="str">
        <f>""</f>
        <v/>
      </c>
      <c r="Z115" s="35" t="str">
        <f>""</f>
        <v/>
      </c>
      <c r="AA115" s="13">
        <f t="shared" si="67"/>
        <v>0</v>
      </c>
      <c r="AB115" s="13" t="str">
        <f>""</f>
        <v/>
      </c>
      <c r="AD115" s="145"/>
      <c r="AE115" s="150" t="str">
        <f>IF($AA115=0,"",IF($X115&gt;$Y115,Settings!$C$4,IF($X115=$Y115,1,0)))</f>
        <v/>
      </c>
      <c r="AF115" s="145" t="str">
        <f>IF($AA115=0,"",IF($X115&lt;$Y115,Settings!$C$4,IF($X115=$Y115,1,0)))</f>
        <v/>
      </c>
    </row>
    <row r="116" spans="2:32" s="2" customFormat="1" x14ac:dyDescent="0.2">
      <c r="B116" s="4"/>
      <c r="C116" s="4"/>
      <c r="D116" s="4"/>
      <c r="E116" s="4"/>
      <c r="F116" s="13"/>
      <c r="G116" s="13"/>
      <c r="H116" s="13"/>
      <c r="I116" s="13"/>
      <c r="J116" s="13"/>
      <c r="K116" s="13"/>
      <c r="L116" s="13"/>
      <c r="M116" s="13"/>
      <c r="U116" s="68" t="s">
        <v>76</v>
      </c>
      <c r="V116" s="41" t="str">
        <f>""</f>
        <v/>
      </c>
      <c r="W116" s="13" t="str">
        <f>""</f>
        <v/>
      </c>
      <c r="X116" s="13" t="str">
        <f>""</f>
        <v/>
      </c>
      <c r="Y116" s="36" t="str">
        <f>""</f>
        <v/>
      </c>
      <c r="Z116" s="35" t="str">
        <f>""</f>
        <v/>
      </c>
      <c r="AA116" s="13">
        <f t="shared" si="67"/>
        <v>0</v>
      </c>
      <c r="AB116" s="13" t="str">
        <f>""</f>
        <v/>
      </c>
      <c r="AD116" s="145"/>
      <c r="AE116" s="150" t="str">
        <f>IF($AA116=0,"",IF($X116&gt;$Y116,Settings!$C$4,IF($X116=$Y116,1,0)))</f>
        <v/>
      </c>
      <c r="AF116" s="145" t="str">
        <f>IF($AA116=0,"",IF($X116&lt;$Y116,Settings!$C$4,IF($X116=$Y116,1,0)))</f>
        <v/>
      </c>
    </row>
    <row r="117" spans="2:32" s="2" customFormat="1" x14ac:dyDescent="0.2">
      <c r="B117" s="4"/>
      <c r="C117" s="4"/>
      <c r="D117" s="4"/>
      <c r="E117" s="4"/>
      <c r="F117" s="13"/>
      <c r="G117" s="13"/>
      <c r="H117" s="13"/>
      <c r="I117" s="13"/>
      <c r="J117" s="13"/>
      <c r="K117" s="13"/>
      <c r="L117" s="13"/>
      <c r="M117" s="13"/>
      <c r="U117" s="68" t="s">
        <v>77</v>
      </c>
      <c r="V117" s="41" t="str">
        <f>""</f>
        <v/>
      </c>
      <c r="W117" s="13" t="str">
        <f>""</f>
        <v/>
      </c>
      <c r="X117" s="13" t="str">
        <f>""</f>
        <v/>
      </c>
      <c r="Y117" s="36" t="str">
        <f>""</f>
        <v/>
      </c>
      <c r="Z117" s="35" t="str">
        <f>""</f>
        <v/>
      </c>
      <c r="AA117" s="13">
        <f t="shared" si="67"/>
        <v>0</v>
      </c>
      <c r="AB117" s="13" t="str">
        <f>""</f>
        <v/>
      </c>
      <c r="AD117" s="145"/>
      <c r="AE117" s="150" t="str">
        <f>IF($AA117=0,"",IF($X117&gt;$Y117,Settings!$C$4,IF($X117=$Y117,1,0)))</f>
        <v/>
      </c>
      <c r="AF117" s="145" t="str">
        <f>IF($AA117=0,"",IF($X117&lt;$Y117,Settings!$C$4,IF($X117=$Y117,1,0)))</f>
        <v/>
      </c>
    </row>
    <row r="118" spans="2:32" s="2" customFormat="1" x14ac:dyDescent="0.2">
      <c r="B118" s="4"/>
      <c r="C118" s="4"/>
      <c r="D118" s="4"/>
      <c r="E118" s="4"/>
      <c r="F118" s="13"/>
      <c r="G118" s="13"/>
      <c r="H118" s="13"/>
      <c r="I118" s="13"/>
      <c r="J118" s="13"/>
      <c r="K118" s="13"/>
      <c r="L118" s="13"/>
      <c r="M118" s="13"/>
      <c r="U118" s="68" t="s">
        <v>78</v>
      </c>
      <c r="V118" s="41" t="str">
        <f>""</f>
        <v/>
      </c>
      <c r="W118" s="13" t="str">
        <f>""</f>
        <v/>
      </c>
      <c r="X118" s="13" t="str">
        <f>""</f>
        <v/>
      </c>
      <c r="Y118" s="36" t="str">
        <f>""</f>
        <v/>
      </c>
      <c r="Z118" s="35" t="str">
        <f>""</f>
        <v/>
      </c>
      <c r="AA118" s="13">
        <f t="shared" si="67"/>
        <v>0</v>
      </c>
      <c r="AB118" s="13" t="str">
        <f>""</f>
        <v/>
      </c>
      <c r="AD118" s="145"/>
      <c r="AE118" s="150" t="str">
        <f>IF($AA118=0,"",IF($X118&gt;$Y118,Settings!$C$4,IF($X118=$Y118,1,0)))</f>
        <v/>
      </c>
      <c r="AF118" s="145" t="str">
        <f>IF($AA118=0,"",IF($X118&lt;$Y118,Settings!$C$4,IF($X118=$Y118,1,0)))</f>
        <v/>
      </c>
    </row>
    <row r="119" spans="2:32" s="2" customFormat="1" x14ac:dyDescent="0.2">
      <c r="B119" s="4"/>
      <c r="C119" s="4"/>
      <c r="D119" s="4"/>
      <c r="E119" s="4"/>
      <c r="F119" s="13"/>
      <c r="G119" s="13"/>
      <c r="H119" s="13"/>
      <c r="I119" s="13"/>
      <c r="J119" s="13"/>
      <c r="K119" s="13"/>
      <c r="L119" s="13"/>
      <c r="M119" s="13"/>
      <c r="U119" s="68" t="s">
        <v>79</v>
      </c>
      <c r="V119" s="41" t="str">
        <f>""</f>
        <v/>
      </c>
      <c r="W119" s="13" t="str">
        <f>""</f>
        <v/>
      </c>
      <c r="X119" s="13" t="str">
        <f>""</f>
        <v/>
      </c>
      <c r="Y119" s="36" t="str">
        <f>""</f>
        <v/>
      </c>
      <c r="Z119" s="35" t="str">
        <f>""</f>
        <v/>
      </c>
      <c r="AA119" s="13">
        <f t="shared" si="67"/>
        <v>0</v>
      </c>
      <c r="AB119" s="13" t="str">
        <f>""</f>
        <v/>
      </c>
      <c r="AD119" s="145"/>
      <c r="AE119" s="150" t="str">
        <f>IF($AA119=0,"",IF($X119&gt;$Y119,Settings!$C$4,IF($X119=$Y119,1,0)))</f>
        <v/>
      </c>
      <c r="AF119" s="145" t="str">
        <f>IF($AA119=0,"",IF($X119&lt;$Y119,Settings!$C$4,IF($X119=$Y119,1,0)))</f>
        <v/>
      </c>
    </row>
    <row r="120" spans="2:32" s="2" customFormat="1" x14ac:dyDescent="0.2">
      <c r="B120" s="4"/>
      <c r="C120" s="4"/>
      <c r="D120" s="4"/>
      <c r="E120" s="4"/>
      <c r="F120" s="13"/>
      <c r="G120" s="13"/>
      <c r="H120" s="13"/>
      <c r="I120" s="13"/>
      <c r="J120" s="13"/>
      <c r="K120" s="13"/>
      <c r="L120" s="13"/>
      <c r="M120" s="13"/>
      <c r="U120" s="68" t="s">
        <v>80</v>
      </c>
      <c r="V120" s="41" t="str">
        <f>""</f>
        <v/>
      </c>
      <c r="W120" s="13" t="str">
        <f>""</f>
        <v/>
      </c>
      <c r="X120" s="13" t="str">
        <f>""</f>
        <v/>
      </c>
      <c r="Y120" s="36" t="str">
        <f>""</f>
        <v/>
      </c>
      <c r="Z120" s="35" t="str">
        <f>""</f>
        <v/>
      </c>
      <c r="AA120" s="13">
        <f t="shared" si="67"/>
        <v>0</v>
      </c>
      <c r="AB120" s="13" t="str">
        <f>""</f>
        <v/>
      </c>
      <c r="AD120" s="145"/>
      <c r="AE120" s="150" t="str">
        <f>IF($AA120=0,"",IF($X120&gt;$Y120,Settings!$C$4,IF($X120=$Y120,1,0)))</f>
        <v/>
      </c>
      <c r="AF120" s="145" t="str">
        <f>IF($AA120=0,"",IF($X120&lt;$Y120,Settings!$C$4,IF($X120=$Y120,1,0)))</f>
        <v/>
      </c>
    </row>
    <row r="121" spans="2:32" s="2" customFormat="1" x14ac:dyDescent="0.2">
      <c r="B121" s="4"/>
      <c r="C121" s="4"/>
      <c r="D121" s="4"/>
      <c r="E121" s="4"/>
      <c r="F121" s="13"/>
      <c r="G121" s="13"/>
      <c r="H121" s="13"/>
      <c r="I121" s="13"/>
      <c r="J121" s="13"/>
      <c r="K121" s="13"/>
      <c r="L121" s="13"/>
      <c r="M121" s="13"/>
      <c r="U121" s="68" t="s">
        <v>81</v>
      </c>
      <c r="V121" s="41" t="str">
        <f>""</f>
        <v/>
      </c>
      <c r="W121" s="13" t="str">
        <f>""</f>
        <v/>
      </c>
      <c r="X121" s="13" t="str">
        <f>""</f>
        <v/>
      </c>
      <c r="Y121" s="36" t="str">
        <f>""</f>
        <v/>
      </c>
      <c r="Z121" s="35" t="str">
        <f>""</f>
        <v/>
      </c>
      <c r="AA121" s="13">
        <f t="shared" si="67"/>
        <v>0</v>
      </c>
      <c r="AB121" s="13" t="str">
        <f>""</f>
        <v/>
      </c>
      <c r="AD121" s="145"/>
      <c r="AE121" s="150" t="str">
        <f>IF($AA121=0,"",IF($X121&gt;$Y121,Settings!$C$4,IF($X121=$Y121,1,0)))</f>
        <v/>
      </c>
      <c r="AF121" s="145" t="str">
        <f>IF($AA121=0,"",IF($X121&lt;$Y121,Settings!$C$4,IF($X121=$Y121,1,0)))</f>
        <v/>
      </c>
    </row>
    <row r="122" spans="2:32" s="2" customFormat="1" x14ac:dyDescent="0.2">
      <c r="B122" s="4"/>
      <c r="C122" s="4"/>
      <c r="D122" s="4"/>
      <c r="E122" s="4"/>
      <c r="F122" s="13"/>
      <c r="G122" s="13"/>
      <c r="H122" s="13"/>
      <c r="I122" s="13"/>
      <c r="J122" s="13"/>
      <c r="K122" s="13"/>
      <c r="L122" s="13"/>
      <c r="M122" s="13"/>
      <c r="U122" s="68" t="s">
        <v>82</v>
      </c>
      <c r="V122" s="41" t="str">
        <f>""</f>
        <v/>
      </c>
      <c r="W122" s="13" t="str">
        <f>""</f>
        <v/>
      </c>
      <c r="X122" s="13" t="str">
        <f>""</f>
        <v/>
      </c>
      <c r="Y122" s="36" t="str">
        <f>""</f>
        <v/>
      </c>
      <c r="Z122" s="35" t="str">
        <f>""</f>
        <v/>
      </c>
      <c r="AA122" s="13">
        <f t="shared" si="67"/>
        <v>0</v>
      </c>
      <c r="AB122" s="13" t="str">
        <f>""</f>
        <v/>
      </c>
      <c r="AD122" s="145"/>
      <c r="AE122" s="150" t="str">
        <f>IF($AA122=0,"",IF($X122&gt;$Y122,Settings!$C$4,IF($X122=$Y122,1,0)))</f>
        <v/>
      </c>
      <c r="AF122" s="145" t="str">
        <f>IF($AA122=0,"",IF($X122&lt;$Y122,Settings!$C$4,IF($X122=$Y122,1,0)))</f>
        <v/>
      </c>
    </row>
    <row r="123" spans="2:32" s="2" customFormat="1" x14ac:dyDescent="0.2">
      <c r="B123" s="4"/>
      <c r="C123" s="4"/>
      <c r="D123" s="4"/>
      <c r="E123" s="4"/>
      <c r="F123" s="13"/>
      <c r="G123" s="13"/>
      <c r="H123" s="13"/>
      <c r="I123" s="13"/>
      <c r="J123" s="13"/>
      <c r="K123" s="13"/>
      <c r="L123" s="13"/>
      <c r="M123" s="13"/>
      <c r="U123" s="68" t="s">
        <v>83</v>
      </c>
      <c r="V123" s="41" t="str">
        <f>""</f>
        <v/>
      </c>
      <c r="W123" s="13" t="str">
        <f>""</f>
        <v/>
      </c>
      <c r="X123" s="13" t="str">
        <f>""</f>
        <v/>
      </c>
      <c r="Y123" s="36" t="str">
        <f>""</f>
        <v/>
      </c>
      <c r="Z123" s="35" t="str">
        <f>""</f>
        <v/>
      </c>
      <c r="AA123" s="13">
        <f t="shared" si="67"/>
        <v>0</v>
      </c>
      <c r="AB123" s="13" t="str">
        <f>""</f>
        <v/>
      </c>
      <c r="AD123" s="145"/>
      <c r="AE123" s="150" t="str">
        <f>IF($AA123=0,"",IF($X123&gt;$Y123,Settings!$C$4,IF($X123=$Y123,1,0)))</f>
        <v/>
      </c>
      <c r="AF123" s="145" t="str">
        <f>IF($AA123=0,"",IF($X123&lt;$Y123,Settings!$C$4,IF($X123=$Y123,1,0)))</f>
        <v/>
      </c>
    </row>
    <row r="124" spans="2:32" s="2" customFormat="1" x14ac:dyDescent="0.2">
      <c r="B124" s="4"/>
      <c r="C124" s="4"/>
      <c r="D124" s="4"/>
      <c r="E124" s="4"/>
      <c r="F124" s="13"/>
      <c r="G124" s="13"/>
      <c r="H124" s="13"/>
      <c r="I124" s="13"/>
      <c r="J124" s="13"/>
      <c r="K124" s="13"/>
      <c r="L124" s="13"/>
      <c r="M124" s="13"/>
      <c r="U124" s="68" t="s">
        <v>84</v>
      </c>
      <c r="V124" s="41" t="str">
        <f>""</f>
        <v/>
      </c>
      <c r="W124" s="13" t="str">
        <f>""</f>
        <v/>
      </c>
      <c r="X124" s="13" t="str">
        <f>""</f>
        <v/>
      </c>
      <c r="Y124" s="36" t="str">
        <f>""</f>
        <v/>
      </c>
      <c r="Z124" s="35" t="str">
        <f>""</f>
        <v/>
      </c>
      <c r="AA124" s="13">
        <f t="shared" si="67"/>
        <v>0</v>
      </c>
      <c r="AB124" s="13" t="str">
        <f>""</f>
        <v/>
      </c>
      <c r="AD124" s="145"/>
      <c r="AE124" s="150" t="str">
        <f>IF($AA124=0,"",IF($X124&gt;$Y124,Settings!$C$4,IF($X124=$Y124,1,0)))</f>
        <v/>
      </c>
      <c r="AF124" s="145" t="str">
        <f>IF($AA124=0,"",IF($X124&lt;$Y124,Settings!$C$4,IF($X124=$Y124,1,0)))</f>
        <v/>
      </c>
    </row>
    <row r="125" spans="2:32" s="2" customFormat="1" x14ac:dyDescent="0.2">
      <c r="B125" s="4"/>
      <c r="C125" s="4"/>
      <c r="D125" s="4"/>
      <c r="E125" s="4"/>
      <c r="F125" s="13"/>
      <c r="G125" s="13"/>
      <c r="H125" s="13"/>
      <c r="I125" s="13"/>
      <c r="J125" s="13"/>
      <c r="K125" s="13"/>
      <c r="L125" s="13"/>
      <c r="M125" s="13"/>
      <c r="U125" s="68" t="s">
        <v>85</v>
      </c>
      <c r="V125" s="41" t="str">
        <f>""</f>
        <v/>
      </c>
      <c r="W125" s="13" t="str">
        <f>""</f>
        <v/>
      </c>
      <c r="X125" s="13" t="str">
        <f>""</f>
        <v/>
      </c>
      <c r="Y125" s="36" t="str">
        <f>""</f>
        <v/>
      </c>
      <c r="Z125" s="35" t="str">
        <f>""</f>
        <v/>
      </c>
      <c r="AA125" s="13">
        <f t="shared" si="67"/>
        <v>0</v>
      </c>
      <c r="AB125" s="13" t="str">
        <f>""</f>
        <v/>
      </c>
      <c r="AD125" s="145"/>
      <c r="AE125" s="150" t="str">
        <f>IF($AA125=0,"",IF($X125&gt;$Y125,Settings!$C$4,IF($X125=$Y125,1,0)))</f>
        <v/>
      </c>
      <c r="AF125" s="145" t="str">
        <f>IF($AA125=0,"",IF($X125&lt;$Y125,Settings!$C$4,IF($X125=$Y125,1,0)))</f>
        <v/>
      </c>
    </row>
    <row r="126" spans="2:32" s="2" customFormat="1" x14ac:dyDescent="0.2">
      <c r="B126" s="4"/>
      <c r="C126" s="4"/>
      <c r="D126" s="4"/>
      <c r="E126" s="4"/>
      <c r="F126" s="13"/>
      <c r="G126" s="13"/>
      <c r="H126" s="13"/>
      <c r="I126" s="13"/>
      <c r="J126" s="13"/>
      <c r="K126" s="13"/>
      <c r="L126" s="13"/>
      <c r="M126" s="13"/>
      <c r="U126" s="68" t="s">
        <v>86</v>
      </c>
      <c r="V126" s="41" t="str">
        <f>""</f>
        <v/>
      </c>
      <c r="W126" s="13" t="str">
        <f>""</f>
        <v/>
      </c>
      <c r="X126" s="13" t="str">
        <f>""</f>
        <v/>
      </c>
      <c r="Y126" s="36" t="str">
        <f>""</f>
        <v/>
      </c>
      <c r="Z126" s="35" t="str">
        <f>""</f>
        <v/>
      </c>
      <c r="AA126" s="13">
        <f t="shared" si="67"/>
        <v>0</v>
      </c>
      <c r="AB126" s="13" t="str">
        <f>""</f>
        <v/>
      </c>
      <c r="AD126" s="145"/>
      <c r="AE126" s="150" t="str">
        <f>IF($AA126=0,"",IF($X126&gt;$Y126,Settings!$C$4,IF($X126=$Y126,1,0)))</f>
        <v/>
      </c>
      <c r="AF126" s="145" t="str">
        <f>IF($AA126=0,"",IF($X126&lt;$Y126,Settings!$C$4,IF($X126=$Y126,1,0)))</f>
        <v/>
      </c>
    </row>
    <row r="127" spans="2:32" s="2" customFormat="1" x14ac:dyDescent="0.2">
      <c r="B127" s="4"/>
      <c r="C127" s="4"/>
      <c r="D127" s="4"/>
      <c r="E127" s="4"/>
      <c r="F127" s="13"/>
      <c r="G127" s="13"/>
      <c r="H127" s="13"/>
      <c r="I127" s="13"/>
      <c r="J127" s="13"/>
      <c r="K127" s="13"/>
      <c r="L127" s="13"/>
      <c r="M127" s="13"/>
      <c r="U127" s="68" t="s">
        <v>87</v>
      </c>
      <c r="V127" s="41" t="str">
        <f>""</f>
        <v/>
      </c>
      <c r="W127" s="13" t="str">
        <f>""</f>
        <v/>
      </c>
      <c r="X127" s="13" t="str">
        <f>""</f>
        <v/>
      </c>
      <c r="Y127" s="36" t="str">
        <f>""</f>
        <v/>
      </c>
      <c r="Z127" s="35" t="str">
        <f>""</f>
        <v/>
      </c>
      <c r="AA127" s="13">
        <f t="shared" si="67"/>
        <v>0</v>
      </c>
      <c r="AB127" s="13" t="str">
        <f>""</f>
        <v/>
      </c>
      <c r="AD127" s="145"/>
      <c r="AE127" s="150" t="str">
        <f>IF($AA127=0,"",IF($X127&gt;$Y127,Settings!$C$4,IF($X127=$Y127,1,0)))</f>
        <v/>
      </c>
      <c r="AF127" s="145" t="str">
        <f>IF($AA127=0,"",IF($X127&lt;$Y127,Settings!$C$4,IF($X127=$Y127,1,0)))</f>
        <v/>
      </c>
    </row>
    <row r="128" spans="2:32" s="2" customFormat="1" x14ac:dyDescent="0.2">
      <c r="B128" s="4"/>
      <c r="C128" s="4"/>
      <c r="D128" s="4"/>
      <c r="E128" s="4"/>
      <c r="F128" s="13"/>
      <c r="G128" s="13"/>
      <c r="H128" s="13"/>
      <c r="I128" s="13"/>
      <c r="J128" s="13"/>
      <c r="K128" s="13"/>
      <c r="L128" s="13"/>
      <c r="M128" s="13"/>
      <c r="U128" s="68" t="s">
        <v>88</v>
      </c>
      <c r="V128" s="41" t="str">
        <f>""</f>
        <v/>
      </c>
      <c r="W128" s="13" t="str">
        <f>""</f>
        <v/>
      </c>
      <c r="X128" s="13" t="str">
        <f>""</f>
        <v/>
      </c>
      <c r="Y128" s="36" t="str">
        <f>""</f>
        <v/>
      </c>
      <c r="Z128" s="35" t="str">
        <f>""</f>
        <v/>
      </c>
      <c r="AA128" s="13">
        <f t="shared" si="67"/>
        <v>0</v>
      </c>
      <c r="AB128" s="13" t="str">
        <f>""</f>
        <v/>
      </c>
      <c r="AD128" s="145"/>
      <c r="AE128" s="150" t="str">
        <f>IF($AA128=0,"",IF($X128&gt;$Y128,Settings!$C$4,IF($X128=$Y128,1,0)))</f>
        <v/>
      </c>
      <c r="AF128" s="145" t="str">
        <f>IF($AA128=0,"",IF($X128&lt;$Y128,Settings!$C$4,IF($X128=$Y128,1,0)))</f>
        <v/>
      </c>
    </row>
    <row r="129" spans="2:32" s="2" customFormat="1" x14ac:dyDescent="0.2">
      <c r="B129" s="4"/>
      <c r="C129" s="4"/>
      <c r="D129" s="4"/>
      <c r="E129" s="4"/>
      <c r="F129" s="13"/>
      <c r="G129" s="13"/>
      <c r="H129" s="13"/>
      <c r="I129" s="13"/>
      <c r="J129" s="13"/>
      <c r="K129" s="13"/>
      <c r="L129" s="13"/>
      <c r="M129" s="13"/>
      <c r="U129" s="68" t="s">
        <v>89</v>
      </c>
      <c r="V129" s="41" t="str">
        <f>""</f>
        <v/>
      </c>
      <c r="W129" s="13" t="str">
        <f>""</f>
        <v/>
      </c>
      <c r="X129" s="13" t="str">
        <f>""</f>
        <v/>
      </c>
      <c r="Y129" s="36" t="str">
        <f>""</f>
        <v/>
      </c>
      <c r="Z129" s="35" t="str">
        <f>""</f>
        <v/>
      </c>
      <c r="AA129" s="13">
        <f t="shared" ref="AA129:AA135" si="69">IF(AND(V129&lt;&gt;"",W129&lt;&gt;"",V129&lt;&gt;W129,X129&lt;&gt;"",Y129&lt;&gt;""),1,0)</f>
        <v>0</v>
      </c>
      <c r="AB129" s="13" t="str">
        <f>""</f>
        <v/>
      </c>
      <c r="AD129" s="145"/>
      <c r="AE129" s="150" t="str">
        <f>IF($AA129=0,"",IF($X129&gt;$Y129,Settings!$C$4,IF($X129=$Y129,1,0)))</f>
        <v/>
      </c>
      <c r="AF129" s="145" t="str">
        <f>IF($AA129=0,"",IF($X129&lt;$Y129,Settings!$C$4,IF($X129=$Y129,1,0)))</f>
        <v/>
      </c>
    </row>
    <row r="130" spans="2:32" s="2" customFormat="1" x14ac:dyDescent="0.2">
      <c r="B130" s="4"/>
      <c r="C130" s="4"/>
      <c r="D130" s="4"/>
      <c r="E130" s="4"/>
      <c r="F130" s="13"/>
      <c r="G130" s="13"/>
      <c r="H130" s="13"/>
      <c r="I130" s="13"/>
      <c r="J130" s="13"/>
      <c r="K130" s="13"/>
      <c r="L130" s="13"/>
      <c r="M130" s="13"/>
      <c r="U130" s="68" t="s">
        <v>90</v>
      </c>
      <c r="V130" s="41" t="str">
        <f>""</f>
        <v/>
      </c>
      <c r="W130" s="13" t="str">
        <f>""</f>
        <v/>
      </c>
      <c r="X130" s="13" t="str">
        <f>""</f>
        <v/>
      </c>
      <c r="Y130" s="36" t="str">
        <f>""</f>
        <v/>
      </c>
      <c r="Z130" s="35" t="str">
        <f>""</f>
        <v/>
      </c>
      <c r="AA130" s="13">
        <f t="shared" si="69"/>
        <v>0</v>
      </c>
      <c r="AB130" s="13" t="str">
        <f>""</f>
        <v/>
      </c>
      <c r="AD130" s="145"/>
      <c r="AE130" s="150" t="str">
        <f>IF($AA130=0,"",IF($X130&gt;$Y130,Settings!$C$4,IF($X130=$Y130,1,0)))</f>
        <v/>
      </c>
      <c r="AF130" s="145" t="str">
        <f>IF($AA130=0,"",IF($X130&lt;$Y130,Settings!$C$4,IF($X130=$Y130,1,0)))</f>
        <v/>
      </c>
    </row>
    <row r="131" spans="2:32" s="2" customFormat="1" x14ac:dyDescent="0.2">
      <c r="B131" s="4"/>
      <c r="C131" s="4"/>
      <c r="D131" s="4"/>
      <c r="E131" s="4"/>
      <c r="F131" s="13"/>
      <c r="G131" s="13"/>
      <c r="H131" s="13"/>
      <c r="I131" s="13"/>
      <c r="J131" s="13"/>
      <c r="K131" s="13"/>
      <c r="L131" s="13"/>
      <c r="M131" s="13"/>
      <c r="U131" s="68" t="s">
        <v>91</v>
      </c>
      <c r="V131" s="41" t="str">
        <f>""</f>
        <v/>
      </c>
      <c r="W131" s="13" t="str">
        <f>""</f>
        <v/>
      </c>
      <c r="X131" s="13" t="str">
        <f>""</f>
        <v/>
      </c>
      <c r="Y131" s="36" t="str">
        <f>""</f>
        <v/>
      </c>
      <c r="Z131" s="35" t="str">
        <f>""</f>
        <v/>
      </c>
      <c r="AA131" s="13">
        <f t="shared" si="69"/>
        <v>0</v>
      </c>
      <c r="AB131" s="13" t="str">
        <f>""</f>
        <v/>
      </c>
      <c r="AD131" s="145"/>
      <c r="AE131" s="150" t="str">
        <f>IF($AA131=0,"",IF($X131&gt;$Y131,Settings!$C$4,IF($X131=$Y131,1,0)))</f>
        <v/>
      </c>
      <c r="AF131" s="145" t="str">
        <f>IF($AA131=0,"",IF($X131&lt;$Y131,Settings!$C$4,IF($X131=$Y131,1,0)))</f>
        <v/>
      </c>
    </row>
    <row r="132" spans="2:32" s="2" customFormat="1" x14ac:dyDescent="0.2">
      <c r="B132" s="4"/>
      <c r="C132" s="4"/>
      <c r="D132" s="4"/>
      <c r="E132" s="4"/>
      <c r="F132" s="13"/>
      <c r="G132" s="13"/>
      <c r="H132" s="13"/>
      <c r="I132" s="13"/>
      <c r="J132" s="13"/>
      <c r="K132" s="13"/>
      <c r="L132" s="13"/>
      <c r="M132" s="13"/>
      <c r="U132" s="68" t="s">
        <v>92</v>
      </c>
      <c r="V132" s="41" t="str">
        <f>""</f>
        <v/>
      </c>
      <c r="W132" s="13" t="str">
        <f>""</f>
        <v/>
      </c>
      <c r="X132" s="13" t="str">
        <f>""</f>
        <v/>
      </c>
      <c r="Y132" s="36" t="str">
        <f>""</f>
        <v/>
      </c>
      <c r="Z132" s="35" t="str">
        <f>""</f>
        <v/>
      </c>
      <c r="AA132" s="13">
        <f t="shared" si="69"/>
        <v>0</v>
      </c>
      <c r="AB132" s="13" t="str">
        <f>""</f>
        <v/>
      </c>
      <c r="AD132" s="145"/>
      <c r="AE132" s="150" t="str">
        <f>IF($AA132=0,"",IF($X132&gt;$Y132,Settings!$C$4,IF($X132=$Y132,1,0)))</f>
        <v/>
      </c>
      <c r="AF132" s="145" t="str">
        <f>IF($AA132=0,"",IF($X132&lt;$Y132,Settings!$C$4,IF($X132=$Y132,1,0)))</f>
        <v/>
      </c>
    </row>
    <row r="133" spans="2:32" s="2" customFormat="1" x14ac:dyDescent="0.2">
      <c r="B133" s="4"/>
      <c r="C133" s="4"/>
      <c r="D133" s="4"/>
      <c r="E133" s="4"/>
      <c r="F133" s="13"/>
      <c r="G133" s="13"/>
      <c r="H133" s="13"/>
      <c r="I133" s="13"/>
      <c r="J133" s="13"/>
      <c r="K133" s="13"/>
      <c r="L133" s="13"/>
      <c r="M133" s="13"/>
      <c r="U133" s="68" t="s">
        <v>93</v>
      </c>
      <c r="V133" s="41" t="str">
        <f>""</f>
        <v/>
      </c>
      <c r="W133" s="13" t="str">
        <f>""</f>
        <v/>
      </c>
      <c r="X133" s="13" t="str">
        <f>""</f>
        <v/>
      </c>
      <c r="Y133" s="36" t="str">
        <f>""</f>
        <v/>
      </c>
      <c r="Z133" s="35" t="str">
        <f>""</f>
        <v/>
      </c>
      <c r="AA133" s="13">
        <f t="shared" si="69"/>
        <v>0</v>
      </c>
      <c r="AB133" s="13" t="str">
        <f>""</f>
        <v/>
      </c>
      <c r="AD133" s="145"/>
      <c r="AE133" s="150" t="str">
        <f>IF($AA133=0,"",IF($X133&gt;$Y133,Settings!$C$4,IF($X133=$Y133,1,0)))</f>
        <v/>
      </c>
      <c r="AF133" s="145" t="str">
        <f>IF($AA133=0,"",IF($X133&lt;$Y133,Settings!$C$4,IF($X133=$Y133,1,0)))</f>
        <v/>
      </c>
    </row>
    <row r="134" spans="2:32" s="2" customFormat="1" x14ac:dyDescent="0.2">
      <c r="B134" s="4"/>
      <c r="C134" s="4"/>
      <c r="D134" s="4"/>
      <c r="E134" s="4"/>
      <c r="F134" s="13"/>
      <c r="G134" s="13"/>
      <c r="H134" s="13"/>
      <c r="I134" s="13"/>
      <c r="J134" s="13"/>
      <c r="K134" s="13"/>
      <c r="L134" s="13"/>
      <c r="M134" s="13"/>
      <c r="U134" s="68" t="s">
        <v>94</v>
      </c>
      <c r="V134" s="41" t="str">
        <f>""</f>
        <v/>
      </c>
      <c r="W134" s="13" t="str">
        <f>""</f>
        <v/>
      </c>
      <c r="X134" s="13" t="str">
        <f>""</f>
        <v/>
      </c>
      <c r="Y134" s="36" t="str">
        <f>""</f>
        <v/>
      </c>
      <c r="Z134" s="35" t="str">
        <f>""</f>
        <v/>
      </c>
      <c r="AA134" s="13">
        <f t="shared" si="69"/>
        <v>0</v>
      </c>
      <c r="AB134" s="13" t="str">
        <f>""</f>
        <v/>
      </c>
      <c r="AD134" s="145"/>
      <c r="AE134" s="150" t="str">
        <f>IF($AA134=0,"",IF($X134&gt;$Y134,Settings!$C$4,IF($X134=$Y134,1,0)))</f>
        <v/>
      </c>
      <c r="AF134" s="145" t="str">
        <f>IF($AA134=0,"",IF($X134&lt;$Y134,Settings!$C$4,IF($X134=$Y134,1,0)))</f>
        <v/>
      </c>
    </row>
    <row r="135" spans="2:32" s="2" customFormat="1" ht="12.75" thickBot="1" x14ac:dyDescent="0.25">
      <c r="B135" s="4"/>
      <c r="C135" s="4"/>
      <c r="D135" s="4"/>
      <c r="E135" s="4"/>
      <c r="F135" s="13"/>
      <c r="G135" s="13"/>
      <c r="H135" s="13"/>
      <c r="I135" s="13"/>
      <c r="J135" s="13"/>
      <c r="K135" s="13"/>
      <c r="L135" s="13"/>
      <c r="M135" s="13"/>
      <c r="U135" s="69" t="s">
        <v>95</v>
      </c>
      <c r="V135" s="42" t="str">
        <f>""</f>
        <v/>
      </c>
      <c r="W135" s="38" t="str">
        <f>""</f>
        <v/>
      </c>
      <c r="X135" s="38" t="str">
        <f>""</f>
        <v/>
      </c>
      <c r="Y135" s="39" t="str">
        <f>""</f>
        <v/>
      </c>
      <c r="Z135" s="35" t="str">
        <f>""</f>
        <v/>
      </c>
      <c r="AA135" s="38">
        <f t="shared" si="69"/>
        <v>0</v>
      </c>
      <c r="AB135" s="146" t="str">
        <f>""</f>
        <v/>
      </c>
      <c r="AC135" s="148"/>
      <c r="AD135" s="147"/>
      <c r="AE135" s="151" t="str">
        <f>IF($AA135=0,"",IF($X135&gt;$Y135,Settings!$C$4,IF($X135=$Y135,1,0)))</f>
        <v/>
      </c>
      <c r="AF135" s="147"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
      </c>
      <c r="AA136" s="33">
        <f ca="1">AA64</f>
        <v>0</v>
      </c>
      <c r="AB136" s="13" t="str">
        <f ca="1">IF(AA136&gt;0,Y64&amp;Language!$E$84&amp;X64,"")</f>
        <v/>
      </c>
      <c r="AD136" s="145"/>
    </row>
    <row r="137" spans="2:32" x14ac:dyDescent="0.2">
      <c r="Y137" s="68" t="s">
        <v>8</v>
      </c>
      <c r="Z137" s="35" t="str">
        <f ca="1">W65&amp;V65</f>
        <v>VFB Essenheim</v>
      </c>
      <c r="AA137" s="13">
        <f t="shared" ref="AA137:AA200" ca="1" si="70">AA65</f>
        <v>0</v>
      </c>
      <c r="AB137" s="13" t="str">
        <f ca="1">IF(AA137&gt;0,Y65&amp;Language!$E$84&amp;X65,"")</f>
        <v/>
      </c>
      <c r="AC137" s="2"/>
      <c r="AD137" s="145"/>
    </row>
    <row r="138" spans="2:32" x14ac:dyDescent="0.2">
      <c r="Y138" s="68" t="s">
        <v>9</v>
      </c>
      <c r="Z138" s="35" t="str">
        <f t="shared" ref="Z138:Z201" ca="1" si="71">W66&amp;V66</f>
        <v>FC Grönlingen1. FC Riedwald</v>
      </c>
      <c r="AA138" s="13">
        <f t="shared" ca="1" si="70"/>
        <v>1</v>
      </c>
      <c r="AB138" s="13" t="str">
        <f ca="1">IF(AA138&gt;0,Y66&amp;Language!$E$84&amp;X66,"")</f>
        <v>0-1</v>
      </c>
      <c r="AC138" s="2"/>
      <c r="AD138" s="145"/>
    </row>
    <row r="139" spans="2:32" x14ac:dyDescent="0.2">
      <c r="Y139" s="68" t="s">
        <v>10</v>
      </c>
      <c r="Z139" s="35" t="str">
        <f t="shared" ca="1" si="71"/>
        <v>Mainz 05Borussia Dortmund</v>
      </c>
      <c r="AA139" s="13">
        <f t="shared" ca="1" si="70"/>
        <v>1</v>
      </c>
      <c r="AB139" s="13" t="str">
        <f ca="1">IF(AA139&gt;0,Y67&amp;Language!$E$84&amp;X67,"")</f>
        <v>3-4</v>
      </c>
      <c r="AC139" s="2"/>
      <c r="AD139" s="145"/>
    </row>
    <row r="140" spans="2:32" x14ac:dyDescent="0.2">
      <c r="Y140" s="68" t="s">
        <v>11</v>
      </c>
      <c r="Z140" s="35" t="str">
        <f t="shared" ca="1" si="71"/>
        <v>Inter MailandReal Madrid</v>
      </c>
      <c r="AA140" s="13">
        <f t="shared" ca="1" si="70"/>
        <v>1</v>
      </c>
      <c r="AB140" s="13" t="str">
        <f ca="1">IF(AA140&gt;0,Y68&amp;Language!$E$84&amp;X68,"")</f>
        <v>2-3</v>
      </c>
      <c r="AC140" s="2"/>
      <c r="AD140" s="145"/>
    </row>
    <row r="141" spans="2:32" x14ac:dyDescent="0.2">
      <c r="Y141" s="68" t="s">
        <v>12</v>
      </c>
      <c r="Z141" s="35" t="str">
        <f t="shared" ca="1" si="71"/>
        <v>Kickers RodendorfSSV Wildbach</v>
      </c>
      <c r="AA141" s="13">
        <f t="shared" ca="1" si="70"/>
        <v>1</v>
      </c>
      <c r="AB141" s="13" t="str">
        <f ca="1">IF(AA141&gt;0,Y69&amp;Language!$E$84&amp;X69,"")</f>
        <v>4-4</v>
      </c>
      <c r="AC141" s="2"/>
      <c r="AD141" s="145"/>
    </row>
    <row r="142" spans="2:32" x14ac:dyDescent="0.2">
      <c r="Y142" s="68" t="s">
        <v>17</v>
      </c>
      <c r="Z142" s="35" t="str">
        <f t="shared" ca="1" si="71"/>
        <v>FSV RauenMaibach 1822 eV</v>
      </c>
      <c r="AA142" s="13">
        <f t="shared" ca="1" si="70"/>
        <v>1</v>
      </c>
      <c r="AB142" s="13" t="str">
        <f ca="1">IF(AA142&gt;0,Y70&amp;Language!$E$84&amp;X70,"")</f>
        <v>1-2</v>
      </c>
      <c r="AC142" s="2"/>
      <c r="AD142" s="145"/>
    </row>
    <row r="143" spans="2:32" x14ac:dyDescent="0.2">
      <c r="Y143" s="68" t="s">
        <v>18</v>
      </c>
      <c r="Z143" s="35" t="str">
        <f t="shared" ca="1" si="71"/>
        <v>1. FC NürnbergEintracht Frankfurt</v>
      </c>
      <c r="AA143" s="13">
        <f t="shared" ca="1" si="70"/>
        <v>1</v>
      </c>
      <c r="AB143" s="13" t="str">
        <f ca="1">IF(AA143&gt;0,Y71&amp;Language!$E$84&amp;X71,"")</f>
        <v>1-2</v>
      </c>
      <c r="AC143" s="2"/>
      <c r="AD143" s="145"/>
    </row>
    <row r="144" spans="2:32" x14ac:dyDescent="0.2">
      <c r="Y144" s="68" t="s">
        <v>19</v>
      </c>
      <c r="Z144" s="35" t="str">
        <f t="shared" ca="1" si="71"/>
        <v>FC BarcelonaManchester City</v>
      </c>
      <c r="AA144" s="13">
        <f t="shared" ca="1" si="70"/>
        <v>1</v>
      </c>
      <c r="AB144" s="13" t="str">
        <f ca="1">IF(AA144&gt;0,Y72&amp;Language!$E$84&amp;X72,"")</f>
        <v>1-1</v>
      </c>
      <c r="AC144" s="2"/>
      <c r="AD144" s="145"/>
    </row>
    <row r="145" spans="25:30" x14ac:dyDescent="0.2">
      <c r="Y145" s="68" t="s">
        <v>25</v>
      </c>
      <c r="Z145" s="35" t="str">
        <f t="shared" ca="1" si="71"/>
        <v>SSV Wildbach</v>
      </c>
      <c r="AA145" s="13">
        <f t="shared" ca="1" si="70"/>
        <v>0</v>
      </c>
      <c r="AB145" s="13" t="str">
        <f ca="1">IF(AA145&gt;0,Y73&amp;Language!$E$84&amp;X73,"")</f>
        <v/>
      </c>
      <c r="AC145" s="2"/>
      <c r="AD145" s="145"/>
    </row>
    <row r="146" spans="25:30" x14ac:dyDescent="0.2">
      <c r="Y146" s="68" t="s">
        <v>26</v>
      </c>
      <c r="Z146" s="35" t="str">
        <f t="shared" ca="1" si="71"/>
        <v>Maibach 1822 eVFC Grönlingen</v>
      </c>
      <c r="AA146" s="13">
        <f t="shared" ca="1" si="70"/>
        <v>1</v>
      </c>
      <c r="AB146" s="13" t="str">
        <f ca="1">IF(AA146&gt;0,Y74&amp;Language!$E$84&amp;X74,"")</f>
        <v>1-1</v>
      </c>
      <c r="AC146" s="2"/>
      <c r="AD146" s="145"/>
    </row>
    <row r="147" spans="25:30" x14ac:dyDescent="0.2">
      <c r="Y147" s="68" t="s">
        <v>27</v>
      </c>
      <c r="Z147" s="35" t="str">
        <f t="shared" ca="1" si="71"/>
        <v>Eintracht FrankfurtMainz 05</v>
      </c>
      <c r="AA147" s="13">
        <f t="shared" ca="1" si="70"/>
        <v>1</v>
      </c>
      <c r="AB147" s="13" t="str">
        <f ca="1">IF(AA147&gt;0,Y75&amp;Language!$E$84&amp;X75,"")</f>
        <v>2-2</v>
      </c>
      <c r="AC147" s="2"/>
      <c r="AD147" s="145"/>
    </row>
    <row r="148" spans="25:30" x14ac:dyDescent="0.2">
      <c r="Y148" s="68" t="s">
        <v>28</v>
      </c>
      <c r="Z148" s="35" t="str">
        <f t="shared" ca="1" si="71"/>
        <v>Manchester CityInter Mailand</v>
      </c>
      <c r="AA148" s="13">
        <f t="shared" ca="1" si="70"/>
        <v>1</v>
      </c>
      <c r="AB148" s="13" t="str">
        <f ca="1">IF(AA148&gt;0,Y76&amp;Language!$E$84&amp;X76,"")</f>
        <v>2-1</v>
      </c>
      <c r="AC148" s="2"/>
      <c r="AD148" s="145"/>
    </row>
    <row r="149" spans="25:30" x14ac:dyDescent="0.2">
      <c r="Y149" s="68" t="s">
        <v>29</v>
      </c>
      <c r="Z149" s="35" t="str">
        <f t="shared" ca="1" si="71"/>
        <v>VFB EssenheimKickers Rodendorf</v>
      </c>
      <c r="AA149" s="13">
        <f t="shared" ca="1" si="70"/>
        <v>1</v>
      </c>
      <c r="AB149" s="13" t="str">
        <f ca="1">IF(AA149&gt;0,Y77&amp;Language!$E$84&amp;X77,"")</f>
        <v>2-4</v>
      </c>
      <c r="AC149" s="2"/>
      <c r="AD149" s="145"/>
    </row>
    <row r="150" spans="25:30" x14ac:dyDescent="0.2">
      <c r="Y150" s="68" t="s">
        <v>30</v>
      </c>
      <c r="Z150" s="35" t="str">
        <f t="shared" ca="1" si="71"/>
        <v>1. FC RiedwaldFSV Rauen</v>
      </c>
      <c r="AA150" s="13">
        <f t="shared" ca="1" si="70"/>
        <v>1</v>
      </c>
      <c r="AB150" s="13" t="str">
        <f ca="1">IF(AA150&gt;0,Y78&amp;Language!$E$84&amp;X78,"")</f>
        <v>1-3</v>
      </c>
      <c r="AC150" s="2"/>
      <c r="AD150" s="145"/>
    </row>
    <row r="151" spans="25:30" x14ac:dyDescent="0.2">
      <c r="Y151" s="68" t="s">
        <v>31</v>
      </c>
      <c r="Z151" s="35" t="str">
        <f t="shared" ca="1" si="71"/>
        <v>Borussia Dortmund1. FC Nürnberg</v>
      </c>
      <c r="AA151" s="13">
        <f t="shared" ca="1" si="70"/>
        <v>1</v>
      </c>
      <c r="AB151" s="13" t="str">
        <f ca="1">IF(AA151&gt;0,Y79&amp;Language!$E$84&amp;X79,"")</f>
        <v>3-1</v>
      </c>
      <c r="AC151" s="2"/>
      <c r="AD151" s="145"/>
    </row>
    <row r="152" spans="25:30" x14ac:dyDescent="0.2">
      <c r="Y152" s="68" t="s">
        <v>32</v>
      </c>
      <c r="Z152" s="35" t="str">
        <f t="shared" ca="1" si="71"/>
        <v>Real MadridFC Barcelona</v>
      </c>
      <c r="AA152" s="13">
        <f t="shared" ca="1" si="70"/>
        <v>1</v>
      </c>
      <c r="AB152" s="13" t="str">
        <f ca="1">IF(AA152&gt;0,Y80&amp;Language!$E$84&amp;X80,"")</f>
        <v>1-0</v>
      </c>
      <c r="AC152" s="2"/>
      <c r="AD152" s="145"/>
    </row>
    <row r="153" spans="25:30" x14ac:dyDescent="0.2">
      <c r="Y153" s="68" t="s">
        <v>33</v>
      </c>
      <c r="Z153" s="35" t="str">
        <f t="shared" ca="1" si="71"/>
        <v>Kickers Rodendorf</v>
      </c>
      <c r="AA153" s="13">
        <f t="shared" ca="1" si="70"/>
        <v>0</v>
      </c>
      <c r="AB153" s="13" t="str">
        <f ca="1">IF(AA153&gt;0,Y81&amp;Language!$E$84&amp;X81,"")</f>
        <v/>
      </c>
      <c r="AC153" s="2"/>
      <c r="AD153" s="145"/>
    </row>
    <row r="154" spans="25:30" x14ac:dyDescent="0.2">
      <c r="Y154" s="68" t="s">
        <v>34</v>
      </c>
      <c r="Z154" s="35" t="str">
        <f t="shared" ca="1" si="71"/>
        <v>FSV RauenFC Grönlingen</v>
      </c>
      <c r="AA154" s="13">
        <f t="shared" ca="1" si="70"/>
        <v>1</v>
      </c>
      <c r="AB154" s="13" t="str">
        <f ca="1">IF(AA154&gt;0,Y82&amp;Language!$E$84&amp;X82,"")</f>
        <v>3-2</v>
      </c>
      <c r="AC154" s="2"/>
      <c r="AD154" s="145"/>
    </row>
    <row r="155" spans="25:30" x14ac:dyDescent="0.2">
      <c r="Y155" s="68" t="s">
        <v>35</v>
      </c>
      <c r="Z155" s="35" t="str">
        <f t="shared" ca="1" si="71"/>
        <v>1. FC NürnbergMainz 05</v>
      </c>
      <c r="AA155" s="13">
        <f t="shared" ca="1" si="70"/>
        <v>1</v>
      </c>
      <c r="AB155" s="13" t="str">
        <f ca="1">IF(AA155&gt;0,Y83&amp;Language!$E$84&amp;X83,"")</f>
        <v>3-3</v>
      </c>
      <c r="AC155" s="2"/>
      <c r="AD155" s="145"/>
    </row>
    <row r="156" spans="25:30" x14ac:dyDescent="0.2">
      <c r="Y156" s="68" t="s">
        <v>36</v>
      </c>
      <c r="Z156" s="35" t="str">
        <f t="shared" ca="1" si="71"/>
        <v>FC BarcelonaInter Mailand</v>
      </c>
      <c r="AA156" s="13">
        <f t="shared" ca="1" si="70"/>
        <v>1</v>
      </c>
      <c r="AB156" s="13" t="str">
        <f ca="1">IF(AA156&gt;0,Y84&amp;Language!$E$84&amp;X84,"")</f>
        <v>2-1</v>
      </c>
      <c r="AC156" s="2"/>
      <c r="AD156" s="145"/>
    </row>
    <row r="157" spans="25:30" x14ac:dyDescent="0.2">
      <c r="Y157" s="68" t="s">
        <v>37</v>
      </c>
      <c r="Z157" s="35" t="str">
        <f t="shared" ca="1" si="71"/>
        <v>SSV WildbachVFB Essenheim</v>
      </c>
      <c r="AA157" s="13">
        <f t="shared" ca="1" si="70"/>
        <v>1</v>
      </c>
      <c r="AB157" s="13" t="str">
        <f ca="1">IF(AA157&gt;0,Y85&amp;Language!$E$84&amp;X85,"")</f>
        <v>4-5</v>
      </c>
      <c r="AC157" s="2"/>
      <c r="AD157" s="145"/>
    </row>
    <row r="158" spans="25:30" x14ac:dyDescent="0.2">
      <c r="Y158" s="68" t="s">
        <v>38</v>
      </c>
      <c r="Z158" s="35" t="str">
        <f t="shared" ca="1" si="71"/>
        <v>Maibach 1822 eV1. FC Riedwald</v>
      </c>
      <c r="AA158" s="13">
        <f t="shared" ca="1" si="70"/>
        <v>1</v>
      </c>
      <c r="AB158" s="13" t="str">
        <f ca="1">IF(AA158&gt;0,Y86&amp;Language!$E$84&amp;X86,"")</f>
        <v>0-2</v>
      </c>
      <c r="AC158" s="2"/>
      <c r="AD158" s="145"/>
    </row>
    <row r="159" spans="25:30" x14ac:dyDescent="0.2">
      <c r="Y159" s="68" t="s">
        <v>39</v>
      </c>
      <c r="Z159" s="35" t="str">
        <f t="shared" ca="1" si="71"/>
        <v>Eintracht FrankfurtBorussia Dortmund</v>
      </c>
      <c r="AA159" s="13">
        <f t="shared" ca="1" si="70"/>
        <v>1</v>
      </c>
      <c r="AB159" s="13" t="str">
        <f ca="1">IF(AA159&gt;0,Y87&amp;Language!$E$84&amp;X87,"")</f>
        <v>0-0</v>
      </c>
      <c r="AC159" s="2"/>
      <c r="AD159" s="145"/>
    </row>
    <row r="160" spans="25:30" x14ac:dyDescent="0.2">
      <c r="Y160" s="68" t="s">
        <v>40</v>
      </c>
      <c r="Z160" s="35" t="str">
        <f t="shared" ca="1" si="71"/>
        <v>Manchester CityReal Madrid</v>
      </c>
      <c r="AA160" s="13">
        <f t="shared" ca="1" si="70"/>
        <v>1</v>
      </c>
      <c r="AB160" s="13" t="str">
        <f ca="1">IF(AA160&gt;0,Y88&amp;Language!$E$84&amp;X88,"")</f>
        <v>1-1</v>
      </c>
      <c r="AC160" s="2"/>
      <c r="AD160" s="145"/>
    </row>
    <row r="161" spans="25:30" x14ac:dyDescent="0.2">
      <c r="Y161" s="68" t="s">
        <v>41</v>
      </c>
      <c r="Z161" s="35" t="str">
        <f t="shared" si="71"/>
        <v/>
      </c>
      <c r="AA161" s="13">
        <f t="shared" si="70"/>
        <v>0</v>
      </c>
      <c r="AB161" s="13" t="str">
        <f>IF(AA161&gt;0,Y89&amp;Language!$E$84&amp;X89,"")</f>
        <v/>
      </c>
      <c r="AC161" s="2"/>
      <c r="AD161" s="145"/>
    </row>
    <row r="162" spans="25:30" x14ac:dyDescent="0.2">
      <c r="Y162" s="68" t="s">
        <v>42</v>
      </c>
      <c r="Z162" s="35" t="str">
        <f t="shared" si="71"/>
        <v/>
      </c>
      <c r="AA162" s="13">
        <f t="shared" si="70"/>
        <v>0</v>
      </c>
      <c r="AB162" s="13" t="str">
        <f>IF(AA162&gt;0,Y90&amp;Language!$E$84&amp;X90,"")</f>
        <v/>
      </c>
      <c r="AC162" s="2"/>
      <c r="AD162" s="145"/>
    </row>
    <row r="163" spans="25:30" x14ac:dyDescent="0.2">
      <c r="Y163" s="68" t="s">
        <v>43</v>
      </c>
      <c r="Z163" s="35" t="str">
        <f t="shared" si="71"/>
        <v/>
      </c>
      <c r="AA163" s="13">
        <f t="shared" si="70"/>
        <v>0</v>
      </c>
      <c r="AB163" s="13" t="str">
        <f>IF(AA163&gt;0,Y91&amp;Language!$E$84&amp;X91,"")</f>
        <v/>
      </c>
      <c r="AC163" s="2"/>
      <c r="AD163" s="145"/>
    </row>
    <row r="164" spans="25:30" x14ac:dyDescent="0.2">
      <c r="Y164" s="68" t="s">
        <v>44</v>
      </c>
      <c r="Z164" s="35" t="str">
        <f t="shared" si="71"/>
        <v/>
      </c>
      <c r="AA164" s="13">
        <f t="shared" si="70"/>
        <v>0</v>
      </c>
      <c r="AB164" s="13" t="str">
        <f>IF(AA164&gt;0,Y92&amp;Language!$E$84&amp;X92,"")</f>
        <v/>
      </c>
      <c r="AC164" s="2"/>
      <c r="AD164" s="145"/>
    </row>
    <row r="165" spans="25:30" x14ac:dyDescent="0.2">
      <c r="Y165" s="68" t="s">
        <v>45</v>
      </c>
      <c r="Z165" s="35" t="str">
        <f t="shared" si="71"/>
        <v/>
      </c>
      <c r="AA165" s="13">
        <f t="shared" si="70"/>
        <v>0</v>
      </c>
      <c r="AB165" s="13" t="str">
        <f>IF(AA165&gt;0,Y93&amp;Language!$E$84&amp;X93,"")</f>
        <v/>
      </c>
      <c r="AC165" s="2"/>
      <c r="AD165" s="145"/>
    </row>
    <row r="166" spans="25:30" x14ac:dyDescent="0.2">
      <c r="Y166" s="68" t="s">
        <v>46</v>
      </c>
      <c r="Z166" s="35" t="str">
        <f t="shared" si="71"/>
        <v/>
      </c>
      <c r="AA166" s="13">
        <f t="shared" si="70"/>
        <v>0</v>
      </c>
      <c r="AB166" s="13" t="str">
        <f>IF(AA166&gt;0,Y94&amp;Language!$E$84&amp;X94,"")</f>
        <v/>
      </c>
      <c r="AC166" s="2"/>
      <c r="AD166" s="145"/>
    </row>
    <row r="167" spans="25:30" x14ac:dyDescent="0.2">
      <c r="Y167" s="68" t="s">
        <v>47</v>
      </c>
      <c r="Z167" s="35" t="str">
        <f t="shared" si="71"/>
        <v/>
      </c>
      <c r="AA167" s="13">
        <f t="shared" si="70"/>
        <v>0</v>
      </c>
      <c r="AB167" s="13" t="str">
        <f>IF(AA167&gt;0,Y95&amp;Language!$E$84&amp;X95,"")</f>
        <v/>
      </c>
      <c r="AC167" s="2"/>
      <c r="AD167" s="145"/>
    </row>
    <row r="168" spans="25:30" x14ac:dyDescent="0.2">
      <c r="Y168" s="68" t="s">
        <v>48</v>
      </c>
      <c r="Z168" s="35" t="str">
        <f t="shared" si="71"/>
        <v/>
      </c>
      <c r="AA168" s="13">
        <f t="shared" si="70"/>
        <v>0</v>
      </c>
      <c r="AB168" s="13" t="str">
        <f>IF(AA168&gt;0,Y96&amp;Language!$E$84&amp;X96,"")</f>
        <v/>
      </c>
      <c r="AC168" s="2"/>
      <c r="AD168" s="145"/>
    </row>
    <row r="169" spans="25:30" x14ac:dyDescent="0.2">
      <c r="Y169" s="68" t="s">
        <v>49</v>
      </c>
      <c r="Z169" s="35" t="str">
        <f t="shared" si="71"/>
        <v/>
      </c>
      <c r="AA169" s="13">
        <f t="shared" si="70"/>
        <v>0</v>
      </c>
      <c r="AB169" s="13" t="str">
        <f>IF(AA169&gt;0,Y97&amp;Language!$E$84&amp;X97,"")</f>
        <v/>
      </c>
      <c r="AC169" s="2"/>
      <c r="AD169" s="145"/>
    </row>
    <row r="170" spans="25:30" x14ac:dyDescent="0.2">
      <c r="Y170" s="68" t="s">
        <v>50</v>
      </c>
      <c r="Z170" s="35" t="str">
        <f t="shared" si="71"/>
        <v/>
      </c>
      <c r="AA170" s="13">
        <f t="shared" si="70"/>
        <v>0</v>
      </c>
      <c r="AB170" s="13" t="str">
        <f>IF(AA170&gt;0,Y98&amp;Language!$E$84&amp;X98,"")</f>
        <v/>
      </c>
      <c r="AC170" s="2"/>
      <c r="AD170" s="145"/>
    </row>
    <row r="171" spans="25:30" x14ac:dyDescent="0.2">
      <c r="Y171" s="68" t="s">
        <v>51</v>
      </c>
      <c r="Z171" s="35" t="str">
        <f t="shared" si="71"/>
        <v/>
      </c>
      <c r="AA171" s="13">
        <f t="shared" si="70"/>
        <v>0</v>
      </c>
      <c r="AB171" s="13" t="str">
        <f>IF(AA171&gt;0,Y99&amp;Language!$E$84&amp;X99,"")</f>
        <v/>
      </c>
      <c r="AC171" s="2"/>
      <c r="AD171" s="145"/>
    </row>
    <row r="172" spans="25:30" x14ac:dyDescent="0.2">
      <c r="Y172" s="68" t="s">
        <v>60</v>
      </c>
      <c r="Z172" s="35" t="str">
        <f t="shared" si="71"/>
        <v/>
      </c>
      <c r="AA172" s="13">
        <f t="shared" si="70"/>
        <v>0</v>
      </c>
      <c r="AB172" s="13" t="str">
        <f>IF(AA172&gt;0,Y100&amp;Language!$E$84&amp;X100,"")</f>
        <v/>
      </c>
      <c r="AC172" s="2"/>
      <c r="AD172" s="145"/>
    </row>
    <row r="173" spans="25:30" x14ac:dyDescent="0.2">
      <c r="Y173" s="68" t="s">
        <v>61</v>
      </c>
      <c r="Z173" s="35" t="str">
        <f t="shared" si="71"/>
        <v/>
      </c>
      <c r="AA173" s="13">
        <f t="shared" si="70"/>
        <v>0</v>
      </c>
      <c r="AB173" s="13" t="str">
        <f>IF(AA173&gt;0,Y101&amp;Language!$E$84&amp;X101,"")</f>
        <v/>
      </c>
      <c r="AC173" s="2"/>
      <c r="AD173" s="145"/>
    </row>
    <row r="174" spans="25:30" x14ac:dyDescent="0.2">
      <c r="Y174" s="68" t="s">
        <v>62</v>
      </c>
      <c r="Z174" s="35" t="str">
        <f t="shared" si="71"/>
        <v/>
      </c>
      <c r="AA174" s="13">
        <f t="shared" si="70"/>
        <v>0</v>
      </c>
      <c r="AB174" s="13" t="str">
        <f>IF(AA174&gt;0,Y102&amp;Language!$E$84&amp;X102,"")</f>
        <v/>
      </c>
      <c r="AC174" s="2"/>
      <c r="AD174" s="145"/>
    </row>
    <row r="175" spans="25:30" x14ac:dyDescent="0.2">
      <c r="Y175" s="68" t="s">
        <v>63</v>
      </c>
      <c r="Z175" s="35" t="str">
        <f t="shared" si="71"/>
        <v/>
      </c>
      <c r="AA175" s="13">
        <f t="shared" si="70"/>
        <v>0</v>
      </c>
      <c r="AB175" s="13" t="str">
        <f>IF(AA175&gt;0,Y103&amp;Language!$E$84&amp;X103,"")</f>
        <v/>
      </c>
      <c r="AC175" s="2"/>
      <c r="AD175" s="145"/>
    </row>
    <row r="176" spans="25:30" x14ac:dyDescent="0.2">
      <c r="Y176" s="68" t="s">
        <v>64</v>
      </c>
      <c r="Z176" s="35" t="str">
        <f t="shared" si="71"/>
        <v/>
      </c>
      <c r="AA176" s="13">
        <f t="shared" si="70"/>
        <v>0</v>
      </c>
      <c r="AB176" s="13" t="str">
        <f>IF(AA176&gt;0,Y104&amp;Language!$E$84&amp;X104,"")</f>
        <v/>
      </c>
      <c r="AC176" s="2"/>
      <c r="AD176" s="145"/>
    </row>
    <row r="177" spans="25:30" x14ac:dyDescent="0.2">
      <c r="Y177" s="68" t="s">
        <v>65</v>
      </c>
      <c r="Z177" s="35" t="str">
        <f t="shared" si="71"/>
        <v/>
      </c>
      <c r="AA177" s="13">
        <f t="shared" si="70"/>
        <v>0</v>
      </c>
      <c r="AB177" s="13" t="str">
        <f>IF(AA177&gt;0,Y105&amp;Language!$E$84&amp;X105,"")</f>
        <v/>
      </c>
      <c r="AC177" s="2"/>
      <c r="AD177" s="145"/>
    </row>
    <row r="178" spans="25:30" x14ac:dyDescent="0.2">
      <c r="Y178" s="68" t="s">
        <v>66</v>
      </c>
      <c r="Z178" s="35" t="str">
        <f t="shared" si="71"/>
        <v/>
      </c>
      <c r="AA178" s="13">
        <f t="shared" si="70"/>
        <v>0</v>
      </c>
      <c r="AB178" s="13" t="str">
        <f>IF(AA178&gt;0,Y106&amp;Language!$E$84&amp;X106,"")</f>
        <v/>
      </c>
      <c r="AC178" s="2"/>
      <c r="AD178" s="145"/>
    </row>
    <row r="179" spans="25:30" x14ac:dyDescent="0.2">
      <c r="Y179" s="68" t="s">
        <v>67</v>
      </c>
      <c r="Z179" s="35" t="str">
        <f t="shared" si="71"/>
        <v/>
      </c>
      <c r="AA179" s="13">
        <f t="shared" si="70"/>
        <v>0</v>
      </c>
      <c r="AB179" s="13" t="str">
        <f>IF(AA179&gt;0,Y107&amp;Language!$E$84&amp;X107,"")</f>
        <v/>
      </c>
      <c r="AC179" s="2"/>
      <c r="AD179" s="145"/>
    </row>
    <row r="180" spans="25:30" x14ac:dyDescent="0.2">
      <c r="Y180" s="68" t="s">
        <v>68</v>
      </c>
      <c r="Z180" s="35" t="str">
        <f t="shared" si="71"/>
        <v/>
      </c>
      <c r="AA180" s="13">
        <f t="shared" si="70"/>
        <v>0</v>
      </c>
      <c r="AB180" s="13" t="str">
        <f>IF(AA180&gt;0,Y108&amp;Language!$E$84&amp;X108,"")</f>
        <v/>
      </c>
      <c r="AC180" s="2"/>
      <c r="AD180" s="145"/>
    </row>
    <row r="181" spans="25:30" x14ac:dyDescent="0.2">
      <c r="Y181" s="68" t="s">
        <v>69</v>
      </c>
      <c r="Z181" s="35" t="str">
        <f t="shared" si="71"/>
        <v/>
      </c>
      <c r="AA181" s="13">
        <f t="shared" si="70"/>
        <v>0</v>
      </c>
      <c r="AB181" s="13" t="str">
        <f>IF(AA181&gt;0,Y109&amp;Language!$E$84&amp;X109,"")</f>
        <v/>
      </c>
      <c r="AC181" s="2"/>
      <c r="AD181" s="145"/>
    </row>
    <row r="182" spans="25:30" x14ac:dyDescent="0.2">
      <c r="Y182" s="68" t="s">
        <v>70</v>
      </c>
      <c r="Z182" s="35" t="str">
        <f t="shared" si="71"/>
        <v/>
      </c>
      <c r="AA182" s="13">
        <f t="shared" si="70"/>
        <v>0</v>
      </c>
      <c r="AB182" s="13" t="str">
        <f>IF(AA182&gt;0,Y110&amp;Language!$E$84&amp;X110,"")</f>
        <v/>
      </c>
      <c r="AC182" s="2"/>
      <c r="AD182" s="145"/>
    </row>
    <row r="183" spans="25:30" x14ac:dyDescent="0.2">
      <c r="Y183" s="68" t="s">
        <v>71</v>
      </c>
      <c r="Z183" s="35" t="str">
        <f t="shared" si="71"/>
        <v/>
      </c>
      <c r="AA183" s="13">
        <f t="shared" si="70"/>
        <v>0</v>
      </c>
      <c r="AB183" s="13" t="str">
        <f>IF(AA183&gt;0,Y111&amp;Language!$E$84&amp;X111,"")</f>
        <v/>
      </c>
      <c r="AC183" s="2"/>
      <c r="AD183" s="145"/>
    </row>
    <row r="184" spans="25:30" x14ac:dyDescent="0.2">
      <c r="Y184" s="68" t="s">
        <v>72</v>
      </c>
      <c r="Z184" s="35" t="str">
        <f t="shared" si="71"/>
        <v/>
      </c>
      <c r="AA184" s="13">
        <f t="shared" si="70"/>
        <v>0</v>
      </c>
      <c r="AB184" s="13" t="str">
        <f>IF(AA184&gt;0,Y112&amp;Language!$E$84&amp;X112,"")</f>
        <v/>
      </c>
      <c r="AC184" s="2"/>
      <c r="AD184" s="145"/>
    </row>
    <row r="185" spans="25:30" x14ac:dyDescent="0.2">
      <c r="Y185" s="68" t="s">
        <v>73</v>
      </c>
      <c r="Z185" s="35" t="str">
        <f t="shared" si="71"/>
        <v/>
      </c>
      <c r="AA185" s="13">
        <f t="shared" si="70"/>
        <v>0</v>
      </c>
      <c r="AB185" s="13" t="str">
        <f>IF(AA185&gt;0,Y113&amp;Language!$E$84&amp;X113,"")</f>
        <v/>
      </c>
      <c r="AC185" s="2"/>
      <c r="AD185" s="145"/>
    </row>
    <row r="186" spans="25:30" x14ac:dyDescent="0.2">
      <c r="Y186" s="68" t="s">
        <v>74</v>
      </c>
      <c r="Z186" s="35" t="str">
        <f t="shared" si="71"/>
        <v/>
      </c>
      <c r="AA186" s="13">
        <f t="shared" si="70"/>
        <v>0</v>
      </c>
      <c r="AB186" s="13" t="str">
        <f>IF(AA186&gt;0,Y114&amp;Language!$E$84&amp;X114,"")</f>
        <v/>
      </c>
      <c r="AC186" s="2"/>
      <c r="AD186" s="145"/>
    </row>
    <row r="187" spans="25:30" x14ac:dyDescent="0.2">
      <c r="Y187" s="68" t="s">
        <v>75</v>
      </c>
      <c r="Z187" s="35" t="str">
        <f t="shared" si="71"/>
        <v/>
      </c>
      <c r="AA187" s="13">
        <f t="shared" si="70"/>
        <v>0</v>
      </c>
      <c r="AB187" s="13" t="str">
        <f>IF(AA187&gt;0,Y115&amp;Language!$E$84&amp;X115,"")</f>
        <v/>
      </c>
      <c r="AC187" s="2"/>
      <c r="AD187" s="145"/>
    </row>
    <row r="188" spans="25:30" x14ac:dyDescent="0.2">
      <c r="Y188" s="68" t="s">
        <v>76</v>
      </c>
      <c r="Z188" s="35" t="str">
        <f t="shared" si="71"/>
        <v/>
      </c>
      <c r="AA188" s="13">
        <f t="shared" si="70"/>
        <v>0</v>
      </c>
      <c r="AB188" s="13" t="str">
        <f>IF(AA188&gt;0,Y116&amp;Language!$E$84&amp;X116,"")</f>
        <v/>
      </c>
      <c r="AC188" s="2"/>
      <c r="AD188" s="145"/>
    </row>
    <row r="189" spans="25:30" x14ac:dyDescent="0.2">
      <c r="Y189" s="68" t="s">
        <v>77</v>
      </c>
      <c r="Z189" s="35" t="str">
        <f t="shared" si="71"/>
        <v/>
      </c>
      <c r="AA189" s="13">
        <f t="shared" si="70"/>
        <v>0</v>
      </c>
      <c r="AB189" s="13" t="str">
        <f>IF(AA189&gt;0,Y117&amp;Language!$E$84&amp;X117,"")</f>
        <v/>
      </c>
      <c r="AC189" s="2"/>
      <c r="AD189" s="145"/>
    </row>
    <row r="190" spans="25:30" x14ac:dyDescent="0.2">
      <c r="Y190" s="68" t="s">
        <v>78</v>
      </c>
      <c r="Z190" s="35" t="str">
        <f t="shared" si="71"/>
        <v/>
      </c>
      <c r="AA190" s="13">
        <f t="shared" si="70"/>
        <v>0</v>
      </c>
      <c r="AB190" s="13" t="str">
        <f>IF(AA190&gt;0,Y118&amp;Language!$E$84&amp;X118,"")</f>
        <v/>
      </c>
      <c r="AC190" s="2"/>
      <c r="AD190" s="145"/>
    </row>
    <row r="191" spans="25:30" x14ac:dyDescent="0.2">
      <c r="Y191" s="68" t="s">
        <v>79</v>
      </c>
      <c r="Z191" s="35" t="str">
        <f t="shared" si="71"/>
        <v/>
      </c>
      <c r="AA191" s="13">
        <f t="shared" si="70"/>
        <v>0</v>
      </c>
      <c r="AB191" s="13" t="str">
        <f>IF(AA191&gt;0,Y119&amp;Language!$E$84&amp;X119,"")</f>
        <v/>
      </c>
      <c r="AC191" s="2"/>
      <c r="AD191" s="145"/>
    </row>
    <row r="192" spans="25:30" x14ac:dyDescent="0.2">
      <c r="Y192" s="68" t="s">
        <v>80</v>
      </c>
      <c r="Z192" s="35" t="str">
        <f t="shared" si="71"/>
        <v/>
      </c>
      <c r="AA192" s="13">
        <f t="shared" si="70"/>
        <v>0</v>
      </c>
      <c r="AB192" s="13" t="str">
        <f>IF(AA192&gt;0,Y120&amp;Language!$E$84&amp;X120,"")</f>
        <v/>
      </c>
      <c r="AC192" s="2"/>
      <c r="AD192" s="145"/>
    </row>
    <row r="193" spans="25:30" x14ac:dyDescent="0.2">
      <c r="Y193" s="68" t="s">
        <v>81</v>
      </c>
      <c r="Z193" s="35" t="str">
        <f t="shared" si="71"/>
        <v/>
      </c>
      <c r="AA193" s="13">
        <f t="shared" si="70"/>
        <v>0</v>
      </c>
      <c r="AB193" s="13" t="str">
        <f>IF(AA193&gt;0,Y121&amp;Language!$E$84&amp;X121,"")</f>
        <v/>
      </c>
      <c r="AC193" s="2"/>
      <c r="AD193" s="145"/>
    </row>
    <row r="194" spans="25:30" x14ac:dyDescent="0.2">
      <c r="Y194" s="68" t="s">
        <v>82</v>
      </c>
      <c r="Z194" s="35" t="str">
        <f t="shared" si="71"/>
        <v/>
      </c>
      <c r="AA194" s="13">
        <f t="shared" si="70"/>
        <v>0</v>
      </c>
      <c r="AB194" s="13" t="str">
        <f>IF(AA194&gt;0,Y122&amp;Language!$E$84&amp;X122,"")</f>
        <v/>
      </c>
      <c r="AC194" s="2"/>
      <c r="AD194" s="145"/>
    </row>
    <row r="195" spans="25:30" x14ac:dyDescent="0.2">
      <c r="Y195" s="68" t="s">
        <v>83</v>
      </c>
      <c r="Z195" s="35" t="str">
        <f t="shared" si="71"/>
        <v/>
      </c>
      <c r="AA195" s="13">
        <f t="shared" si="70"/>
        <v>0</v>
      </c>
      <c r="AB195" s="13" t="str">
        <f>IF(AA195&gt;0,Y123&amp;Language!$E$84&amp;X123,"")</f>
        <v/>
      </c>
      <c r="AC195" s="2"/>
      <c r="AD195" s="145"/>
    </row>
    <row r="196" spans="25:30" x14ac:dyDescent="0.2">
      <c r="Y196" s="68" t="s">
        <v>84</v>
      </c>
      <c r="Z196" s="35" t="str">
        <f t="shared" si="71"/>
        <v/>
      </c>
      <c r="AA196" s="13">
        <f t="shared" si="70"/>
        <v>0</v>
      </c>
      <c r="AB196" s="13" t="str">
        <f>IF(AA196&gt;0,Y124&amp;Language!$E$84&amp;X124,"")</f>
        <v/>
      </c>
      <c r="AC196" s="2"/>
      <c r="AD196" s="145"/>
    </row>
    <row r="197" spans="25:30" x14ac:dyDescent="0.2">
      <c r="Y197" s="68" t="s">
        <v>85</v>
      </c>
      <c r="Z197" s="35" t="str">
        <f t="shared" si="71"/>
        <v/>
      </c>
      <c r="AA197" s="13">
        <f t="shared" si="70"/>
        <v>0</v>
      </c>
      <c r="AB197" s="13" t="str">
        <f>IF(AA197&gt;0,Y125&amp;Language!$E$84&amp;X125,"")</f>
        <v/>
      </c>
      <c r="AC197" s="2"/>
      <c r="AD197" s="145"/>
    </row>
    <row r="198" spans="25:30" x14ac:dyDescent="0.2">
      <c r="Y198" s="68" t="s">
        <v>86</v>
      </c>
      <c r="Z198" s="35" t="str">
        <f t="shared" si="71"/>
        <v/>
      </c>
      <c r="AA198" s="13">
        <f t="shared" si="70"/>
        <v>0</v>
      </c>
      <c r="AB198" s="13" t="str">
        <f>IF(AA198&gt;0,Y126&amp;Language!$E$84&amp;X126,"")</f>
        <v/>
      </c>
      <c r="AC198" s="2"/>
      <c r="AD198" s="145"/>
    </row>
    <row r="199" spans="25:30" x14ac:dyDescent="0.2">
      <c r="Y199" s="68" t="s">
        <v>87</v>
      </c>
      <c r="Z199" s="35" t="str">
        <f t="shared" si="71"/>
        <v/>
      </c>
      <c r="AA199" s="13">
        <f t="shared" si="70"/>
        <v>0</v>
      </c>
      <c r="AB199" s="13" t="str">
        <f>IF(AA199&gt;0,Y127&amp;Language!$E$84&amp;X127,"")</f>
        <v/>
      </c>
      <c r="AC199" s="2"/>
      <c r="AD199" s="145"/>
    </row>
    <row r="200" spans="25:30" x14ac:dyDescent="0.2">
      <c r="Y200" s="68" t="s">
        <v>88</v>
      </c>
      <c r="Z200" s="35" t="str">
        <f t="shared" si="71"/>
        <v/>
      </c>
      <c r="AA200" s="13">
        <f t="shared" si="70"/>
        <v>0</v>
      </c>
      <c r="AB200" s="13" t="str">
        <f>IF(AA200&gt;0,Y128&amp;Language!$E$84&amp;X128,"")</f>
        <v/>
      </c>
      <c r="AC200" s="2"/>
      <c r="AD200" s="145"/>
    </row>
    <row r="201" spans="25:30" x14ac:dyDescent="0.2">
      <c r="Y201" s="68" t="s">
        <v>89</v>
      </c>
      <c r="Z201" s="35" t="str">
        <f t="shared" si="71"/>
        <v/>
      </c>
      <c r="AA201" s="13">
        <f t="shared" ref="AA201:AA207" si="72">AA129</f>
        <v>0</v>
      </c>
      <c r="AB201" s="13" t="str">
        <f>IF(AA201&gt;0,Y129&amp;Language!$E$84&amp;X129,"")</f>
        <v/>
      </c>
      <c r="AC201" s="2"/>
      <c r="AD201" s="145"/>
    </row>
    <row r="202" spans="25:30" x14ac:dyDescent="0.2">
      <c r="Y202" s="68" t="s">
        <v>90</v>
      </c>
      <c r="Z202" s="35" t="str">
        <f t="shared" ref="Z202:Z206" si="73">W130&amp;V130</f>
        <v/>
      </c>
      <c r="AA202" s="13">
        <f t="shared" si="72"/>
        <v>0</v>
      </c>
      <c r="AB202" s="13" t="str">
        <f>IF(AA202&gt;0,Y130&amp;Language!$E$84&amp;X130,"")</f>
        <v/>
      </c>
      <c r="AC202" s="2"/>
      <c r="AD202" s="145"/>
    </row>
    <row r="203" spans="25:30" x14ac:dyDescent="0.2">
      <c r="Y203" s="68" t="s">
        <v>91</v>
      </c>
      <c r="Z203" s="35" t="str">
        <f t="shared" si="73"/>
        <v/>
      </c>
      <c r="AA203" s="13">
        <f t="shared" si="72"/>
        <v>0</v>
      </c>
      <c r="AB203" s="13" t="str">
        <f>IF(AA203&gt;0,Y131&amp;Language!$E$84&amp;X131,"")</f>
        <v/>
      </c>
      <c r="AC203" s="2"/>
      <c r="AD203" s="145"/>
    </row>
    <row r="204" spans="25:30" x14ac:dyDescent="0.2">
      <c r="Y204" s="68" t="s">
        <v>92</v>
      </c>
      <c r="Z204" s="35" t="str">
        <f t="shared" si="73"/>
        <v/>
      </c>
      <c r="AA204" s="13">
        <f t="shared" si="72"/>
        <v>0</v>
      </c>
      <c r="AB204" s="13" t="str">
        <f>IF(AA204&gt;0,Y132&amp;Language!$E$84&amp;X132,"")</f>
        <v/>
      </c>
      <c r="AC204" s="2"/>
      <c r="AD204" s="145"/>
    </row>
    <row r="205" spans="25:30" x14ac:dyDescent="0.2">
      <c r="Y205" s="68" t="s">
        <v>93</v>
      </c>
      <c r="Z205" s="35" t="str">
        <f t="shared" si="73"/>
        <v/>
      </c>
      <c r="AA205" s="13">
        <f t="shared" si="72"/>
        <v>0</v>
      </c>
      <c r="AB205" s="13" t="str">
        <f>IF(AA205&gt;0,Y133&amp;Language!$E$84&amp;X133,"")</f>
        <v/>
      </c>
      <c r="AC205" s="2"/>
      <c r="AD205" s="145"/>
    </row>
    <row r="206" spans="25:30" x14ac:dyDescent="0.2">
      <c r="Y206" s="68" t="s">
        <v>94</v>
      </c>
      <c r="Z206" s="35" t="str">
        <f t="shared" si="73"/>
        <v/>
      </c>
      <c r="AA206" s="13">
        <f t="shared" si="72"/>
        <v>0</v>
      </c>
      <c r="AB206" s="13" t="str">
        <f>IF(AA206&gt;0,Y134&amp;Language!$E$84&amp;X134,"")</f>
        <v/>
      </c>
      <c r="AC206" s="2"/>
      <c r="AD206" s="145"/>
    </row>
    <row r="207" spans="25:30" ht="12.75" thickBot="1" x14ac:dyDescent="0.25">
      <c r="Y207" s="69" t="s">
        <v>95</v>
      </c>
      <c r="Z207" s="37" t="str">
        <f>W135&amp;V135</f>
        <v/>
      </c>
      <c r="AA207" s="38">
        <f t="shared" si="72"/>
        <v>0</v>
      </c>
      <c r="AB207" s="146" t="str">
        <f>IF(AA207&gt;0,Y135&amp;Language!$E$84&amp;X135,"")</f>
        <v/>
      </c>
      <c r="AC207" s="148"/>
      <c r="AD207" s="147"/>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1664-B8BD-4046-90C9-57BD56E2F6FD}">
  <sheetPr codeName="Tabelle5"/>
  <dimension ref="A1:AJ60"/>
  <sheetViews>
    <sheetView showGridLines="0" showRowColHeaders="0" tabSelected="1" zoomScaleNormal="100" workbookViewId="0">
      <selection activeCell="I12" sqref="I12"/>
    </sheetView>
  </sheetViews>
  <sheetFormatPr baseColWidth="10" defaultColWidth="0" defaultRowHeight="12.75" zeroHeight="1" x14ac:dyDescent="0.2"/>
  <cols>
    <col min="1" max="1" width="3.5703125" style="44" customWidth="1"/>
    <col min="2" max="2" width="6.7109375" style="44" customWidth="1"/>
    <col min="3" max="3" width="10" style="44" customWidth="1"/>
    <col min="4" max="5" width="6.5703125" style="44" customWidth="1"/>
    <col min="6" max="6" width="26.7109375" style="44" customWidth="1"/>
    <col min="7" max="7" width="3" style="44" customWidth="1"/>
    <col min="8" max="8" width="26.7109375" style="44" customWidth="1"/>
    <col min="9" max="9" width="4.7109375" style="44" customWidth="1"/>
    <col min="10" max="10" width="2" style="44" customWidth="1"/>
    <col min="11" max="11" width="4.7109375" style="44" customWidth="1"/>
    <col min="12" max="12" width="5.5703125" style="44" customWidth="1"/>
    <col min="13" max="13" width="4.140625" style="44" customWidth="1"/>
    <col min="14" max="14" width="26.7109375" style="44" customWidth="1"/>
    <col min="15" max="18" width="6.7109375" style="44" customWidth="1"/>
    <col min="19" max="19" width="5.7109375" style="44" customWidth="1"/>
    <col min="20" max="20" width="2.140625" style="44" customWidth="1"/>
    <col min="21" max="21" width="5.7109375" style="44" customWidth="1"/>
    <col min="22" max="23" width="6.7109375" style="44" customWidth="1"/>
    <col min="24" max="29" width="7.85546875" style="44" customWidth="1"/>
    <col min="30" max="30" width="26.7109375" style="44" customWidth="1"/>
    <col min="31" max="31" width="4.140625" style="44" customWidth="1"/>
    <col min="32" max="32" width="11.42578125" style="44" customWidth="1"/>
    <col min="33" max="33" width="10" style="44" customWidth="1"/>
    <col min="34" max="34" width="30.7109375" style="44" customWidth="1"/>
    <col min="35" max="36" width="11.42578125" style="44" customWidth="1"/>
    <col min="37" max="16384" width="11.42578125" style="44" hidden="1"/>
  </cols>
  <sheetData>
    <row r="1" spans="1:35" ht="13.5" thickBot="1" x14ac:dyDescent="0.25">
      <c r="B1" s="331"/>
      <c r="C1" s="331"/>
      <c r="D1" s="296"/>
      <c r="E1" s="296"/>
      <c r="F1" s="296"/>
      <c r="G1" s="296"/>
      <c r="H1" s="296"/>
      <c r="I1" s="296"/>
      <c r="J1" s="296"/>
      <c r="K1" s="296"/>
      <c r="M1" s="713"/>
      <c r="N1" s="713"/>
      <c r="AB1" s="331"/>
      <c r="AC1" s="331"/>
    </row>
    <row r="2" spans="1:35" ht="36" customHeight="1" thickTop="1" x14ac:dyDescent="0.2">
      <c r="B2" s="295"/>
      <c r="C2" s="295"/>
      <c r="G2" s="714" t="s">
        <v>390</v>
      </c>
      <c r="H2" s="715"/>
      <c r="I2" s="715"/>
      <c r="J2" s="715"/>
      <c r="K2" s="715"/>
      <c r="L2" s="715"/>
      <c r="M2" s="715"/>
      <c r="N2" s="715"/>
      <c r="O2" s="715"/>
      <c r="P2" s="715"/>
      <c r="Q2" s="715"/>
      <c r="R2" s="715"/>
      <c r="S2" s="715"/>
      <c r="T2" s="715"/>
      <c r="U2" s="715"/>
      <c r="V2" s="715"/>
      <c r="W2" s="715"/>
      <c r="X2" s="715"/>
      <c r="Y2" s="716"/>
      <c r="AC2" s="333"/>
      <c r="AD2" s="346" t="s">
        <v>394</v>
      </c>
    </row>
    <row r="3" spans="1:35" ht="30" customHeight="1" x14ac:dyDescent="0.2">
      <c r="G3" s="717" t="s">
        <v>391</v>
      </c>
      <c r="H3" s="718"/>
      <c r="I3" s="718"/>
      <c r="J3" s="718"/>
      <c r="K3" s="718"/>
      <c r="L3" s="718"/>
      <c r="M3" s="718"/>
      <c r="N3" s="718"/>
      <c r="O3" s="718"/>
      <c r="P3" s="718"/>
      <c r="Q3" s="718"/>
      <c r="R3" s="718"/>
      <c r="S3" s="718"/>
      <c r="T3" s="718"/>
      <c r="U3" s="718"/>
      <c r="V3" s="718"/>
      <c r="W3" s="718"/>
      <c r="X3" s="718"/>
      <c r="Y3" s="719"/>
    </row>
    <row r="4" spans="1:35" ht="30" customHeight="1" x14ac:dyDescent="0.2">
      <c r="G4" s="720" t="s">
        <v>392</v>
      </c>
      <c r="H4" s="721"/>
      <c r="I4" s="721"/>
      <c r="J4" s="721"/>
      <c r="K4" s="721"/>
      <c r="L4" s="721"/>
      <c r="M4" s="721"/>
      <c r="N4" s="721"/>
      <c r="O4" s="721"/>
      <c r="P4" s="721"/>
      <c r="Q4" s="721"/>
      <c r="R4" s="721"/>
      <c r="S4" s="721"/>
      <c r="T4" s="721"/>
      <c r="U4" s="721"/>
      <c r="V4" s="721"/>
      <c r="W4" s="721"/>
      <c r="X4" s="721"/>
      <c r="Y4" s="722"/>
    </row>
    <row r="5" spans="1:35" ht="30" customHeight="1" thickBot="1" x14ac:dyDescent="0.25">
      <c r="G5" s="723" t="s">
        <v>393</v>
      </c>
      <c r="H5" s="724"/>
      <c r="I5" s="724"/>
      <c r="J5" s="724"/>
      <c r="K5" s="724"/>
      <c r="L5" s="724"/>
      <c r="M5" s="724"/>
      <c r="N5" s="724"/>
      <c r="O5" s="724"/>
      <c r="P5" s="724"/>
      <c r="Q5" s="724"/>
      <c r="R5" s="724"/>
      <c r="S5" s="724"/>
      <c r="T5" s="724"/>
      <c r="U5" s="724"/>
      <c r="V5" s="724"/>
      <c r="W5" s="724"/>
      <c r="X5" s="724"/>
      <c r="Y5" s="725"/>
    </row>
    <row r="6" spans="1:35" ht="9" customHeight="1" thickTop="1" thickBot="1" x14ac:dyDescent="0.25">
      <c r="B6" s="332"/>
      <c r="C6" s="332"/>
      <c r="D6" s="332"/>
      <c r="E6" s="332"/>
      <c r="F6" s="332"/>
      <c r="G6" s="332"/>
      <c r="H6" s="332"/>
      <c r="I6" s="332"/>
      <c r="J6" s="332"/>
      <c r="K6" s="332"/>
    </row>
    <row r="7" spans="1:35" ht="30" customHeight="1" thickTop="1" x14ac:dyDescent="0.2">
      <c r="B7" s="332"/>
      <c r="C7" s="332"/>
      <c r="D7" s="332"/>
      <c r="E7" s="332"/>
      <c r="F7" s="332"/>
      <c r="G7" s="332"/>
      <c r="H7" s="332"/>
      <c r="I7" s="332"/>
      <c r="J7" s="332"/>
      <c r="K7" s="701" t="str">
        <f>Language!$E$18</f>
        <v>Preliminary round</v>
      </c>
      <c r="L7" s="702"/>
      <c r="M7" s="702"/>
      <c r="N7" s="702"/>
      <c r="O7" s="702"/>
      <c r="P7" s="702"/>
      <c r="Q7" s="702"/>
      <c r="R7" s="702"/>
      <c r="S7" s="703"/>
      <c r="AD7" s="634" t="str">
        <f>Language!$E$49&amp;"      --&gt;"</f>
        <v>bonus      --&gt;</v>
      </c>
      <c r="AG7" s="695" t="str">
        <f>Language!$E$76</f>
        <v>If two or more teams cannot be distinguished and a decision is made, for example, through a penalty shootout or drawing lots, it is sufficient to enter a bonus point for the preferred team.</v>
      </c>
      <c r="AH7" s="695"/>
      <c r="AI7" s="695"/>
    </row>
    <row r="8" spans="1:35" ht="30" customHeight="1" thickBot="1" x14ac:dyDescent="0.25">
      <c r="B8" s="332"/>
      <c r="C8" s="332"/>
      <c r="D8" s="332"/>
      <c r="E8" s="332"/>
      <c r="F8" s="332"/>
      <c r="G8" s="332"/>
      <c r="H8" s="332"/>
      <c r="I8" s="332"/>
      <c r="J8" s="332"/>
      <c r="K8" s="704"/>
      <c r="L8" s="705"/>
      <c r="M8" s="705"/>
      <c r="N8" s="705"/>
      <c r="O8" s="705"/>
      <c r="P8" s="705"/>
      <c r="Q8" s="705"/>
      <c r="R8" s="705"/>
      <c r="S8" s="706"/>
      <c r="AG8" s="695"/>
      <c r="AH8" s="695"/>
      <c r="AI8" s="695"/>
    </row>
    <row r="9" spans="1:35" ht="13.5" customHeight="1" thickTop="1" thickBot="1" x14ac:dyDescent="0.35">
      <c r="C9" s="45"/>
      <c r="D9" s="45"/>
      <c r="E9" s="45"/>
      <c r="F9" s="330"/>
      <c r="G9" s="330"/>
      <c r="H9" s="330"/>
      <c r="I9" s="330"/>
      <c r="J9" s="330"/>
      <c r="K9" s="330"/>
      <c r="X9" s="308"/>
      <c r="Y9" s="308"/>
      <c r="Z9" s="308"/>
      <c r="AA9" s="308"/>
      <c r="AB9" s="308"/>
      <c r="AC9" s="308"/>
    </row>
    <row r="10" spans="1:35" ht="24" customHeight="1" thickBot="1" x14ac:dyDescent="0.45">
      <c r="A10" s="326"/>
      <c r="B10" s="328" t="str">
        <f>Language!$E$11</f>
        <v>Results</v>
      </c>
      <c r="C10" s="327"/>
      <c r="D10" s="327"/>
      <c r="E10" s="327"/>
      <c r="F10" s="329"/>
      <c r="G10" s="329"/>
      <c r="H10" s="329"/>
      <c r="I10" s="329"/>
      <c r="J10" s="329"/>
      <c r="K10" s="329"/>
      <c r="M10" s="712" t="str">
        <f>Language!$E$16&amp;" A"</f>
        <v>Group A</v>
      </c>
      <c r="N10" s="712"/>
      <c r="O10" s="203"/>
      <c r="P10" s="203"/>
      <c r="Q10" s="203"/>
      <c r="R10" s="203"/>
      <c r="S10" s="203"/>
      <c r="T10" s="203"/>
      <c r="U10" s="203"/>
      <c r="V10" s="203"/>
      <c r="W10" s="203"/>
      <c r="X10" s="305" t="str">
        <f ca="1">IF(LEN(N12)&gt;Settings!$C$17,LEFT(N12,Settings!$C$17)&amp;".",N12)</f>
        <v>FC Barc.</v>
      </c>
      <c r="Y10" s="306" t="str">
        <f ca="1">IF(LEN(N13)&gt;Settings!$C$17,LEFT(N13,Settings!$C$17)&amp;".",N13)</f>
        <v>Eintrac.</v>
      </c>
      <c r="Z10" s="306" t="str">
        <f ca="1">IF(LEN(N14)&gt;Settings!$C$17,LEFT(N14,Settings!$C$17)&amp;".",N14)</f>
        <v>1. FC R.</v>
      </c>
      <c r="AA10" s="306" t="str">
        <f ca="1">IF(LEN(N15)&gt;Settings!$C$17,LEFT(N15,Settings!$C$17)&amp;".",N15)</f>
        <v>Maibach.</v>
      </c>
      <c r="AB10" s="306" t="str">
        <f ca="1">IF(LEN(N16)&gt;Settings!$C$17,LEFT(N16,Settings!$C$17)&amp;".",N16)</f>
        <v>VFB Ess.</v>
      </c>
      <c r="AC10" s="307" t="str">
        <f ca="1">IF(LEN(N17)&gt;Settings!$C$17,LEFT(N17,Settings!$C$17)&amp;".",N17)</f>
        <v/>
      </c>
      <c r="AD10" s="204"/>
      <c r="AG10" s="712" t="str">
        <f>Language!$E$16&amp;" A"</f>
        <v>Group A</v>
      </c>
      <c r="AH10" s="712"/>
    </row>
    <row r="11" spans="1:35" ht="24" customHeight="1" thickTop="1" thickBot="1" x14ac:dyDescent="0.25">
      <c r="B11" s="65" t="str">
        <f>Language!$E$9</f>
        <v>No.</v>
      </c>
      <c r="C11" s="189" t="str">
        <f>Language!$E$39</f>
        <v>Start</v>
      </c>
      <c r="D11" s="189" t="str">
        <f>Language!$E$48</f>
        <v>Field</v>
      </c>
      <c r="E11" s="189" t="str">
        <f>Language!$E$17</f>
        <v>Grp</v>
      </c>
      <c r="F11" s="696" t="str">
        <f>Language!$E$14</f>
        <v>Match pairing</v>
      </c>
      <c r="G11" s="697"/>
      <c r="H11" s="698"/>
      <c r="I11" s="699" t="str">
        <f>Language!$E$15</f>
        <v>Result</v>
      </c>
      <c r="J11" s="697"/>
      <c r="K11" s="700"/>
      <c r="M11" s="710"/>
      <c r="N11" s="711"/>
      <c r="O11" s="205" t="str">
        <f>Language!$E$21</f>
        <v>Pld</v>
      </c>
      <c r="P11" s="206" t="str">
        <f>Language!$E$22</f>
        <v>W</v>
      </c>
      <c r="Q11" s="206" t="str">
        <f>Language!$E$23</f>
        <v>D</v>
      </c>
      <c r="R11" s="207" t="str">
        <f>Language!$E$24</f>
        <v>L</v>
      </c>
      <c r="S11" s="707" t="str">
        <f>Language!$E$25</f>
        <v>Goals</v>
      </c>
      <c r="T11" s="708"/>
      <c r="U11" s="709"/>
      <c r="V11" s="206" t="str">
        <f>Language!$E$26</f>
        <v>GD</v>
      </c>
      <c r="W11" s="208" t="str">
        <f>Language!$E$27</f>
        <v>Pts</v>
      </c>
      <c r="X11" s="209" t="str">
        <f ca="1">N12</f>
        <v>FC Barcelona</v>
      </c>
      <c r="Y11" s="210" t="str">
        <f ca="1">N13</f>
        <v>Eintracht Frankfurt</v>
      </c>
      <c r="Z11" s="210" t="str">
        <f ca="1">N14</f>
        <v>1. FC Riedwald</v>
      </c>
      <c r="AA11" s="210" t="str">
        <f ca="1">N15</f>
        <v>Maibach 1822 eV</v>
      </c>
      <c r="AB11" s="210" t="str">
        <f ca="1">N16</f>
        <v>VFB Essenheim</v>
      </c>
      <c r="AC11" s="639" t="str">
        <f ca="1">N17</f>
        <v/>
      </c>
      <c r="AD11" s="204"/>
      <c r="AG11" s="470" t="str">
        <f>Language!$E$9</f>
        <v>No.</v>
      </c>
      <c r="AH11" s="471" t="str">
        <f>Language!$E$10</f>
        <v>Participant or team</v>
      </c>
      <c r="AI11" s="472" t="str">
        <f>Language!$E$49</f>
        <v>bonus</v>
      </c>
    </row>
    <row r="12" spans="1:35" ht="24" customHeight="1" x14ac:dyDescent="0.2">
      <c r="B12" s="362">
        <f>Planning!$E6</f>
        <v>1</v>
      </c>
      <c r="C12" s="240">
        <f>Planning!$F6</f>
        <v>0.375</v>
      </c>
      <c r="D12" s="241" t="str">
        <f>Planning!$G6</f>
        <v>1</v>
      </c>
      <c r="E12" s="241" t="str">
        <f ca="1">Planning!$H6</f>
        <v>A</v>
      </c>
      <c r="F12" s="242" t="str">
        <f ca="1">Planning!$L6</f>
        <v>VFB Essenheim</v>
      </c>
      <c r="G12" s="243" t="s">
        <v>5</v>
      </c>
      <c r="H12" s="242" t="str">
        <f ca="1">Planning!$N6</f>
        <v>FC Barcelona</v>
      </c>
      <c r="I12" s="244">
        <v>2</v>
      </c>
      <c r="J12" s="245" t="str">
        <f>Language!$E$84</f>
        <v>-</v>
      </c>
      <c r="K12" s="246">
        <v>6</v>
      </c>
      <c r="M12" s="400">
        <f ca="1">IF(Calc1!$K$13=0,"",1)</f>
        <v>1</v>
      </c>
      <c r="N12" s="401" t="str">
        <f ca="1">IF(Calc1!$F$14&lt;3,"",IF(Calc1!$K$13=0,Calc1!$Q64,VLOOKUP(Calc1!B4,Calc1!$C$4:$N$12,4,0)))</f>
        <v>FC Barcelona</v>
      </c>
      <c r="O12" s="211">
        <f ca="1">IF(Calc1!$K$13=0,"",VLOOKUP(Calc1!B4,Calc1!$C$4:$N$12,9,0))</f>
        <v>4</v>
      </c>
      <c r="P12" s="212">
        <f ca="1">IF(Calc1!$K$13=0,"",VLOOKUP(Calc1!B4,Calc1!$C$4:$N$12,10,0))</f>
        <v>4</v>
      </c>
      <c r="Q12" s="212">
        <f ca="1">IF(Calc1!$K$13=0,"",VLOOKUP(Calc1!B4,Calc1!$C$4:$N$12,11,0))</f>
        <v>0</v>
      </c>
      <c r="R12" s="213">
        <f ca="1">IF(Calc1!$K$13=0,"",VLOOKUP(Calc1!B4,Calc1!$C$4:$N$12,12,0))</f>
        <v>0</v>
      </c>
      <c r="S12" s="214">
        <f ca="1">IF(Calc1!$K$13=0,"",VLOOKUP(Calc1!B4,Calc1!$C$4:$N$12,5,0))</f>
        <v>14</v>
      </c>
      <c r="T12" s="215" t="str">
        <f>Language!$E$84</f>
        <v>-</v>
      </c>
      <c r="U12" s="216">
        <f ca="1">IF(Calc1!$K$13=0,"",VLOOKUP(Calc1!B4,Calc1!$C$4:$N$12,6,0))</f>
        <v>3</v>
      </c>
      <c r="V12" s="211">
        <f ca="1">IF(Calc1!$K$13=0,"",VLOOKUP(Calc1!B4,Calc1!$C$4:$N$12,7,0))</f>
        <v>11</v>
      </c>
      <c r="W12" s="217">
        <f ca="1">IF(Calc1!$K$13=0,"",VLOOKUP(Calc1!B4,Calc1!$C$4:$N$12,8,0))</f>
        <v>12</v>
      </c>
      <c r="X12" s="218"/>
      <c r="Y12" s="212" t="str">
        <f ca="1">IFERROR(VLOOKUP($N12&amp;Y$11,Calc1!$Z$64:$AB$207,3,0),"")</f>
        <v>1-0</v>
      </c>
      <c r="Z12" s="212" t="str">
        <f ca="1">IFERROR(VLOOKUP($N12&amp;Z$11,Calc1!$Z$64:$AB$207,3,0),"")</f>
        <v>2-0</v>
      </c>
      <c r="AA12" s="212" t="str">
        <f ca="1">IFERROR(VLOOKUP($N12&amp;AA$11,Calc1!$Z$64:$AB$207,3,0),"")</f>
        <v>5-1</v>
      </c>
      <c r="AB12" s="212" t="str">
        <f ca="1">IFERROR(VLOOKUP($N12&amp;AB$11,Calc1!$Z$64:$AB$207,3,0),"")</f>
        <v>6-2</v>
      </c>
      <c r="AC12" s="219" t="str">
        <f ca="1">IFERROR(VLOOKUP($N12&amp;AC$11,Calc1!$Z$64:$AB$207,3,0),"")</f>
        <v/>
      </c>
      <c r="AD12" s="220" t="str">
        <f t="shared" ref="AD12:AD17" ca="1" si="0">N12</f>
        <v>FC Barcelona</v>
      </c>
      <c r="AG12" s="473" t="s">
        <v>208</v>
      </c>
      <c r="AH12" s="474" t="str">
        <f>IF(Planning!$C7="","",Planning!$C7)</f>
        <v>1. FC Riedwald</v>
      </c>
      <c r="AI12" s="475"/>
    </row>
    <row r="13" spans="1:35" ht="24" customHeight="1" x14ac:dyDescent="0.2">
      <c r="B13" s="362">
        <f ca="1">Planning!$E7</f>
        <v>2</v>
      </c>
      <c r="C13" s="240">
        <f ca="1">Planning!$F7</f>
        <v>0.375</v>
      </c>
      <c r="D13" s="241">
        <f ca="1">Planning!$G7</f>
        <v>2</v>
      </c>
      <c r="E13" s="241" t="str">
        <f ca="1">Planning!$H7</f>
        <v>B</v>
      </c>
      <c r="F13" s="242" t="str">
        <f ca="1">Planning!$L7</f>
        <v>FC Grönlingen</v>
      </c>
      <c r="G13" s="243" t="s">
        <v>5</v>
      </c>
      <c r="H13" s="242" t="str">
        <f ca="1">Planning!$N7</f>
        <v>Inter Mailand</v>
      </c>
      <c r="I13" s="244">
        <v>1</v>
      </c>
      <c r="J13" s="245" t="str">
        <f>Language!$E$84</f>
        <v>-</v>
      </c>
      <c r="K13" s="246">
        <v>4</v>
      </c>
      <c r="M13" s="402">
        <f ca="1">IF(Calc1!$K$13=0,"",IF(VLOOKUP(Calc1!B5,Calc1!$C$4:$E$12,3,0)=MAX(M$12:M12),VLOOKUP(Calc1!B5,Calc1!$C$4:$E$12,3,0),Calc1!B5))</f>
        <v>2</v>
      </c>
      <c r="N13" s="403" t="str">
        <f ca="1">IF(Calc1!$F$14&lt;3,"",IF(Calc1!$K$13=0,Calc1!$Q65,VLOOKUP(Calc1!B5,Calc1!$C$4:$N$12,4,0)))</f>
        <v>Eintracht Frankfurt</v>
      </c>
      <c r="O13" s="221">
        <f ca="1">IF(Calc1!$K$13=0,"",VLOOKUP(Calc1!B5,Calc1!$C$4:$N$12,9,0))</f>
        <v>4</v>
      </c>
      <c r="P13" s="202">
        <f ca="1">IF(Calc1!$K$13=0,"",VLOOKUP(Calc1!B5,Calc1!$C$4:$N$12,10,0))</f>
        <v>3</v>
      </c>
      <c r="Q13" s="202">
        <f ca="1">IF(Calc1!$K$13=0,"",VLOOKUP(Calc1!B5,Calc1!$C$4:$N$12,11,0))</f>
        <v>0</v>
      </c>
      <c r="R13" s="222">
        <f ca="1">IF(Calc1!$K$13=0,"",VLOOKUP(Calc1!B5,Calc1!$C$4:$N$12,12,0))</f>
        <v>1</v>
      </c>
      <c r="S13" s="223">
        <f ca="1">IF(Calc1!$K$13=0,"",VLOOKUP(Calc1!B5,Calc1!$C$4:$N$12,5,0))</f>
        <v>12</v>
      </c>
      <c r="T13" s="224" t="str">
        <f>Language!$E$84</f>
        <v>-</v>
      </c>
      <c r="U13" s="225">
        <f ca="1">IF(Calc1!$K$13=0,"",VLOOKUP(Calc1!B5,Calc1!$C$4:$N$12,6,0))</f>
        <v>5</v>
      </c>
      <c r="V13" s="221">
        <f ca="1">IF(Calc1!$K$13=0,"",VLOOKUP(Calc1!B5,Calc1!$C$4:$N$12,7,0))</f>
        <v>7</v>
      </c>
      <c r="W13" s="226">
        <f ca="1">IF(Calc1!$K$13=0,"",VLOOKUP(Calc1!B5,Calc1!$C$4:$N$12,8,0))</f>
        <v>9</v>
      </c>
      <c r="X13" s="227" t="str">
        <f ca="1">IFERROR(VLOOKUP($N13&amp;X$11,Calc1!$Z$64:$AB$207,3,0),"")</f>
        <v>0-1</v>
      </c>
      <c r="Y13" s="228"/>
      <c r="Z13" s="202" t="str">
        <f ca="1">IFERROR(VLOOKUP($N13&amp;Z$11,Calc1!$Z$64:$AB$207,3,0),"")</f>
        <v>5-2</v>
      </c>
      <c r="AA13" s="202" t="str">
        <f ca="1">IFERROR(VLOOKUP($N13&amp;AA$11,Calc1!$Z$64:$AB$207,3,0),"")</f>
        <v>5-2</v>
      </c>
      <c r="AB13" s="202" t="str">
        <f ca="1">IFERROR(VLOOKUP($N13&amp;AB$11,Calc1!$Z$64:$AB$207,3,0),"")</f>
        <v>2-0</v>
      </c>
      <c r="AC13" s="229" t="str">
        <f ca="1">IFERROR(VLOOKUP($N13&amp;AC$11,Calc1!$Z$64:$AB$207,3,0),"")</f>
        <v/>
      </c>
      <c r="AD13" s="230" t="str">
        <f t="shared" ca="1" si="0"/>
        <v>Eintracht Frankfurt</v>
      </c>
      <c r="AG13" s="476" t="s">
        <v>210</v>
      </c>
      <c r="AH13" s="477" t="str">
        <f>IF(Planning!$C9="","",Planning!$C9)</f>
        <v>FC Barcelona</v>
      </c>
      <c r="AI13" s="478"/>
    </row>
    <row r="14" spans="1:35" ht="24" customHeight="1" x14ac:dyDescent="0.2">
      <c r="B14" s="362">
        <f ca="1">Planning!$E8</f>
        <v>3</v>
      </c>
      <c r="C14" s="240">
        <f ca="1">Planning!$F8</f>
        <v>0.375</v>
      </c>
      <c r="D14" s="241">
        <f ca="1">Planning!$G8</f>
        <v>3</v>
      </c>
      <c r="E14" s="241" t="str">
        <f ca="1">Planning!$H8</f>
        <v>C</v>
      </c>
      <c r="F14" s="242" t="str">
        <f ca="1">Planning!$L8</f>
        <v>1. FC Nürnberg</v>
      </c>
      <c r="G14" s="243" t="s">
        <v>5</v>
      </c>
      <c r="H14" s="242" t="str">
        <f ca="1">Planning!$N8</f>
        <v>Real Madrid</v>
      </c>
      <c r="I14" s="244">
        <v>1</v>
      </c>
      <c r="J14" s="245" t="str">
        <f>Language!$E$84</f>
        <v>-</v>
      </c>
      <c r="K14" s="246">
        <v>4</v>
      </c>
      <c r="M14" s="402">
        <f ca="1">IF(Calc1!$K$13=0,"",IF(VLOOKUP(Calc1!B6,Calc1!$C$4:$E$12,3,0)=MAX(M$12:M13),VLOOKUP(Calc1!B6,Calc1!$C$4:$E$12,3,0),Calc1!B6))</f>
        <v>3</v>
      </c>
      <c r="N14" s="403" t="str">
        <f ca="1">IF(Calc1!$F$14&lt;3,"",IF(Calc1!$K$13=0,Calc1!$Q66,VLOOKUP(Calc1!B6,Calc1!$C$4:$N$12,4,0)))</f>
        <v>1. FC Riedwald</v>
      </c>
      <c r="O14" s="221">
        <f ca="1">IF(Calc1!$K$13=0,"",VLOOKUP(Calc1!B6,Calc1!$C$4:$N$12,9,0))</f>
        <v>4</v>
      </c>
      <c r="P14" s="202">
        <f ca="1">IF(Calc1!$K$13=0,"",VLOOKUP(Calc1!B6,Calc1!$C$4:$N$12,10,0))</f>
        <v>1</v>
      </c>
      <c r="Q14" s="202">
        <f ca="1">IF(Calc1!$K$13=0,"",VLOOKUP(Calc1!B6,Calc1!$C$4:$N$12,11,0))</f>
        <v>1</v>
      </c>
      <c r="R14" s="222">
        <f ca="1">IF(Calc1!$K$13=0,"",VLOOKUP(Calc1!B6,Calc1!$C$4:$N$12,12,0))</f>
        <v>2</v>
      </c>
      <c r="S14" s="223">
        <f ca="1">IF(Calc1!$K$13=0,"",VLOOKUP(Calc1!B6,Calc1!$C$4:$N$12,5,0))</f>
        <v>10</v>
      </c>
      <c r="T14" s="224" t="str">
        <f>Language!$E$84</f>
        <v>-</v>
      </c>
      <c r="U14" s="225">
        <f ca="1">IF(Calc1!$K$13=0,"",VLOOKUP(Calc1!B6,Calc1!$C$4:$N$12,6,0))</f>
        <v>13</v>
      </c>
      <c r="V14" s="221">
        <f ca="1">IF(Calc1!$K$13=0,"",VLOOKUP(Calc1!B6,Calc1!$C$4:$N$12,7,0))</f>
        <v>-3</v>
      </c>
      <c r="W14" s="226">
        <f ca="1">IF(Calc1!$K$13=0,"",VLOOKUP(Calc1!B6,Calc1!$C$4:$N$12,8,0))</f>
        <v>4</v>
      </c>
      <c r="X14" s="227" t="str">
        <f ca="1">IFERROR(VLOOKUP($N14&amp;X$11,Calc1!$Z$64:$AB$207,3,0),"")</f>
        <v>0-2</v>
      </c>
      <c r="Y14" s="430" t="str">
        <f ca="1">IFERROR(VLOOKUP($N14&amp;Y$11,Calc1!$Z$64:$AB$207,3,0),"")</f>
        <v>2-5</v>
      </c>
      <c r="Z14" s="228"/>
      <c r="AA14" s="202" t="str">
        <f ca="1">IFERROR(VLOOKUP($N14&amp;AA$11,Calc1!$Z$64:$AB$207,3,0),"")</f>
        <v>4-2</v>
      </c>
      <c r="AB14" s="202" t="str">
        <f ca="1">IFERROR(VLOOKUP($N14&amp;AB$11,Calc1!$Z$64:$AB$207,3,0),"")</f>
        <v>4-4</v>
      </c>
      <c r="AC14" s="229" t="str">
        <f ca="1">IFERROR(VLOOKUP($N14&amp;AC$11,Calc1!$Z$64:$AB$207,3,0),"")</f>
        <v/>
      </c>
      <c r="AD14" s="230" t="str">
        <f t="shared" ca="1" si="0"/>
        <v>1. FC Riedwald</v>
      </c>
      <c r="AG14" s="476" t="s">
        <v>206</v>
      </c>
      <c r="AH14" s="477" t="str">
        <f>IF(Planning!$C11="","",Planning!$C11)</f>
        <v>Eintracht Frankfurt</v>
      </c>
      <c r="AI14" s="478"/>
    </row>
    <row r="15" spans="1:35" ht="24" customHeight="1" x14ac:dyDescent="0.2">
      <c r="B15" s="362">
        <f ca="1">Planning!$E9</f>
        <v>4</v>
      </c>
      <c r="C15" s="240">
        <f ca="1">Planning!$F9</f>
        <v>0.39930555555555558</v>
      </c>
      <c r="D15" s="241">
        <f ca="1">Planning!$G9</f>
        <v>1</v>
      </c>
      <c r="E15" s="241" t="str">
        <f ca="1">Planning!$H9</f>
        <v>A</v>
      </c>
      <c r="F15" s="242" t="str">
        <f ca="1">Planning!$L9</f>
        <v>Eintracht Frankfurt</v>
      </c>
      <c r="G15" s="243" t="s">
        <v>5</v>
      </c>
      <c r="H15" s="242" t="str">
        <f ca="1">Planning!$N9</f>
        <v>Maibach 1822 eV</v>
      </c>
      <c r="I15" s="244">
        <v>5</v>
      </c>
      <c r="J15" s="245" t="str">
        <f>Language!$E$84</f>
        <v>-</v>
      </c>
      <c r="K15" s="246">
        <v>2</v>
      </c>
      <c r="M15" s="402">
        <f ca="1">IF(Calc1!$K$13=0,"",IF(VLOOKUP(Calc1!B7,Calc1!$C$4:$E$12,3,0)=MAX(M$12:M14),VLOOKUP(Calc1!B7,Calc1!$C$4:$E$12,3,0),Calc1!B7))</f>
        <v>4</v>
      </c>
      <c r="N15" s="403" t="str">
        <f ca="1">IF(Calc1!$F$14&lt;3,"",IF(Calc1!$K$13=0,Calc1!$Q67,VLOOKUP(Calc1!B7,Calc1!$C$4:$N$12,4,0)))</f>
        <v>Maibach 1822 eV</v>
      </c>
      <c r="O15" s="221">
        <f ca="1">IF(Calc1!$K$13=0,"",VLOOKUP(Calc1!B7,Calc1!$C$4:$N$12,9,0))</f>
        <v>4</v>
      </c>
      <c r="P15" s="202">
        <f ca="1">IF(Calc1!$K$13=0,"",VLOOKUP(Calc1!B7,Calc1!$C$4:$N$12,10,0))</f>
        <v>1</v>
      </c>
      <c r="Q15" s="202">
        <f ca="1">IF(Calc1!$K$13=0,"",VLOOKUP(Calc1!B7,Calc1!$C$4:$N$12,11,0))</f>
        <v>0</v>
      </c>
      <c r="R15" s="222">
        <f ca="1">IF(Calc1!$K$13=0,"",VLOOKUP(Calc1!B7,Calc1!$C$4:$N$12,12,0))</f>
        <v>3</v>
      </c>
      <c r="S15" s="223">
        <f ca="1">IF(Calc1!$K$13=0,"",VLOOKUP(Calc1!B7,Calc1!$C$4:$N$12,5,0))</f>
        <v>9</v>
      </c>
      <c r="T15" s="224" t="str">
        <f>Language!$E$84</f>
        <v>-</v>
      </c>
      <c r="U15" s="225">
        <f ca="1">IF(Calc1!$K$13=0,"",VLOOKUP(Calc1!B7,Calc1!$C$4:$N$12,6,0))</f>
        <v>16</v>
      </c>
      <c r="V15" s="221">
        <f ca="1">IF(Calc1!$K$13=0,"",VLOOKUP(Calc1!B7,Calc1!$C$4:$N$12,7,0))</f>
        <v>-7</v>
      </c>
      <c r="W15" s="226">
        <f ca="1">IF(Calc1!$K$13=0,"",VLOOKUP(Calc1!B7,Calc1!$C$4:$N$12,8,0))</f>
        <v>3</v>
      </c>
      <c r="X15" s="227" t="str">
        <f ca="1">IFERROR(VLOOKUP($N15&amp;X$11,Calc1!$Z$64:$AB$207,3,0),"")</f>
        <v>1-5</v>
      </c>
      <c r="Y15" s="430" t="str">
        <f ca="1">IFERROR(VLOOKUP($N15&amp;Y$11,Calc1!$Z$64:$AB$207,3,0),"")</f>
        <v>2-5</v>
      </c>
      <c r="Z15" s="202" t="str">
        <f ca="1">IFERROR(VLOOKUP($N15&amp;Z$11,Calc1!$Z$64:$AB$207,3,0),"")</f>
        <v>2-4</v>
      </c>
      <c r="AA15" s="228"/>
      <c r="AB15" s="202" t="str">
        <f ca="1">IFERROR(VLOOKUP($N15&amp;AB$11,Calc1!$Z$64:$AB$207,3,0),"")</f>
        <v>4-2</v>
      </c>
      <c r="AC15" s="229" t="str">
        <f ca="1">IFERROR(VLOOKUP($N15&amp;AC$11,Calc1!$Z$64:$AB$207,3,0),"")</f>
        <v/>
      </c>
      <c r="AD15" s="230" t="str">
        <f t="shared" ca="1" si="0"/>
        <v>Maibach 1822 eV</v>
      </c>
      <c r="AG15" s="476" t="s">
        <v>212</v>
      </c>
      <c r="AH15" s="477" t="str">
        <f>IF(Planning!$C13="","",Planning!$C13)</f>
        <v>Maibach 1822 eV</v>
      </c>
      <c r="AI15" s="478"/>
    </row>
    <row r="16" spans="1:35" ht="24" customHeight="1" x14ac:dyDescent="0.2">
      <c r="B16" s="362">
        <f ca="1">Planning!$E10</f>
        <v>5</v>
      </c>
      <c r="C16" s="240">
        <f ca="1">Planning!$F10</f>
        <v>0.39930555555555558</v>
      </c>
      <c r="D16" s="241">
        <f ca="1">Planning!$G10</f>
        <v>2</v>
      </c>
      <c r="E16" s="241" t="str">
        <f ca="1">Planning!$H10</f>
        <v>B</v>
      </c>
      <c r="F16" s="242" t="str">
        <f ca="1">Planning!$L10</f>
        <v>SSV Wildbach</v>
      </c>
      <c r="G16" s="243" t="s">
        <v>5</v>
      </c>
      <c r="H16" s="242" t="str">
        <f ca="1">Planning!$N10</f>
        <v>Manchester City</v>
      </c>
      <c r="I16" s="244">
        <v>2</v>
      </c>
      <c r="J16" s="245" t="str">
        <f>Language!$E$84</f>
        <v>-</v>
      </c>
      <c r="K16" s="246">
        <v>6</v>
      </c>
      <c r="M16" s="402">
        <f ca="1">IF(Calc1!$K$13=0,"",IF(VLOOKUP(Calc1!B8,Calc1!$C$4:$E$12,3,0)=MAX(M$12:M15),VLOOKUP(Calc1!B8,Calc1!$C$4:$E$12,3,0),Calc1!B8))</f>
        <v>5</v>
      </c>
      <c r="N16" s="403" t="str">
        <f ca="1">IF(Calc1!$F$14&lt;3,"",IF(Calc1!$K$13=0,Calc1!$Q68,VLOOKUP(Calc1!B8,Calc1!$C$4:$N$12,4,0)))</f>
        <v>VFB Essenheim</v>
      </c>
      <c r="O16" s="221">
        <f ca="1">IF(Calc1!$K$13=0,"",VLOOKUP(Calc1!B8,Calc1!$C$4:$N$12,9,0))</f>
        <v>4</v>
      </c>
      <c r="P16" s="202">
        <f ca="1">IF(Calc1!$K$13=0,"",VLOOKUP(Calc1!B8,Calc1!$C$4:$N$12,10,0))</f>
        <v>0</v>
      </c>
      <c r="Q16" s="202">
        <f ca="1">IF(Calc1!$K$13=0,"",VLOOKUP(Calc1!B8,Calc1!$C$4:$N$12,11,0))</f>
        <v>1</v>
      </c>
      <c r="R16" s="222">
        <f ca="1">IF(Calc1!$K$13=0,"",VLOOKUP(Calc1!B8,Calc1!$C$4:$N$12,12,0))</f>
        <v>3</v>
      </c>
      <c r="S16" s="223">
        <f ca="1">IF(Calc1!$K$13=0,"",VLOOKUP(Calc1!B8,Calc1!$C$4:$N$12,5,0))</f>
        <v>8</v>
      </c>
      <c r="T16" s="224" t="str">
        <f>Language!$E$84</f>
        <v>-</v>
      </c>
      <c r="U16" s="225">
        <f ca="1">IF(Calc1!$K$13=0,"",VLOOKUP(Calc1!B8,Calc1!$C$4:$N$12,6,0))</f>
        <v>16</v>
      </c>
      <c r="V16" s="221">
        <f ca="1">IF(Calc1!$K$13=0,"",VLOOKUP(Calc1!B8,Calc1!$C$4:$N$12,7,0))</f>
        <v>-8</v>
      </c>
      <c r="W16" s="226">
        <f ca="1">IF(Calc1!$K$13=0,"",VLOOKUP(Calc1!B8,Calc1!$C$4:$N$12,8,0))</f>
        <v>1</v>
      </c>
      <c r="X16" s="227" t="str">
        <f ca="1">IFERROR(VLOOKUP($N16&amp;X$11,Calc1!$Z$64:$AB$207,3,0),"")</f>
        <v>2-6</v>
      </c>
      <c r="Y16" s="430" t="str">
        <f ca="1">IFERROR(VLOOKUP($N16&amp;Y$11,Calc1!$Z$64:$AB$207,3,0),"")</f>
        <v>0-2</v>
      </c>
      <c r="Z16" s="202" t="str">
        <f ca="1">IFERROR(VLOOKUP($N16&amp;Z$11,Calc1!$Z$64:$AB$207,3,0),"")</f>
        <v>4-4</v>
      </c>
      <c r="AA16" s="202" t="str">
        <f ca="1">IFERROR(VLOOKUP($N16&amp;AA$11,Calc1!$Z$64:$AB$207,3,0),"")</f>
        <v>2-4</v>
      </c>
      <c r="AB16" s="228"/>
      <c r="AC16" s="229" t="str">
        <f ca="1">IFERROR(VLOOKUP($N16&amp;AC$11,Calc1!$Z$64:$AB$207,3,0),"")</f>
        <v/>
      </c>
      <c r="AD16" s="230" t="str">
        <f t="shared" ca="1" si="0"/>
        <v>VFB Essenheim</v>
      </c>
      <c r="AG16" s="476" t="s">
        <v>214</v>
      </c>
      <c r="AH16" s="477" t="str">
        <f>IF(Planning!$C15="","",Planning!$C15)</f>
        <v>VFB Essenheim</v>
      </c>
      <c r="AI16" s="478"/>
    </row>
    <row r="17" spans="2:35" ht="24" customHeight="1" thickBot="1" x14ac:dyDescent="0.25">
      <c r="B17" s="362">
        <f ca="1">Planning!$E11</f>
        <v>6</v>
      </c>
      <c r="C17" s="240">
        <f ca="1">Planning!$F11</f>
        <v>0.39930555555555558</v>
      </c>
      <c r="D17" s="241">
        <f ca="1">Planning!$G11</f>
        <v>3</v>
      </c>
      <c r="E17" s="241" t="str">
        <f ca="1">Planning!$H11</f>
        <v>C</v>
      </c>
      <c r="F17" s="242" t="str">
        <f ca="1">Planning!$L11</f>
        <v>Borussia Dortmund</v>
      </c>
      <c r="G17" s="243" t="s">
        <v>5</v>
      </c>
      <c r="H17" s="242" t="str">
        <f ca="1">Planning!$N11</f>
        <v>FSV Rauen</v>
      </c>
      <c r="I17" s="244">
        <v>3</v>
      </c>
      <c r="J17" s="245" t="str">
        <f>Language!$E$84</f>
        <v>-</v>
      </c>
      <c r="K17" s="246">
        <v>0</v>
      </c>
      <c r="M17" s="404">
        <f ca="1">IF(Calc1!$K$13=0,"",IF(VLOOKUP(Calc1!B9,Calc1!$C$4:$E$12,3,0)=MAX(M$12:M16),VLOOKUP(Calc1!B9,Calc1!$C$4:$E$12,3,0),Calc1!B9))</f>
        <v>6</v>
      </c>
      <c r="N17" s="405" t="str">
        <f ca="1">IF(Calc1!$F$14&lt;3,"",IF(Calc1!$K$13=0,Calc1!$Q69,VLOOKUP(Calc1!B9,Calc1!$C$4:$N$12,4,0)))</f>
        <v/>
      </c>
      <c r="O17" s="231">
        <f ca="1">IF(Calc1!$K$13=0,"",VLOOKUP(Calc1!B9,Calc1!$C$4:$N$12,9,0))</f>
        <v>0</v>
      </c>
      <c r="P17" s="232">
        <f ca="1">IF(Calc1!$K$13=0,"",VLOOKUP(Calc1!B9,Calc1!$C$4:$N$12,10,0))</f>
        <v>0</v>
      </c>
      <c r="Q17" s="232">
        <f ca="1">IF(Calc1!$K$13=0,"",VLOOKUP(Calc1!B9,Calc1!$C$4:$N$12,11,0))</f>
        <v>0</v>
      </c>
      <c r="R17" s="233">
        <f ca="1">IF(Calc1!$K$13=0,"",VLOOKUP(Calc1!B9,Calc1!$C$4:$N$12,12,0))</f>
        <v>0</v>
      </c>
      <c r="S17" s="234">
        <f ca="1">IF(Calc1!$K$13=0,"",VLOOKUP(Calc1!B9,Calc1!$C$4:$N$12,5,0))</f>
        <v>0</v>
      </c>
      <c r="T17" s="235" t="str">
        <f>Language!$E$84</f>
        <v>-</v>
      </c>
      <c r="U17" s="236">
        <f ca="1">IF(Calc1!$K$13=0,"",VLOOKUP(Calc1!B9,Calc1!$C$4:$N$12,6,0))</f>
        <v>0</v>
      </c>
      <c r="V17" s="231">
        <f ca="1">IF(Calc1!$K$13=0,"",VLOOKUP(Calc1!B9,Calc1!$C$4:$N$12,7,0))</f>
        <v>0</v>
      </c>
      <c r="W17" s="237">
        <f ca="1">IF(Calc1!$K$13=0,"",VLOOKUP(Calc1!B9,Calc1!$C$4:$N$12,8,0))</f>
        <v>0</v>
      </c>
      <c r="X17" s="238" t="str">
        <f ca="1">IFERROR(VLOOKUP($N17&amp;X$11,Calc1!$Z$64:$AB$207,3,0),"")</f>
        <v/>
      </c>
      <c r="Y17" s="232" t="str">
        <f ca="1">IFERROR(VLOOKUP($N17&amp;Y$11,Calc1!$Z$64:$AB$207,3,0),"")</f>
        <v/>
      </c>
      <c r="Z17" s="232" t="str">
        <f ca="1">IFERROR(VLOOKUP($N17&amp;Z$11,Calc1!$Z$64:$AB$207,3,0),"")</f>
        <v/>
      </c>
      <c r="AA17" s="232" t="str">
        <f ca="1">IFERROR(VLOOKUP($N17&amp;AA$11,Calc1!$Z$64:$AB$207,3,0),"")</f>
        <v/>
      </c>
      <c r="AB17" s="232" t="str">
        <f ca="1">IFERROR(VLOOKUP($N17&amp;AB$11,Calc1!$Z$64:$AB$207,3,0),"")</f>
        <v/>
      </c>
      <c r="AC17" s="239"/>
      <c r="AD17" s="325" t="str">
        <f t="shared" ca="1" si="0"/>
        <v/>
      </c>
      <c r="AG17" s="479" t="s">
        <v>216</v>
      </c>
      <c r="AH17" s="480" t="str">
        <f>IF(Planning!$C17="","",Planning!$C17)</f>
        <v/>
      </c>
      <c r="AI17" s="481"/>
    </row>
    <row r="18" spans="2:35" ht="24" customHeight="1" thickTop="1" x14ac:dyDescent="0.2">
      <c r="B18" s="362">
        <f ca="1">Planning!$E12</f>
        <v>7</v>
      </c>
      <c r="C18" s="240">
        <f ca="1">Planning!$F12</f>
        <v>0.4236111111111111</v>
      </c>
      <c r="D18" s="241">
        <f ca="1">Planning!$G12</f>
        <v>1</v>
      </c>
      <c r="E18" s="241" t="str">
        <f ca="1">Planning!$H12</f>
        <v>A</v>
      </c>
      <c r="F18" s="242" t="str">
        <f ca="1">Planning!$L12</f>
        <v>VFB Essenheim</v>
      </c>
      <c r="G18" s="243" t="s">
        <v>5</v>
      </c>
      <c r="H18" s="242" t="str">
        <f ca="1">Planning!$N12</f>
        <v>1. FC Riedwald</v>
      </c>
      <c r="I18" s="244">
        <v>4</v>
      </c>
      <c r="J18" s="245" t="str">
        <f>Language!$E$84</f>
        <v>-</v>
      </c>
      <c r="K18" s="246">
        <v>4</v>
      </c>
      <c r="M18" s="324"/>
      <c r="N18" s="299"/>
      <c r="O18" s="300"/>
      <c r="P18" s="300"/>
      <c r="Q18" s="300"/>
      <c r="R18" s="300"/>
      <c r="S18" s="301"/>
      <c r="T18" s="300"/>
      <c r="U18" s="299"/>
      <c r="V18" s="300"/>
      <c r="W18" s="302"/>
      <c r="X18" s="300"/>
      <c r="Y18" s="300"/>
      <c r="Z18" s="300"/>
      <c r="AA18" s="300"/>
      <c r="AB18" s="300"/>
      <c r="AC18" s="300"/>
      <c r="AD18" s="299"/>
      <c r="AG18" s="324"/>
      <c r="AH18" s="299"/>
    </row>
    <row r="19" spans="2:35" ht="24" customHeight="1" thickBot="1" x14ac:dyDescent="0.25">
      <c r="B19" s="362">
        <f ca="1">Planning!$E13</f>
        <v>8</v>
      </c>
      <c r="C19" s="240">
        <f ca="1">Planning!$F13</f>
        <v>0.4236111111111111</v>
      </c>
      <c r="D19" s="241">
        <f ca="1">Planning!$G13</f>
        <v>2</v>
      </c>
      <c r="E19" s="241" t="str">
        <f ca="1">Planning!$H13</f>
        <v>B</v>
      </c>
      <c r="F19" s="242" t="str">
        <f ca="1">Planning!$L13</f>
        <v>FC Grönlingen</v>
      </c>
      <c r="G19" s="243" t="s">
        <v>5</v>
      </c>
      <c r="H19" s="242" t="str">
        <f ca="1">Planning!$N13</f>
        <v>Mainz 05</v>
      </c>
      <c r="I19" s="244">
        <v>1</v>
      </c>
      <c r="J19" s="245" t="str">
        <f>Language!$E$84</f>
        <v>-</v>
      </c>
      <c r="K19" s="246">
        <v>2</v>
      </c>
      <c r="X19" s="308"/>
      <c r="Y19" s="308"/>
      <c r="Z19" s="308"/>
      <c r="AA19" s="308"/>
      <c r="AB19" s="308"/>
      <c r="AC19" s="308"/>
    </row>
    <row r="20" spans="2:35" ht="24" customHeight="1" thickBot="1" x14ac:dyDescent="0.45">
      <c r="B20" s="362">
        <f ca="1">Planning!$E14</f>
        <v>9</v>
      </c>
      <c r="C20" s="240">
        <f ca="1">Planning!$F14</f>
        <v>0.4236111111111111</v>
      </c>
      <c r="D20" s="241">
        <f ca="1">Planning!$G14</f>
        <v>3</v>
      </c>
      <c r="E20" s="241" t="str">
        <f ca="1">Planning!$H14</f>
        <v>C</v>
      </c>
      <c r="F20" s="242" t="str">
        <f ca="1">Planning!$L14</f>
        <v>1. FC Nürnberg</v>
      </c>
      <c r="G20" s="243" t="s">
        <v>5</v>
      </c>
      <c r="H20" s="242" t="str">
        <f ca="1">Planning!$N14</f>
        <v>Kickers Rodendorf</v>
      </c>
      <c r="I20" s="244">
        <v>2</v>
      </c>
      <c r="J20" s="245" t="str">
        <f>Language!$E$84</f>
        <v>-</v>
      </c>
      <c r="K20" s="246">
        <v>0</v>
      </c>
      <c r="M20" s="712" t="str">
        <f>Language!$E$16&amp;" B"</f>
        <v>Group B</v>
      </c>
      <c r="N20" s="712"/>
      <c r="O20" s="203"/>
      <c r="P20" s="203"/>
      <c r="Q20" s="203"/>
      <c r="R20" s="203"/>
      <c r="S20" s="203"/>
      <c r="T20" s="203"/>
      <c r="U20" s="203"/>
      <c r="V20" s="203"/>
      <c r="W20" s="203"/>
      <c r="X20" s="305" t="str">
        <f ca="1">IF(LEN(N22)&gt;Settings!$C$17,LEFT(N22,Settings!$C$17)&amp;".",N22)</f>
        <v>Manches.</v>
      </c>
      <c r="Y20" s="306" t="str">
        <f ca="1">IF(LEN(N23)&gt;Settings!$C$17,LEFT(N23,Settings!$C$17)&amp;".",N23)</f>
        <v>Inter M.</v>
      </c>
      <c r="Z20" s="306" t="str">
        <f ca="1">IF(LEN(N24)&gt;Settings!$C$17,LEFT(N24,Settings!$C$17)&amp;".",N24)</f>
        <v>Mainz 0.</v>
      </c>
      <c r="AA20" s="306" t="str">
        <f ca="1">IF(LEN(N25)&gt;Settings!$C$17,LEFT(N25,Settings!$C$17)&amp;".",N25)</f>
        <v>FC Grön.</v>
      </c>
      <c r="AB20" s="306" t="str">
        <f ca="1">IF(LEN(N26)&gt;Settings!$C$17,LEFT(N26,Settings!$C$17)&amp;".",N26)</f>
        <v>SSV Wil.</v>
      </c>
      <c r="AC20" s="307" t="str">
        <f ca="1">IF(LEN(N27)&gt;Settings!$C$17,LEFT(N27,Settings!$C$17)&amp;".",N27)</f>
        <v/>
      </c>
      <c r="AD20" s="204"/>
      <c r="AG20" s="712" t="str">
        <f>Language!$E$16&amp;" B"</f>
        <v>Group B</v>
      </c>
      <c r="AH20" s="712"/>
    </row>
    <row r="21" spans="2:35" ht="24" customHeight="1" thickTop="1" thickBot="1" x14ac:dyDescent="0.25">
      <c r="B21" s="362">
        <f ca="1">Planning!$E15</f>
        <v>10</v>
      </c>
      <c r="C21" s="240">
        <f ca="1">Planning!$F15</f>
        <v>0.44791666666666669</v>
      </c>
      <c r="D21" s="241">
        <f ca="1">Planning!$G15</f>
        <v>1</v>
      </c>
      <c r="E21" s="241" t="str">
        <f ca="1">Planning!$H15</f>
        <v>A</v>
      </c>
      <c r="F21" s="242" t="str">
        <f ca="1">Planning!$L15</f>
        <v>FC Barcelona</v>
      </c>
      <c r="G21" s="243" t="s">
        <v>5</v>
      </c>
      <c r="H21" s="242" t="str">
        <f ca="1">Planning!$N15</f>
        <v>Eintracht Frankfurt</v>
      </c>
      <c r="I21" s="244">
        <v>1</v>
      </c>
      <c r="J21" s="245" t="str">
        <f>Language!$E$84</f>
        <v>-</v>
      </c>
      <c r="K21" s="246">
        <v>0</v>
      </c>
      <c r="M21" s="710"/>
      <c r="N21" s="711"/>
      <c r="O21" s="205" t="str">
        <f>Language!$E$21</f>
        <v>Pld</v>
      </c>
      <c r="P21" s="206" t="str">
        <f>Language!$E$22</f>
        <v>W</v>
      </c>
      <c r="Q21" s="206" t="str">
        <f>Language!$E$23</f>
        <v>D</v>
      </c>
      <c r="R21" s="293" t="str">
        <f>Language!$E$24</f>
        <v>L</v>
      </c>
      <c r="S21" s="707" t="str">
        <f>Language!$E$25</f>
        <v>Goals</v>
      </c>
      <c r="T21" s="708"/>
      <c r="U21" s="709"/>
      <c r="V21" s="206" t="str">
        <f>Language!$E$26</f>
        <v>GD</v>
      </c>
      <c r="W21" s="208" t="str">
        <f>Language!$E$27</f>
        <v>Pts</v>
      </c>
      <c r="X21" s="209" t="str">
        <f ca="1">N22</f>
        <v>Manchester City</v>
      </c>
      <c r="Y21" s="210" t="str">
        <f ca="1">N23</f>
        <v>Inter Mailand</v>
      </c>
      <c r="Z21" s="210" t="str">
        <f ca="1">N24</f>
        <v>Mainz 05</v>
      </c>
      <c r="AA21" s="210" t="str">
        <f ca="1">N25</f>
        <v>FC Grönlingen</v>
      </c>
      <c r="AB21" s="210" t="str">
        <f ca="1">N26</f>
        <v>SSV Wildbach</v>
      </c>
      <c r="AC21" s="639" t="str">
        <f ca="1">N27</f>
        <v/>
      </c>
      <c r="AD21" s="204"/>
      <c r="AG21" s="470" t="str">
        <f>Language!$E$9</f>
        <v>No.</v>
      </c>
      <c r="AH21" s="471" t="str">
        <f>Language!$E$10</f>
        <v>Participant or team</v>
      </c>
      <c r="AI21" s="472" t="str">
        <f>Language!$E$49</f>
        <v>bonus</v>
      </c>
    </row>
    <row r="22" spans="2:35" ht="24" customHeight="1" x14ac:dyDescent="0.2">
      <c r="B22" s="362">
        <f ca="1">Planning!$E16</f>
        <v>11</v>
      </c>
      <c r="C22" s="240">
        <f ca="1">Planning!$F16</f>
        <v>0.44791666666666669</v>
      </c>
      <c r="D22" s="241">
        <f ca="1">Planning!$G16</f>
        <v>2</v>
      </c>
      <c r="E22" s="241" t="str">
        <f ca="1">Planning!$H16</f>
        <v>B</v>
      </c>
      <c r="F22" s="242" t="str">
        <f ca="1">Planning!$L16</f>
        <v>Inter Mailand</v>
      </c>
      <c r="G22" s="243" t="s">
        <v>5</v>
      </c>
      <c r="H22" s="242" t="str">
        <f ca="1">Planning!$N16</f>
        <v>SSV Wildbach</v>
      </c>
      <c r="I22" s="244">
        <v>5</v>
      </c>
      <c r="J22" s="245" t="str">
        <f>Language!$E$84</f>
        <v>-</v>
      </c>
      <c r="K22" s="246">
        <v>0</v>
      </c>
      <c r="M22" s="400">
        <f ca="1">IF(Calc2!$K$13=0,"",1)</f>
        <v>1</v>
      </c>
      <c r="N22" s="401" t="str">
        <f ca="1">IF(Calc1!$F$14&lt;3,"",IF(Calc2!$K$13=0,Calc2!$Q64,VLOOKUP(Calc2!B4,Calc2!$C$4:$N$12,4,0)))</f>
        <v>Manchester City</v>
      </c>
      <c r="O22" s="211">
        <f ca="1">IF(Calc2!$K$13=0,"",VLOOKUP(Calc2!B4,Calc2!$C$4:$N$12,9,0))</f>
        <v>4</v>
      </c>
      <c r="P22" s="212">
        <f ca="1">IF(Calc2!$K$13=0,"",VLOOKUP(Calc2!B4,Calc2!$C$4:$N$12,10,0))</f>
        <v>4</v>
      </c>
      <c r="Q22" s="212">
        <f ca="1">IF(Calc2!$K$13=0,"",VLOOKUP(Calc2!B4,Calc2!$C$4:$N$12,11,0))</f>
        <v>0</v>
      </c>
      <c r="R22" s="213">
        <f ca="1">IF(Calc2!$K$13=0,"",VLOOKUP(Calc2!B4,Calc2!$C$4:$N$12,12,0))</f>
        <v>0</v>
      </c>
      <c r="S22" s="214">
        <f ca="1">IF(Calc2!$K$13=0,"",VLOOKUP(Calc2!B4,Calc2!$C$4:$N$12,5,0))</f>
        <v>15</v>
      </c>
      <c r="T22" s="215" t="str">
        <f>Language!$E$84</f>
        <v>-</v>
      </c>
      <c r="U22" s="216">
        <f ca="1">IF(Calc2!$K$13=0,"",VLOOKUP(Calc2!B4,Calc2!$C$4:$N$12,6,0))</f>
        <v>2</v>
      </c>
      <c r="V22" s="211">
        <f ca="1">IF(Calc2!$K$13=0,"",VLOOKUP(Calc2!B4,Calc2!$C$4:$N$12,7,0))</f>
        <v>13</v>
      </c>
      <c r="W22" s="217">
        <f ca="1">IF(Calc2!$K$13=0,"",VLOOKUP(Calc2!B4,Calc2!$C$4:$N$12,8,0))</f>
        <v>12</v>
      </c>
      <c r="X22" s="218"/>
      <c r="Y22" s="212" t="str">
        <f ca="1">IFERROR(VLOOKUP($N22&amp;Y$21,Calc2!$Z$64:$AB$207,3,0),"")</f>
        <v>1-0</v>
      </c>
      <c r="Z22" s="212" t="str">
        <f ca="1">IFERROR(VLOOKUP($N22&amp;Z$21,Calc2!$Z$64:$AB$207,3,0),"")</f>
        <v>3-0</v>
      </c>
      <c r="AA22" s="212" t="str">
        <f ca="1">IFERROR(VLOOKUP($N22&amp;AA$21,Calc2!$Z$64:$AB$207,3,0),"")</f>
        <v>5-0</v>
      </c>
      <c r="AB22" s="212" t="str">
        <f ca="1">IFERROR(VLOOKUP($N22&amp;AB$21,Calc2!$Z$64:$AB$207,3,0),"")</f>
        <v>6-2</v>
      </c>
      <c r="AC22" s="219" t="str">
        <f ca="1">IFERROR(VLOOKUP($N22&amp;AC$21,Calc2!$Z$64:$AB$207,3,0),"")</f>
        <v/>
      </c>
      <c r="AD22" s="220" t="str">
        <f t="shared" ref="AD22:AD27" ca="1" si="1">N22</f>
        <v>Manchester City</v>
      </c>
      <c r="AG22" s="473" t="s">
        <v>209</v>
      </c>
      <c r="AH22" s="474" t="str">
        <f>IF(Planning!$C24="","",Planning!$C24)</f>
        <v>Mainz 05</v>
      </c>
      <c r="AI22" s="475"/>
    </row>
    <row r="23" spans="2:35" ht="24" customHeight="1" x14ac:dyDescent="0.2">
      <c r="B23" s="362">
        <f ca="1">Planning!$E17</f>
        <v>12</v>
      </c>
      <c r="C23" s="240">
        <f ca="1">Planning!$F17</f>
        <v>0.44791666666666669</v>
      </c>
      <c r="D23" s="241">
        <f ca="1">Planning!$G17</f>
        <v>3</v>
      </c>
      <c r="E23" s="241" t="str">
        <f ca="1">Planning!$H17</f>
        <v>C</v>
      </c>
      <c r="F23" s="242" t="str">
        <f ca="1">Planning!$L17</f>
        <v>Real Madrid</v>
      </c>
      <c r="G23" s="243" t="s">
        <v>5</v>
      </c>
      <c r="H23" s="242" t="str">
        <f ca="1">Planning!$N17</f>
        <v>Borussia Dortmund</v>
      </c>
      <c r="I23" s="244">
        <v>3</v>
      </c>
      <c r="J23" s="245" t="str">
        <f>Language!$E$84</f>
        <v>-</v>
      </c>
      <c r="K23" s="246">
        <v>2</v>
      </c>
      <c r="M23" s="402">
        <f ca="1">IF(Calc2!$K$13=0,"",IF(VLOOKUP(Calc2!B5,Calc2!$C$4:$E$12,3,0)=MAX(M$22:M22),VLOOKUP(Calc2!B5,Calc2!$C$4:$E$12,3,0),Calc2!B5))</f>
        <v>2</v>
      </c>
      <c r="N23" s="403" t="str">
        <f ca="1">IF(Calc1!$F$14&lt;3,"",IF(Calc2!$K$13=0,Calc2!$Q65,VLOOKUP(Calc2!B5,Calc2!$C$4:$N$12,4,0)))</f>
        <v>Inter Mailand</v>
      </c>
      <c r="O23" s="221">
        <f ca="1">IF(Calc2!$K$13=0,"",VLOOKUP(Calc2!B5,Calc2!$C$4:$N$12,9,0))</f>
        <v>4</v>
      </c>
      <c r="P23" s="202">
        <f ca="1">IF(Calc2!$K$13=0,"",VLOOKUP(Calc2!B5,Calc2!$C$4:$N$12,10,0))</f>
        <v>3</v>
      </c>
      <c r="Q23" s="202">
        <f ca="1">IF(Calc2!$K$13=0,"",VLOOKUP(Calc2!B5,Calc2!$C$4:$N$12,11,0))</f>
        <v>0</v>
      </c>
      <c r="R23" s="222">
        <f ca="1">IF(Calc2!$K$13=0,"",VLOOKUP(Calc2!B5,Calc2!$C$4:$N$12,12,0))</f>
        <v>1</v>
      </c>
      <c r="S23" s="223">
        <f ca="1">IF(Calc2!$K$13=0,"",VLOOKUP(Calc2!B5,Calc2!$C$4:$N$12,5,0))</f>
        <v>13</v>
      </c>
      <c r="T23" s="224" t="str">
        <f>Language!$E$84</f>
        <v>-</v>
      </c>
      <c r="U23" s="225">
        <f ca="1">IF(Calc2!$K$13=0,"",VLOOKUP(Calc2!B5,Calc2!$C$4:$N$12,6,0))</f>
        <v>3</v>
      </c>
      <c r="V23" s="221">
        <f ca="1">IF(Calc2!$K$13=0,"",VLOOKUP(Calc2!B5,Calc2!$C$4:$N$12,7,0))</f>
        <v>10</v>
      </c>
      <c r="W23" s="226">
        <f ca="1">IF(Calc2!$K$13=0,"",VLOOKUP(Calc2!B5,Calc2!$C$4:$N$12,8,0))</f>
        <v>9</v>
      </c>
      <c r="X23" s="227" t="str">
        <f ca="1">IFERROR(VLOOKUP($N23&amp;X$21,Calc2!$Z$64:$AB$207,3,0),"")</f>
        <v>0-1</v>
      </c>
      <c r="Y23" s="228"/>
      <c r="Z23" s="202" t="str">
        <f ca="1">IFERROR(VLOOKUP($N23&amp;Z$21,Calc2!$Z$64:$AB$207,3,0),"")</f>
        <v>4-1</v>
      </c>
      <c r="AA23" s="202" t="str">
        <f ca="1">IFERROR(VLOOKUP($N23&amp;AA$21,Calc2!$Z$64:$AB$207,3,0),"")</f>
        <v>4-1</v>
      </c>
      <c r="AB23" s="202" t="str">
        <f ca="1">IFERROR(VLOOKUP($N23&amp;AB$21,Calc2!$Z$64:$AB$207,3,0),"")</f>
        <v>5-0</v>
      </c>
      <c r="AC23" s="229" t="str">
        <f ca="1">IFERROR(VLOOKUP($N23&amp;AC$21,Calc2!$Z$64:$AB$207,3,0),"")</f>
        <v/>
      </c>
      <c r="AD23" s="230" t="str">
        <f t="shared" ca="1" si="1"/>
        <v>Inter Mailand</v>
      </c>
      <c r="AG23" s="476" t="s">
        <v>211</v>
      </c>
      <c r="AH23" s="477" t="str">
        <f>IF(Planning!$C26="","",Planning!$C26)</f>
        <v>Inter Mailand</v>
      </c>
      <c r="AI23" s="478"/>
    </row>
    <row r="24" spans="2:35" ht="24" customHeight="1" x14ac:dyDescent="0.2">
      <c r="B24" s="362">
        <f ca="1">Planning!$E18</f>
        <v>13</v>
      </c>
      <c r="C24" s="240">
        <f ca="1">Planning!$F18</f>
        <v>0.47222222222222221</v>
      </c>
      <c r="D24" s="241">
        <f ca="1">Planning!$G18</f>
        <v>1</v>
      </c>
      <c r="E24" s="241" t="str">
        <f ca="1">Planning!$H18</f>
        <v>A</v>
      </c>
      <c r="F24" s="242" t="str">
        <f ca="1">Planning!$L18</f>
        <v>1. FC Riedwald</v>
      </c>
      <c r="G24" s="243" t="s">
        <v>5</v>
      </c>
      <c r="H24" s="242" t="str">
        <f ca="1">Planning!$N18</f>
        <v>Maibach 1822 eV</v>
      </c>
      <c r="I24" s="244">
        <v>4</v>
      </c>
      <c r="J24" s="245" t="str">
        <f>Language!$E$84</f>
        <v>-</v>
      </c>
      <c r="K24" s="246">
        <v>2</v>
      </c>
      <c r="M24" s="402">
        <f ca="1">IF(Calc2!$K$13=0,"",IF(VLOOKUP(Calc2!B6,Calc2!$C$4:$E$12,3,0)=MAX(M$22:M23),VLOOKUP(Calc2!B6,Calc2!$C$4:$E$12,3,0),Calc2!B6))</f>
        <v>3</v>
      </c>
      <c r="N24" s="403" t="str">
        <f ca="1">IF(Calc1!$F$14&lt;3,"",IF(Calc2!$K$13=0,Calc2!$Q66,VLOOKUP(Calc2!B6,Calc2!$C$4:$N$12,4,0)))</f>
        <v>Mainz 05</v>
      </c>
      <c r="O24" s="221">
        <f ca="1">IF(Calc2!$K$13=0,"",VLOOKUP(Calc2!B6,Calc2!$C$4:$N$12,9,0))</f>
        <v>4</v>
      </c>
      <c r="P24" s="202">
        <f ca="1">IF(Calc2!$K$13=0,"",VLOOKUP(Calc2!B6,Calc2!$C$4:$N$12,10,0))</f>
        <v>2</v>
      </c>
      <c r="Q24" s="202">
        <f ca="1">IF(Calc2!$K$13=0,"",VLOOKUP(Calc2!B6,Calc2!$C$4:$N$12,11,0))</f>
        <v>0</v>
      </c>
      <c r="R24" s="222">
        <f ca="1">IF(Calc2!$K$13=0,"",VLOOKUP(Calc2!B6,Calc2!$C$4:$N$12,12,0))</f>
        <v>2</v>
      </c>
      <c r="S24" s="223">
        <f ca="1">IF(Calc2!$K$13=0,"",VLOOKUP(Calc2!B6,Calc2!$C$4:$N$12,5,0))</f>
        <v>5</v>
      </c>
      <c r="T24" s="224" t="str">
        <f>Language!$E$84</f>
        <v>-</v>
      </c>
      <c r="U24" s="225">
        <f ca="1">IF(Calc2!$K$13=0,"",VLOOKUP(Calc2!B6,Calc2!$C$4:$N$12,6,0))</f>
        <v>8</v>
      </c>
      <c r="V24" s="221">
        <f ca="1">IF(Calc2!$K$13=0,"",VLOOKUP(Calc2!B6,Calc2!$C$4:$N$12,7,0))</f>
        <v>-3</v>
      </c>
      <c r="W24" s="226">
        <f ca="1">IF(Calc2!$K$13=0,"",VLOOKUP(Calc2!B6,Calc2!$C$4:$N$12,8,0))</f>
        <v>6</v>
      </c>
      <c r="X24" s="227" t="str">
        <f ca="1">IFERROR(VLOOKUP($N24&amp;X$21,Calc2!$Z$64:$AB$207,3,0),"")</f>
        <v>0-3</v>
      </c>
      <c r="Y24" s="430" t="str">
        <f ca="1">IFERROR(VLOOKUP($N24&amp;Y$21,Calc2!$Z$64:$AB$207,3,0),"")</f>
        <v>1-4</v>
      </c>
      <c r="Z24" s="228"/>
      <c r="AA24" s="202" t="str">
        <f ca="1">IFERROR(VLOOKUP($N24&amp;AA$21,Calc2!$Z$64:$AB$207,3,0),"")</f>
        <v>2-1</v>
      </c>
      <c r="AB24" s="202" t="str">
        <f ca="1">IFERROR(VLOOKUP($N24&amp;AB$21,Calc2!$Z$64:$AB$207,3,0),"")</f>
        <v>2-0</v>
      </c>
      <c r="AC24" s="229" t="str">
        <f ca="1">IFERROR(VLOOKUP($N24&amp;AC$21,Calc2!$Z$64:$AB$207,3,0),"")</f>
        <v/>
      </c>
      <c r="AD24" s="230" t="str">
        <f t="shared" ca="1" si="1"/>
        <v>Mainz 05</v>
      </c>
      <c r="AG24" s="476" t="s">
        <v>207</v>
      </c>
      <c r="AH24" s="477" t="str">
        <f>IF(Planning!$C28="","",Planning!$C28)</f>
        <v>SSV Wildbach</v>
      </c>
      <c r="AI24" s="478"/>
    </row>
    <row r="25" spans="2:35" ht="24" customHeight="1" x14ac:dyDescent="0.2">
      <c r="B25" s="362">
        <f ca="1">Planning!$E19</f>
        <v>14</v>
      </c>
      <c r="C25" s="240">
        <f ca="1">Planning!$F19</f>
        <v>0.47222222222222221</v>
      </c>
      <c r="D25" s="241">
        <f ca="1">Planning!$G19</f>
        <v>2</v>
      </c>
      <c r="E25" s="241" t="str">
        <f ca="1">Planning!$H19</f>
        <v>B</v>
      </c>
      <c r="F25" s="242" t="str">
        <f ca="1">Planning!$L19</f>
        <v>Mainz 05</v>
      </c>
      <c r="G25" s="243" t="s">
        <v>5</v>
      </c>
      <c r="H25" s="242" t="str">
        <f ca="1">Planning!$N19</f>
        <v>Manchester City</v>
      </c>
      <c r="I25" s="244">
        <v>0</v>
      </c>
      <c r="J25" s="245" t="str">
        <f>Language!$E$84</f>
        <v>-</v>
      </c>
      <c r="K25" s="246">
        <v>3</v>
      </c>
      <c r="M25" s="402">
        <f ca="1">IF(Calc2!$K$13=0,"",IF(VLOOKUP(Calc2!B7,Calc2!$C$4:$E$12,3,0)=MAX(M$22:M24),VLOOKUP(Calc2!B7,Calc2!$C$4:$E$12,3,0),Calc2!B7))</f>
        <v>4</v>
      </c>
      <c r="N25" s="403" t="str">
        <f ca="1">IF(Calc1!$F$14&lt;3,"",IF(Calc2!$K$13=0,Calc2!$Q67,VLOOKUP(Calc2!B7,Calc2!$C$4:$N$12,4,0)))</f>
        <v>FC Grönlingen</v>
      </c>
      <c r="O25" s="221">
        <f ca="1">IF(Calc2!$K$13=0,"",VLOOKUP(Calc2!B7,Calc2!$C$4:$N$12,9,0))</f>
        <v>4</v>
      </c>
      <c r="P25" s="202">
        <f ca="1">IF(Calc2!$K$13=0,"",VLOOKUP(Calc2!B7,Calc2!$C$4:$N$12,10,0))</f>
        <v>0</v>
      </c>
      <c r="Q25" s="202">
        <f ca="1">IF(Calc2!$K$13=0,"",VLOOKUP(Calc2!B7,Calc2!$C$4:$N$12,11,0))</f>
        <v>1</v>
      </c>
      <c r="R25" s="222">
        <f ca="1">IF(Calc2!$K$13=0,"",VLOOKUP(Calc2!B7,Calc2!$C$4:$N$12,12,0))</f>
        <v>3</v>
      </c>
      <c r="S25" s="223">
        <f ca="1">IF(Calc2!$K$13=0,"",VLOOKUP(Calc2!B7,Calc2!$C$4:$N$12,5,0))</f>
        <v>5</v>
      </c>
      <c r="T25" s="224" t="str">
        <f>Language!$E$84</f>
        <v>-</v>
      </c>
      <c r="U25" s="225">
        <f ca="1">IF(Calc2!$K$13=0,"",VLOOKUP(Calc2!B7,Calc2!$C$4:$N$12,6,0))</f>
        <v>14</v>
      </c>
      <c r="V25" s="221">
        <f ca="1">IF(Calc2!$K$13=0,"",VLOOKUP(Calc2!B7,Calc2!$C$4:$N$12,7,0))</f>
        <v>-9</v>
      </c>
      <c r="W25" s="226">
        <f ca="1">IF(Calc2!$K$13=0,"",VLOOKUP(Calc2!B7,Calc2!$C$4:$N$12,8,0))</f>
        <v>1</v>
      </c>
      <c r="X25" s="227" t="str">
        <f ca="1">IFERROR(VLOOKUP($N25&amp;X$21,Calc2!$Z$64:$AB$207,3,0),"")</f>
        <v>0-5</v>
      </c>
      <c r="Y25" s="430" t="str">
        <f ca="1">IFERROR(VLOOKUP($N25&amp;Y$21,Calc2!$Z$64:$AB$207,3,0),"")</f>
        <v>1-4</v>
      </c>
      <c r="Z25" s="202" t="str">
        <f ca="1">IFERROR(VLOOKUP($N25&amp;Z$21,Calc2!$Z$64:$AB$207,3,0),"")</f>
        <v>1-2</v>
      </c>
      <c r="AA25" s="228"/>
      <c r="AB25" s="202" t="str">
        <f ca="1">IFERROR(VLOOKUP($N25&amp;AB$21,Calc2!$Z$64:$AB$207,3,0),"")</f>
        <v>3-3</v>
      </c>
      <c r="AC25" s="229" t="str">
        <f ca="1">IFERROR(VLOOKUP($N25&amp;AC$21,Calc2!$Z$64:$AB$207,3,0),"")</f>
        <v/>
      </c>
      <c r="AD25" s="230" t="str">
        <f t="shared" ca="1" si="1"/>
        <v>FC Grönlingen</v>
      </c>
      <c r="AG25" s="476" t="s">
        <v>213</v>
      </c>
      <c r="AH25" s="477" t="str">
        <f>IF(Planning!$C30="","",Planning!$C30)</f>
        <v>Manchester City</v>
      </c>
      <c r="AI25" s="478"/>
    </row>
    <row r="26" spans="2:35" ht="24" customHeight="1" x14ac:dyDescent="0.2">
      <c r="B26" s="362">
        <f ca="1">Planning!$E20</f>
        <v>15</v>
      </c>
      <c r="C26" s="240">
        <f ca="1">Planning!$F20</f>
        <v>0.47222222222222221</v>
      </c>
      <c r="D26" s="241">
        <f ca="1">Planning!$G20</f>
        <v>3</v>
      </c>
      <c r="E26" s="241" t="str">
        <f ca="1">Planning!$H20</f>
        <v>C</v>
      </c>
      <c r="F26" s="242" t="str">
        <f ca="1">Planning!$L20</f>
        <v>Kickers Rodendorf</v>
      </c>
      <c r="G26" s="243" t="s">
        <v>5</v>
      </c>
      <c r="H26" s="242" t="str">
        <f ca="1">Planning!$N20</f>
        <v>FSV Rauen</v>
      </c>
      <c r="I26" s="244">
        <v>1</v>
      </c>
      <c r="J26" s="245" t="str">
        <f>Language!$E$84</f>
        <v>-</v>
      </c>
      <c r="K26" s="246">
        <v>1</v>
      </c>
      <c r="M26" s="402">
        <f ca="1">IF(Calc2!$K$13=0,"",IF(VLOOKUP(Calc2!B8,Calc2!$C$4:$E$12,3,0)=MAX(M$22:M25),VLOOKUP(Calc2!B8,Calc2!$C$4:$E$12,3,0),Calc2!B8))</f>
        <v>5</v>
      </c>
      <c r="N26" s="403" t="str">
        <f ca="1">IF(Calc1!$F$14&lt;3,"",IF(Calc2!$K$13=0,Calc2!$Q68,VLOOKUP(Calc2!B8,Calc2!$C$4:$N$12,4,0)))</f>
        <v>SSV Wildbach</v>
      </c>
      <c r="O26" s="221">
        <f ca="1">IF(Calc2!$K$13=0,"",VLOOKUP(Calc2!B8,Calc2!$C$4:$N$12,9,0))</f>
        <v>4</v>
      </c>
      <c r="P26" s="202">
        <f ca="1">IF(Calc2!$K$13=0,"",VLOOKUP(Calc2!B8,Calc2!$C$4:$N$12,10,0))</f>
        <v>0</v>
      </c>
      <c r="Q26" s="202">
        <f ca="1">IF(Calc2!$K$13=0,"",VLOOKUP(Calc2!B8,Calc2!$C$4:$N$12,11,0))</f>
        <v>1</v>
      </c>
      <c r="R26" s="222">
        <f ca="1">IF(Calc2!$K$13=0,"",VLOOKUP(Calc2!B8,Calc2!$C$4:$N$12,12,0))</f>
        <v>3</v>
      </c>
      <c r="S26" s="223">
        <f ca="1">IF(Calc2!$K$13=0,"",VLOOKUP(Calc2!B8,Calc2!$C$4:$N$12,5,0))</f>
        <v>5</v>
      </c>
      <c r="T26" s="224" t="str">
        <f>Language!$E$84</f>
        <v>-</v>
      </c>
      <c r="U26" s="225">
        <f ca="1">IF(Calc2!$K$13=0,"",VLOOKUP(Calc2!B8,Calc2!$C$4:$N$12,6,0))</f>
        <v>16</v>
      </c>
      <c r="V26" s="221">
        <f ca="1">IF(Calc2!$K$13=0,"",VLOOKUP(Calc2!B8,Calc2!$C$4:$N$12,7,0))</f>
        <v>-11</v>
      </c>
      <c r="W26" s="226">
        <f ca="1">IF(Calc2!$K$13=0,"",VLOOKUP(Calc2!B8,Calc2!$C$4:$N$12,8,0))</f>
        <v>1</v>
      </c>
      <c r="X26" s="227" t="str">
        <f ca="1">IFERROR(VLOOKUP($N26&amp;X$21,Calc2!$Z$64:$AB$207,3,0),"")</f>
        <v>2-6</v>
      </c>
      <c r="Y26" s="430" t="str">
        <f ca="1">IFERROR(VLOOKUP($N26&amp;Y$21,Calc2!$Z$64:$AB$207,3,0),"")</f>
        <v>0-5</v>
      </c>
      <c r="Z26" s="202" t="str">
        <f ca="1">IFERROR(VLOOKUP($N26&amp;Z$21,Calc2!$Z$64:$AB$207,3,0),"")</f>
        <v>0-2</v>
      </c>
      <c r="AA26" s="202" t="str">
        <f ca="1">IFERROR(VLOOKUP($N26&amp;AA$21,Calc2!$Z$64:$AB$207,3,0),"")</f>
        <v>3-3</v>
      </c>
      <c r="AB26" s="228"/>
      <c r="AC26" s="229" t="str">
        <f ca="1">IFERROR(VLOOKUP($N26&amp;AC$21,Calc2!$Z$64:$AB$207,3,0),"")</f>
        <v/>
      </c>
      <c r="AD26" s="230" t="str">
        <f t="shared" ca="1" si="1"/>
        <v>SSV Wildbach</v>
      </c>
      <c r="AG26" s="476" t="s">
        <v>215</v>
      </c>
      <c r="AH26" s="477" t="str">
        <f>IF(Planning!$C32="","",Planning!$C32)</f>
        <v>FC Grönlingen</v>
      </c>
      <c r="AI26" s="478"/>
    </row>
    <row r="27" spans="2:35" ht="24" customHeight="1" thickBot="1" x14ac:dyDescent="0.25">
      <c r="B27" s="362">
        <f ca="1">Planning!$E21</f>
        <v>16</v>
      </c>
      <c r="C27" s="240">
        <f ca="1">Planning!$F21</f>
        <v>0.49652777777777779</v>
      </c>
      <c r="D27" s="241">
        <f ca="1">Planning!$G21</f>
        <v>1</v>
      </c>
      <c r="E27" s="241" t="str">
        <f ca="1">Planning!$H21</f>
        <v>A</v>
      </c>
      <c r="F27" s="242" t="str">
        <f ca="1">Planning!$L21</f>
        <v>Eintracht Frankfurt</v>
      </c>
      <c r="G27" s="243" t="s">
        <v>5</v>
      </c>
      <c r="H27" s="242" t="str">
        <f ca="1">Planning!$N21</f>
        <v>VFB Essenheim</v>
      </c>
      <c r="I27" s="244">
        <v>2</v>
      </c>
      <c r="J27" s="245" t="str">
        <f>Language!$E$84</f>
        <v>-</v>
      </c>
      <c r="K27" s="246">
        <v>0</v>
      </c>
      <c r="M27" s="404">
        <f ca="1">IF(Calc2!$K$13=0,"",IF(VLOOKUP(Calc2!B9,Calc2!$C$4:$E$12,3,0)=MAX(M$22:M26),VLOOKUP(Calc2!B9,Calc2!$C$4:$E$12,3,0),Calc2!B9))</f>
        <v>6</v>
      </c>
      <c r="N27" s="405" t="str">
        <f ca="1">IF(Calc1!$F$14&lt;3,"",IF(Calc2!$K$13=0,Calc2!$Q69,VLOOKUP(Calc2!B9,Calc2!$C$4:$N$12,4,0)))</f>
        <v/>
      </c>
      <c r="O27" s="231">
        <f ca="1">IF(Calc2!$K$13=0,"",VLOOKUP(Calc2!B9,Calc2!$C$4:$N$12,9,0))</f>
        <v>0</v>
      </c>
      <c r="P27" s="232">
        <f ca="1">IF(Calc2!$K$13=0,"",VLOOKUP(Calc2!B9,Calc2!$C$4:$N$12,10,0))</f>
        <v>0</v>
      </c>
      <c r="Q27" s="232">
        <f ca="1">IF(Calc2!$K$13=0,"",VLOOKUP(Calc2!B9,Calc2!$C$4:$N$12,11,0))</f>
        <v>0</v>
      </c>
      <c r="R27" s="233">
        <f ca="1">IF(Calc2!$K$13=0,"",VLOOKUP(Calc2!B9,Calc2!$C$4:$N$12,12,0))</f>
        <v>0</v>
      </c>
      <c r="S27" s="234">
        <f ca="1">IF(Calc2!$K$13=0,"",VLOOKUP(Calc2!B9,Calc2!$C$4:$N$12,5,0))</f>
        <v>0</v>
      </c>
      <c r="T27" s="235" t="str">
        <f>Language!$E$84</f>
        <v>-</v>
      </c>
      <c r="U27" s="236">
        <f ca="1">IF(Calc2!$K$13=0,"",VLOOKUP(Calc2!B9,Calc2!$C$4:$N$12,6,0))</f>
        <v>0</v>
      </c>
      <c r="V27" s="231">
        <f ca="1">IF(Calc2!$K$13=0,"",VLOOKUP(Calc2!B9,Calc2!$C$4:$N$12,7,0))</f>
        <v>0</v>
      </c>
      <c r="W27" s="237">
        <f ca="1">IF(Calc2!$K$13=0,"",VLOOKUP(Calc2!B9,Calc2!$C$4:$N$12,8,0))</f>
        <v>0</v>
      </c>
      <c r="X27" s="238" t="str">
        <f ca="1">IFERROR(VLOOKUP($N27&amp;X$21,Calc2!$Z$64:$AB$207,3,0),"")</f>
        <v/>
      </c>
      <c r="Y27" s="232" t="str">
        <f ca="1">IFERROR(VLOOKUP($N27&amp;Y$21,Calc2!$Z$64:$AB$207,3,0),"")</f>
        <v/>
      </c>
      <c r="Z27" s="232" t="str">
        <f ca="1">IFERROR(VLOOKUP($N27&amp;Z$21,Calc2!$Z$64:$AB$207,3,0),"")</f>
        <v/>
      </c>
      <c r="AA27" s="232" t="str">
        <f ca="1">IFERROR(VLOOKUP($N27&amp;AA$21,Calc2!$Z$64:$AB$207,3,0),"")</f>
        <v/>
      </c>
      <c r="AB27" s="232" t="str">
        <f ca="1">IFERROR(VLOOKUP($N27&amp;AB$21,Calc2!$Z$64:$AB$207,3,0),"")</f>
        <v/>
      </c>
      <c r="AC27" s="239"/>
      <c r="AD27" s="325" t="str">
        <f t="shared" ca="1" si="1"/>
        <v/>
      </c>
      <c r="AG27" s="479" t="s">
        <v>217</v>
      </c>
      <c r="AH27" s="480" t="str">
        <f>IF(Planning!$C34="","",Planning!$C34)</f>
        <v/>
      </c>
      <c r="AI27" s="481"/>
    </row>
    <row r="28" spans="2:35" ht="24" customHeight="1" thickTop="1" x14ac:dyDescent="0.2">
      <c r="B28" s="362">
        <f ca="1">Planning!$E22</f>
        <v>17</v>
      </c>
      <c r="C28" s="240">
        <f ca="1">Planning!$F22</f>
        <v>0.49652777777777779</v>
      </c>
      <c r="D28" s="241">
        <f ca="1">Planning!$G22</f>
        <v>2</v>
      </c>
      <c r="E28" s="241" t="str">
        <f ca="1">Planning!$H22</f>
        <v>B</v>
      </c>
      <c r="F28" s="242" t="str">
        <f ca="1">Planning!$L22</f>
        <v>SSV Wildbach</v>
      </c>
      <c r="G28" s="243" t="s">
        <v>5</v>
      </c>
      <c r="H28" s="242" t="str">
        <f ca="1">Planning!$N22</f>
        <v>FC Grönlingen</v>
      </c>
      <c r="I28" s="244">
        <v>3</v>
      </c>
      <c r="J28" s="245" t="str">
        <f>Language!$E$84</f>
        <v>-</v>
      </c>
      <c r="K28" s="246">
        <v>3</v>
      </c>
    </row>
    <row r="29" spans="2:35" ht="24" customHeight="1" thickBot="1" x14ac:dyDescent="0.25">
      <c r="B29" s="362">
        <f ca="1">Planning!$E23</f>
        <v>18</v>
      </c>
      <c r="C29" s="240">
        <f ca="1">Planning!$F23</f>
        <v>0.49652777777777779</v>
      </c>
      <c r="D29" s="241">
        <f ca="1">Planning!$G23</f>
        <v>3</v>
      </c>
      <c r="E29" s="241" t="str">
        <f ca="1">Planning!$H23</f>
        <v>C</v>
      </c>
      <c r="F29" s="242" t="str">
        <f ca="1">Planning!$L23</f>
        <v>Borussia Dortmund</v>
      </c>
      <c r="G29" s="243" t="s">
        <v>5</v>
      </c>
      <c r="H29" s="242" t="str">
        <f ca="1">Planning!$N23</f>
        <v>1. FC Nürnberg</v>
      </c>
      <c r="I29" s="244">
        <v>4</v>
      </c>
      <c r="J29" s="245" t="str">
        <f>Language!$E$84</f>
        <v>-</v>
      </c>
      <c r="K29" s="246">
        <v>3</v>
      </c>
      <c r="M29" s="297"/>
      <c r="N29" s="297"/>
      <c r="O29" s="297"/>
      <c r="P29" s="297"/>
      <c r="Q29" s="297"/>
      <c r="R29" s="297"/>
      <c r="S29" s="297"/>
      <c r="T29" s="297"/>
      <c r="U29" s="297"/>
      <c r="V29" s="297"/>
      <c r="W29" s="297"/>
      <c r="X29" s="297"/>
      <c r="Y29" s="297"/>
      <c r="Z29" s="297"/>
      <c r="AA29" s="297"/>
      <c r="AB29" s="297"/>
      <c r="AC29" s="297"/>
      <c r="AD29" s="297"/>
    </row>
    <row r="30" spans="2:35" ht="24" customHeight="1" thickBot="1" x14ac:dyDescent="0.45">
      <c r="B30" s="362">
        <f ca="1">Planning!$E24</f>
        <v>19</v>
      </c>
      <c r="C30" s="240">
        <f ca="1">Planning!$F24</f>
        <v>0.52083333333333337</v>
      </c>
      <c r="D30" s="241">
        <f ca="1">Planning!$G24</f>
        <v>1</v>
      </c>
      <c r="E30" s="241" t="str">
        <f ca="1">Planning!$H24</f>
        <v>A</v>
      </c>
      <c r="F30" s="242" t="str">
        <f ca="1">Planning!$L24</f>
        <v>FC Barcelona</v>
      </c>
      <c r="G30" s="243" t="s">
        <v>5</v>
      </c>
      <c r="H30" s="242" t="str">
        <f ca="1">Planning!$N24</f>
        <v>Maibach 1822 eV</v>
      </c>
      <c r="I30" s="244">
        <v>5</v>
      </c>
      <c r="J30" s="245" t="str">
        <f>Language!$E$84</f>
        <v>-</v>
      </c>
      <c r="K30" s="246">
        <v>1</v>
      </c>
      <c r="M30" s="712" t="str">
        <f>Language!$E$16&amp;" C"</f>
        <v>Group C</v>
      </c>
      <c r="N30" s="712"/>
      <c r="O30" s="203"/>
      <c r="P30" s="203"/>
      <c r="Q30" s="203"/>
      <c r="R30" s="203"/>
      <c r="S30" s="203"/>
      <c r="T30" s="203"/>
      <c r="U30" s="203"/>
      <c r="V30" s="203"/>
      <c r="W30" s="203"/>
      <c r="X30" s="305" t="str">
        <f ca="1">IF(LEN(N32)&gt;Settings!$C$17,LEFT(N32,Settings!$C$17)&amp;".",N32)</f>
        <v>Real Ma.</v>
      </c>
      <c r="Y30" s="306" t="str">
        <f ca="1">IF(LEN(N33)&gt;Settings!$C$17,LEFT(N33,Settings!$C$17)&amp;".",N33)</f>
        <v>Borussi.</v>
      </c>
      <c r="Z30" s="306" t="str">
        <f ca="1">IF(LEN(N34)&gt;Settings!$C$17,LEFT(N34,Settings!$C$17)&amp;".",N34)</f>
        <v>1. FC N.</v>
      </c>
      <c r="AA30" s="306" t="str">
        <f ca="1">IF(LEN(N35)&gt;Settings!$C$17,LEFT(N35,Settings!$C$17)&amp;".",N35)</f>
        <v>FSV Rau.</v>
      </c>
      <c r="AB30" s="306" t="str">
        <f ca="1">IF(LEN(N36)&gt;Settings!$C$17,LEFT(N36,Settings!$C$17)&amp;".",N36)</f>
        <v>Kickers.</v>
      </c>
      <c r="AC30" s="307" t="str">
        <f ca="1">IF(LEN(N37)&gt;Settings!$C$17,LEFT(N37,Settings!$C$17)&amp;".",N37)</f>
        <v/>
      </c>
      <c r="AD30" s="204"/>
      <c r="AG30" s="712" t="str">
        <f>Language!$E$16&amp;" C"</f>
        <v>Group C</v>
      </c>
      <c r="AH30" s="712"/>
    </row>
    <row r="31" spans="2:35" ht="24" customHeight="1" thickTop="1" thickBot="1" x14ac:dyDescent="0.25">
      <c r="B31" s="362">
        <f ca="1">Planning!$E25</f>
        <v>20</v>
      </c>
      <c r="C31" s="240">
        <f ca="1">Planning!$F25</f>
        <v>0.52083333333333337</v>
      </c>
      <c r="D31" s="241">
        <f ca="1">Planning!$G25</f>
        <v>2</v>
      </c>
      <c r="E31" s="241" t="str">
        <f ca="1">Planning!$H25</f>
        <v>B</v>
      </c>
      <c r="F31" s="242" t="str">
        <f ca="1">Planning!$L25</f>
        <v>Inter Mailand</v>
      </c>
      <c r="G31" s="243" t="s">
        <v>5</v>
      </c>
      <c r="H31" s="242" t="str">
        <f ca="1">Planning!$N25</f>
        <v>Manchester City</v>
      </c>
      <c r="I31" s="244">
        <v>0</v>
      </c>
      <c r="J31" s="245" t="str">
        <f>Language!$E$84</f>
        <v>-</v>
      </c>
      <c r="K31" s="246">
        <v>1</v>
      </c>
      <c r="M31" s="710"/>
      <c r="N31" s="711"/>
      <c r="O31" s="205" t="str">
        <f>Language!$E$21</f>
        <v>Pld</v>
      </c>
      <c r="P31" s="206" t="str">
        <f>Language!$E$22</f>
        <v>W</v>
      </c>
      <c r="Q31" s="206" t="str">
        <f>Language!$E$23</f>
        <v>D</v>
      </c>
      <c r="R31" s="428" t="str">
        <f>Language!$E$24</f>
        <v>L</v>
      </c>
      <c r="S31" s="707" t="str">
        <f>Language!$E$25</f>
        <v>Goals</v>
      </c>
      <c r="T31" s="708"/>
      <c r="U31" s="709"/>
      <c r="V31" s="206" t="str">
        <f>Language!$E$26</f>
        <v>GD</v>
      </c>
      <c r="W31" s="208" t="str">
        <f>Language!$E$27</f>
        <v>Pts</v>
      </c>
      <c r="X31" s="209" t="str">
        <f ca="1">N32</f>
        <v>Real Madrid</v>
      </c>
      <c r="Y31" s="210" t="str">
        <f ca="1">N33</f>
        <v>Borussia Dortmund</v>
      </c>
      <c r="Z31" s="210" t="str">
        <f ca="1">N34</f>
        <v>1. FC Nürnberg</v>
      </c>
      <c r="AA31" s="210" t="str">
        <f ca="1">N35</f>
        <v>FSV Rauen</v>
      </c>
      <c r="AB31" s="210" t="str">
        <f ca="1">N36</f>
        <v>Kickers Rodendorf</v>
      </c>
      <c r="AC31" s="639" t="str">
        <f ca="1">N37</f>
        <v/>
      </c>
      <c r="AD31" s="204"/>
      <c r="AG31" s="470" t="str">
        <f>Language!$E$9</f>
        <v>No.</v>
      </c>
      <c r="AH31" s="471" t="str">
        <f>Language!$E$10</f>
        <v>Participant or team</v>
      </c>
      <c r="AI31" s="472" t="str">
        <f>Language!$E$49</f>
        <v>bonus</v>
      </c>
    </row>
    <row r="32" spans="2:35" ht="24" customHeight="1" x14ac:dyDescent="0.2">
      <c r="B32" s="362">
        <f ca="1">Planning!$E26</f>
        <v>21</v>
      </c>
      <c r="C32" s="240">
        <f ca="1">Planning!$F26</f>
        <v>0.52083333333333337</v>
      </c>
      <c r="D32" s="241">
        <f ca="1">Planning!$G26</f>
        <v>3</v>
      </c>
      <c r="E32" s="241" t="str">
        <f ca="1">Planning!$H26</f>
        <v>C</v>
      </c>
      <c r="F32" s="242" t="str">
        <f ca="1">Planning!$L26</f>
        <v>Real Madrid</v>
      </c>
      <c r="G32" s="243" t="s">
        <v>5</v>
      </c>
      <c r="H32" s="242" t="str">
        <f ca="1">Planning!$N26</f>
        <v>FSV Rauen</v>
      </c>
      <c r="I32" s="244">
        <v>4</v>
      </c>
      <c r="J32" s="245" t="str">
        <f>Language!$E$84</f>
        <v>-</v>
      </c>
      <c r="K32" s="246">
        <v>1</v>
      </c>
      <c r="M32" s="400">
        <f ca="1">IF(Calc3!$K$13=0,"",1)</f>
        <v>1</v>
      </c>
      <c r="N32" s="401" t="str">
        <f ca="1">IF(Calc1!$F$14&lt;3,"",IF(Calc3!$K$13=0,Calc3!$Q64,VLOOKUP(Calc3!B4,Calc3!$C$4:$N$12,4,0)))</f>
        <v>Real Madrid</v>
      </c>
      <c r="O32" s="211">
        <f ca="1">IF(Calc3!$K$13=0,"",VLOOKUP(Calc3!B4,Calc3!$C$4:$N$12,9,0))</f>
        <v>4</v>
      </c>
      <c r="P32" s="212">
        <f ca="1">IF(Calc3!$K$13=0,"",VLOOKUP(Calc3!B4,Calc3!$C$4:$N$12,10,0))</f>
        <v>4</v>
      </c>
      <c r="Q32" s="212">
        <f ca="1">IF(Calc3!$K$13=0,"",VLOOKUP(Calc3!B4,Calc3!$C$4:$N$12,11,0))</f>
        <v>0</v>
      </c>
      <c r="R32" s="213">
        <f ca="1">IF(Calc3!$K$13=0,"",VLOOKUP(Calc3!B4,Calc3!$C$4:$N$12,12,0))</f>
        <v>0</v>
      </c>
      <c r="S32" s="214">
        <f ca="1">IF(Calc3!$K$13=0,"",VLOOKUP(Calc3!B4,Calc3!$C$4:$N$12,5,0))</f>
        <v>17</v>
      </c>
      <c r="T32" s="215" t="str">
        <f>Language!$E$84</f>
        <v>-</v>
      </c>
      <c r="U32" s="216">
        <f ca="1">IF(Calc3!$K$13=0,"",VLOOKUP(Calc3!B4,Calc3!$C$4:$N$12,6,0))</f>
        <v>4</v>
      </c>
      <c r="V32" s="211">
        <f ca="1">IF(Calc3!$K$13=0,"",VLOOKUP(Calc3!B4,Calc3!$C$4:$N$12,7,0))</f>
        <v>13</v>
      </c>
      <c r="W32" s="217">
        <f ca="1">IF(Calc3!$K$13=0,"",VLOOKUP(Calc3!B4,Calc3!$C$4:$N$12,8,0))</f>
        <v>12</v>
      </c>
      <c r="X32" s="218"/>
      <c r="Y32" s="212" t="str">
        <f ca="1">IFERROR(VLOOKUP($N32&amp;Y$31,Calc3!$Z$64:$AB$207,3,0),"")</f>
        <v>3-2</v>
      </c>
      <c r="Z32" s="212" t="str">
        <f ca="1">IFERROR(VLOOKUP($N32&amp;Z$31,Calc3!$Z$64:$AB$207,3,0),"")</f>
        <v>4-1</v>
      </c>
      <c r="AA32" s="212" t="str">
        <f ca="1">IFERROR(VLOOKUP($N32&amp;AA$31,Calc3!$Z$64:$AB$207,3,0),"")</f>
        <v>4-1</v>
      </c>
      <c r="AB32" s="212" t="str">
        <f ca="1">IFERROR(VLOOKUP($N32&amp;AB$31,Calc3!$Z$64:$AB$207,3,0),"")</f>
        <v>6-0</v>
      </c>
      <c r="AC32" s="219" t="str">
        <f ca="1">IFERROR(VLOOKUP($N32&amp;AC$31,Calc3!$Z$64:$AB$207,3,0),"")</f>
        <v/>
      </c>
      <c r="AD32" s="220" t="str">
        <f t="shared" ref="AD32:AD37" ca="1" si="2">N32</f>
        <v>Real Madrid</v>
      </c>
      <c r="AG32" s="473" t="s">
        <v>283</v>
      </c>
      <c r="AH32" s="474" t="str">
        <f>IF(Planning!$C41="","",Planning!$C41)</f>
        <v>Kickers Rodendorf</v>
      </c>
      <c r="AI32" s="475"/>
    </row>
    <row r="33" spans="2:35" ht="24" customHeight="1" x14ac:dyDescent="0.2">
      <c r="B33" s="362">
        <f ca="1">Planning!$E27</f>
        <v>22</v>
      </c>
      <c r="C33" s="240">
        <f ca="1">Planning!$F27</f>
        <v>0.54513888888888884</v>
      </c>
      <c r="D33" s="241">
        <f ca="1">Planning!$G27</f>
        <v>1</v>
      </c>
      <c r="E33" s="241" t="str">
        <f ca="1">Planning!$H27</f>
        <v>A</v>
      </c>
      <c r="F33" s="242" t="str">
        <f ca="1">Planning!$L27</f>
        <v>Eintracht Frankfurt</v>
      </c>
      <c r="G33" s="243" t="s">
        <v>5</v>
      </c>
      <c r="H33" s="242" t="str">
        <f ca="1">Planning!$N27</f>
        <v>1. FC Riedwald</v>
      </c>
      <c r="I33" s="244">
        <v>5</v>
      </c>
      <c r="J33" s="245" t="str">
        <f>Language!$E$84</f>
        <v>-</v>
      </c>
      <c r="K33" s="246">
        <v>2</v>
      </c>
      <c r="M33" s="402">
        <f ca="1">IF(Calc3!$K$13=0,"",IF(VLOOKUP(Calc3!B5,Calc3!$C$4:$E$12,3,0)=MAX(M$32:M32),VLOOKUP(Calc3!B5,Calc3!$C$4:$E$12,3,0),Calc3!B5))</f>
        <v>2</v>
      </c>
      <c r="N33" s="403" t="str">
        <f ca="1">IF(Calc1!$F$14&lt;3,"",IF(Calc3!$K$13=0,Calc3!$Q65,VLOOKUP(Calc3!B5,Calc3!$C$4:$N$12,4,0)))</f>
        <v>Borussia Dortmund</v>
      </c>
      <c r="O33" s="221">
        <f ca="1">IF(Calc3!$K$13=0,"",VLOOKUP(Calc3!B5,Calc3!$C$4:$N$12,9,0))</f>
        <v>4</v>
      </c>
      <c r="P33" s="202">
        <f ca="1">IF(Calc3!$K$13=0,"",VLOOKUP(Calc3!B5,Calc3!$C$4:$N$12,10,0))</f>
        <v>3</v>
      </c>
      <c r="Q33" s="202">
        <f ca="1">IF(Calc3!$K$13=0,"",VLOOKUP(Calc3!B5,Calc3!$C$4:$N$12,11,0))</f>
        <v>0</v>
      </c>
      <c r="R33" s="222">
        <f ca="1">IF(Calc3!$K$13=0,"",VLOOKUP(Calc3!B5,Calc3!$C$4:$N$12,12,0))</f>
        <v>1</v>
      </c>
      <c r="S33" s="223">
        <f ca="1">IF(Calc3!$K$13=0,"",VLOOKUP(Calc3!B5,Calc3!$C$4:$N$12,5,0))</f>
        <v>15</v>
      </c>
      <c r="T33" s="224" t="str">
        <f>Language!$E$84</f>
        <v>-</v>
      </c>
      <c r="U33" s="225">
        <f ca="1">IF(Calc3!$K$13=0,"",VLOOKUP(Calc3!B5,Calc3!$C$4:$N$12,6,0))</f>
        <v>7</v>
      </c>
      <c r="V33" s="221">
        <f ca="1">IF(Calc3!$K$13=0,"",VLOOKUP(Calc3!B5,Calc3!$C$4:$N$12,7,0))</f>
        <v>8</v>
      </c>
      <c r="W33" s="226">
        <f ca="1">IF(Calc3!$K$13=0,"",VLOOKUP(Calc3!B5,Calc3!$C$4:$N$12,8,0))</f>
        <v>9</v>
      </c>
      <c r="X33" s="227" t="str">
        <f ca="1">IFERROR(VLOOKUP($N33&amp;X$31,Calc3!$Z$64:$AB$207,3,0),"")</f>
        <v>2-3</v>
      </c>
      <c r="Y33" s="228"/>
      <c r="Z33" s="202" t="str">
        <f ca="1">IFERROR(VLOOKUP($N33&amp;Z$31,Calc3!$Z$64:$AB$207,3,0),"")</f>
        <v>4-3</v>
      </c>
      <c r="AA33" s="202" t="str">
        <f ca="1">IFERROR(VLOOKUP($N33&amp;AA$31,Calc3!$Z$64:$AB$207,3,0),"")</f>
        <v>3-0</v>
      </c>
      <c r="AB33" s="202" t="str">
        <f ca="1">IFERROR(VLOOKUP($N33&amp;AB$31,Calc3!$Z$64:$AB$207,3,0),"")</f>
        <v>6-1</v>
      </c>
      <c r="AC33" s="229" t="str">
        <f ca="1">IFERROR(VLOOKUP($N33&amp;AC$31,Calc3!$Z$64:$AB$207,3,0),"")</f>
        <v/>
      </c>
      <c r="AD33" s="230" t="str">
        <f t="shared" ca="1" si="2"/>
        <v>Borussia Dortmund</v>
      </c>
      <c r="AG33" s="476" t="s">
        <v>282</v>
      </c>
      <c r="AH33" s="477" t="str">
        <f>IF(Planning!$C43="","",Planning!$C43)</f>
        <v>Real Madrid</v>
      </c>
      <c r="AI33" s="478"/>
    </row>
    <row r="34" spans="2:35" ht="24" customHeight="1" x14ac:dyDescent="0.2">
      <c r="B34" s="362">
        <f ca="1">Planning!$E28</f>
        <v>23</v>
      </c>
      <c r="C34" s="240">
        <f ca="1">Planning!$F28</f>
        <v>0.54513888888888884</v>
      </c>
      <c r="D34" s="241">
        <f ca="1">Planning!$G28</f>
        <v>2</v>
      </c>
      <c r="E34" s="241" t="str">
        <f ca="1">Planning!$H28</f>
        <v>B</v>
      </c>
      <c r="F34" s="242" t="str">
        <f ca="1">Planning!$L28</f>
        <v>SSV Wildbach</v>
      </c>
      <c r="G34" s="243" t="s">
        <v>5</v>
      </c>
      <c r="H34" s="242" t="str">
        <f ca="1">Planning!$N28</f>
        <v>Mainz 05</v>
      </c>
      <c r="I34" s="244">
        <v>0</v>
      </c>
      <c r="J34" s="245" t="str">
        <f>Language!$E$84</f>
        <v>-</v>
      </c>
      <c r="K34" s="246">
        <v>2</v>
      </c>
      <c r="M34" s="402">
        <f ca="1">IF(Calc3!$K$13=0,"",IF(VLOOKUP(Calc3!B6,Calc3!$C$4:$E$12,3,0)=MAX(M$32:M33),VLOOKUP(Calc3!B6,Calc3!$C$4:$E$12,3,0),Calc3!B6))</f>
        <v>3</v>
      </c>
      <c r="N34" s="403" t="str">
        <f ca="1">IF(Calc1!$F$14&lt;3,"",IF(Calc3!$K$13=0,Calc3!$Q66,VLOOKUP(Calc3!B6,Calc3!$C$4:$N$12,4,0)))</f>
        <v>1. FC Nürnberg</v>
      </c>
      <c r="O34" s="221">
        <f ca="1">IF(Calc3!$K$13=0,"",VLOOKUP(Calc3!B6,Calc3!$C$4:$N$12,9,0))</f>
        <v>4</v>
      </c>
      <c r="P34" s="202">
        <f ca="1">IF(Calc3!$K$13=0,"",VLOOKUP(Calc3!B6,Calc3!$C$4:$N$12,10,0))</f>
        <v>2</v>
      </c>
      <c r="Q34" s="202">
        <f ca="1">IF(Calc3!$K$13=0,"",VLOOKUP(Calc3!B6,Calc3!$C$4:$N$12,11,0))</f>
        <v>0</v>
      </c>
      <c r="R34" s="222">
        <f ca="1">IF(Calc3!$K$13=0,"",VLOOKUP(Calc3!B6,Calc3!$C$4:$N$12,12,0))</f>
        <v>2</v>
      </c>
      <c r="S34" s="223">
        <f ca="1">IF(Calc3!$K$13=0,"",VLOOKUP(Calc3!B6,Calc3!$C$4:$N$12,5,0))</f>
        <v>9</v>
      </c>
      <c r="T34" s="224" t="str">
        <f>Language!$E$84</f>
        <v>-</v>
      </c>
      <c r="U34" s="225">
        <f ca="1">IF(Calc3!$K$13=0,"",VLOOKUP(Calc3!B6,Calc3!$C$4:$N$12,6,0))</f>
        <v>9</v>
      </c>
      <c r="V34" s="221">
        <f ca="1">IF(Calc3!$K$13=0,"",VLOOKUP(Calc3!B6,Calc3!$C$4:$N$12,7,0))</f>
        <v>0</v>
      </c>
      <c r="W34" s="226">
        <f ca="1">IF(Calc3!$K$13=0,"",VLOOKUP(Calc3!B6,Calc3!$C$4:$N$12,8,0))</f>
        <v>6</v>
      </c>
      <c r="X34" s="227" t="str">
        <f ca="1">IFERROR(VLOOKUP($N34&amp;X$31,Calc3!$Z$64:$AB$207,3,0),"")</f>
        <v>1-4</v>
      </c>
      <c r="Y34" s="430" t="str">
        <f ca="1">IFERROR(VLOOKUP($N34&amp;Y$31,Calc3!$Z$64:$AB$207,3,0),"")</f>
        <v>3-4</v>
      </c>
      <c r="Z34" s="228"/>
      <c r="AA34" s="202" t="str">
        <f ca="1">IFERROR(VLOOKUP($N34&amp;AA$31,Calc3!$Z$64:$AB$207,3,0),"")</f>
        <v>3-1</v>
      </c>
      <c r="AB34" s="202" t="str">
        <f ca="1">IFERROR(VLOOKUP($N34&amp;AB$31,Calc3!$Z$64:$AB$207,3,0),"")</f>
        <v>2-0</v>
      </c>
      <c r="AC34" s="229" t="str">
        <f ca="1">IFERROR(VLOOKUP($N34&amp;AC$31,Calc3!$Z$64:$AB$207,3,0),"")</f>
        <v/>
      </c>
      <c r="AD34" s="230" t="str">
        <f t="shared" ca="1" si="2"/>
        <v>1. FC Nürnberg</v>
      </c>
      <c r="AG34" s="476" t="s">
        <v>281</v>
      </c>
      <c r="AH34" s="477" t="str">
        <f>IF(Planning!$C45="","",Planning!$C45)</f>
        <v>Borussia Dortmund</v>
      </c>
      <c r="AI34" s="478"/>
    </row>
    <row r="35" spans="2:35" ht="24" customHeight="1" x14ac:dyDescent="0.2">
      <c r="B35" s="362">
        <f ca="1">Planning!$E29</f>
        <v>24</v>
      </c>
      <c r="C35" s="240">
        <f ca="1">Planning!$F29</f>
        <v>0.54513888888888884</v>
      </c>
      <c r="D35" s="241">
        <f ca="1">Planning!$G29</f>
        <v>3</v>
      </c>
      <c r="E35" s="241" t="str">
        <f ca="1">Planning!$H29</f>
        <v>C</v>
      </c>
      <c r="F35" s="242" t="str">
        <f ca="1">Planning!$L29</f>
        <v>Borussia Dortmund</v>
      </c>
      <c r="G35" s="243" t="s">
        <v>5</v>
      </c>
      <c r="H35" s="242" t="str">
        <f ca="1">Planning!$N29</f>
        <v>Kickers Rodendorf</v>
      </c>
      <c r="I35" s="244">
        <v>6</v>
      </c>
      <c r="J35" s="245" t="str">
        <f>Language!$E$84</f>
        <v>-</v>
      </c>
      <c r="K35" s="246">
        <v>1</v>
      </c>
      <c r="M35" s="402">
        <f ca="1">IF(Calc3!$K$13=0,"",IF(VLOOKUP(Calc3!B7,Calc3!$C$4:$E$12,3,0)=MAX(M$32:M34),VLOOKUP(Calc3!B7,Calc3!$C$4:$E$12,3,0),Calc3!B7))</f>
        <v>4</v>
      </c>
      <c r="N35" s="403" t="str">
        <f ca="1">IF(Calc1!$F$14&lt;3,"",IF(Calc3!$K$13=0,Calc3!$Q67,VLOOKUP(Calc3!B7,Calc3!$C$4:$N$12,4,0)))</f>
        <v>FSV Rauen</v>
      </c>
      <c r="O35" s="221">
        <f ca="1">IF(Calc3!$K$13=0,"",VLOOKUP(Calc3!B7,Calc3!$C$4:$N$12,9,0))</f>
        <v>4</v>
      </c>
      <c r="P35" s="202">
        <f ca="1">IF(Calc3!$K$13=0,"",VLOOKUP(Calc3!B7,Calc3!$C$4:$N$12,10,0))</f>
        <v>0</v>
      </c>
      <c r="Q35" s="202">
        <f ca="1">IF(Calc3!$K$13=0,"",VLOOKUP(Calc3!B7,Calc3!$C$4:$N$12,11,0))</f>
        <v>1</v>
      </c>
      <c r="R35" s="222">
        <f ca="1">IF(Calc3!$K$13=0,"",VLOOKUP(Calc3!B7,Calc3!$C$4:$N$12,12,0))</f>
        <v>3</v>
      </c>
      <c r="S35" s="223">
        <f ca="1">IF(Calc3!$K$13=0,"",VLOOKUP(Calc3!B7,Calc3!$C$4:$N$12,5,0))</f>
        <v>3</v>
      </c>
      <c r="T35" s="224" t="str">
        <f>Language!$E$84</f>
        <v>-</v>
      </c>
      <c r="U35" s="225">
        <f ca="1">IF(Calc3!$K$13=0,"",VLOOKUP(Calc3!B7,Calc3!$C$4:$N$12,6,0))</f>
        <v>11</v>
      </c>
      <c r="V35" s="221">
        <f ca="1">IF(Calc3!$K$13=0,"",VLOOKUP(Calc3!B7,Calc3!$C$4:$N$12,7,0))</f>
        <v>-8</v>
      </c>
      <c r="W35" s="226">
        <f ca="1">IF(Calc3!$K$13=0,"",VLOOKUP(Calc3!B7,Calc3!$C$4:$N$12,8,0))</f>
        <v>1</v>
      </c>
      <c r="X35" s="227" t="str">
        <f ca="1">IFERROR(VLOOKUP($N35&amp;X$31,Calc3!$Z$64:$AB$207,3,0),"")</f>
        <v>1-4</v>
      </c>
      <c r="Y35" s="430" t="str">
        <f ca="1">IFERROR(VLOOKUP($N35&amp;Y$31,Calc3!$Z$64:$AB$207,3,0),"")</f>
        <v>0-3</v>
      </c>
      <c r="Z35" s="202" t="str">
        <f ca="1">IFERROR(VLOOKUP($N35&amp;Z$31,Calc3!$Z$64:$AB$207,3,0),"")</f>
        <v>1-3</v>
      </c>
      <c r="AA35" s="228"/>
      <c r="AB35" s="202" t="str">
        <f ca="1">IFERROR(VLOOKUP($N35&amp;AB$31,Calc3!$Z$64:$AB$207,3,0),"")</f>
        <v>1-1</v>
      </c>
      <c r="AC35" s="229" t="str">
        <f ca="1">IFERROR(VLOOKUP($N35&amp;AC$31,Calc3!$Z$64:$AB$207,3,0),"")</f>
        <v/>
      </c>
      <c r="AD35" s="230" t="str">
        <f t="shared" ca="1" si="2"/>
        <v>FSV Rauen</v>
      </c>
      <c r="AG35" s="476" t="s">
        <v>284</v>
      </c>
      <c r="AH35" s="477" t="str">
        <f>IF(Planning!$C47="","",Planning!$C47)</f>
        <v>FSV Rauen</v>
      </c>
      <c r="AI35" s="478"/>
    </row>
    <row r="36" spans="2:35" ht="24" customHeight="1" x14ac:dyDescent="0.2">
      <c r="B36" s="362">
        <f ca="1">Planning!$E30</f>
        <v>25</v>
      </c>
      <c r="C36" s="240">
        <f ca="1">Planning!$F30</f>
        <v>0.56944444444444442</v>
      </c>
      <c r="D36" s="241">
        <f ca="1">Planning!$G30</f>
        <v>1</v>
      </c>
      <c r="E36" s="241" t="str">
        <f ca="1">Planning!$H30</f>
        <v>A</v>
      </c>
      <c r="F36" s="242" t="str">
        <f ca="1">Planning!$L30</f>
        <v>Maibach 1822 eV</v>
      </c>
      <c r="G36" s="243" t="s">
        <v>5</v>
      </c>
      <c r="H36" s="242" t="str">
        <f ca="1">Planning!$N30</f>
        <v>VFB Essenheim</v>
      </c>
      <c r="I36" s="244">
        <v>4</v>
      </c>
      <c r="J36" s="245" t="str">
        <f>Language!$E$84</f>
        <v>-</v>
      </c>
      <c r="K36" s="246">
        <v>2</v>
      </c>
      <c r="M36" s="402">
        <f ca="1">IF(Calc3!$K$13=0,"",IF(VLOOKUP(Calc3!B8,Calc3!$C$4:$E$12,3,0)=MAX(M$32:M35),VLOOKUP(Calc3!B8,Calc3!$C$4:$E$12,3,0),Calc3!B8))</f>
        <v>5</v>
      </c>
      <c r="N36" s="403" t="str">
        <f ca="1">IF(Calc1!$F$14&lt;3,"",IF(Calc3!$K$13=0,Calc3!$Q68,VLOOKUP(Calc3!B8,Calc3!$C$4:$N$12,4,0)))</f>
        <v>Kickers Rodendorf</v>
      </c>
      <c r="O36" s="221">
        <f ca="1">IF(Calc3!$K$13=0,"",VLOOKUP(Calc3!B8,Calc3!$C$4:$N$12,9,0))</f>
        <v>4</v>
      </c>
      <c r="P36" s="202">
        <f ca="1">IF(Calc3!$K$13=0,"",VLOOKUP(Calc3!B8,Calc3!$C$4:$N$12,10,0))</f>
        <v>0</v>
      </c>
      <c r="Q36" s="202">
        <f ca="1">IF(Calc3!$K$13=0,"",VLOOKUP(Calc3!B8,Calc3!$C$4:$N$12,11,0))</f>
        <v>1</v>
      </c>
      <c r="R36" s="222">
        <f ca="1">IF(Calc3!$K$13=0,"",VLOOKUP(Calc3!B8,Calc3!$C$4:$N$12,12,0))</f>
        <v>3</v>
      </c>
      <c r="S36" s="223">
        <f ca="1">IF(Calc3!$K$13=0,"",VLOOKUP(Calc3!B8,Calc3!$C$4:$N$12,5,0))</f>
        <v>2</v>
      </c>
      <c r="T36" s="224" t="str">
        <f>Language!$E$84</f>
        <v>-</v>
      </c>
      <c r="U36" s="225">
        <f ca="1">IF(Calc3!$K$13=0,"",VLOOKUP(Calc3!B8,Calc3!$C$4:$N$12,6,0))</f>
        <v>15</v>
      </c>
      <c r="V36" s="221">
        <f ca="1">IF(Calc3!$K$13=0,"",VLOOKUP(Calc3!B8,Calc3!$C$4:$N$12,7,0))</f>
        <v>-13</v>
      </c>
      <c r="W36" s="226">
        <f ca="1">IF(Calc3!$K$13=0,"",VLOOKUP(Calc3!B8,Calc3!$C$4:$N$12,8,0))</f>
        <v>1</v>
      </c>
      <c r="X36" s="227" t="str">
        <f ca="1">IFERROR(VLOOKUP($N36&amp;X$31,Calc3!$Z$64:$AB$207,3,0),"")</f>
        <v>0-6</v>
      </c>
      <c r="Y36" s="430" t="str">
        <f ca="1">IFERROR(VLOOKUP($N36&amp;Y$31,Calc3!$Z$64:$AB$207,3,0),"")</f>
        <v>1-6</v>
      </c>
      <c r="Z36" s="202" t="str">
        <f ca="1">IFERROR(VLOOKUP($N36&amp;Z$31,Calc3!$Z$64:$AB$207,3,0),"")</f>
        <v>0-2</v>
      </c>
      <c r="AA36" s="202" t="str">
        <f ca="1">IFERROR(VLOOKUP($N36&amp;AA$31,Calc3!$Z$64:$AB$207,3,0),"")</f>
        <v>1-1</v>
      </c>
      <c r="AB36" s="228"/>
      <c r="AC36" s="229" t="str">
        <f ca="1">IFERROR(VLOOKUP($N36&amp;AC$31,Calc3!$Z$64:$AB$207,3,0),"")</f>
        <v/>
      </c>
      <c r="AD36" s="230" t="str">
        <f t="shared" ca="1" si="2"/>
        <v>Kickers Rodendorf</v>
      </c>
      <c r="AG36" s="476" t="s">
        <v>285</v>
      </c>
      <c r="AH36" s="477" t="str">
        <f>IF(Planning!$C49="","",Planning!$C49)</f>
        <v>1. FC Nürnberg</v>
      </c>
      <c r="AI36" s="478"/>
    </row>
    <row r="37" spans="2:35" ht="24" customHeight="1" thickBot="1" x14ac:dyDescent="0.25">
      <c r="B37" s="362">
        <f ca="1">Planning!$E31</f>
        <v>26</v>
      </c>
      <c r="C37" s="240">
        <f ca="1">Planning!$F31</f>
        <v>0.56944444444444442</v>
      </c>
      <c r="D37" s="241">
        <f ca="1">Planning!$G31</f>
        <v>2</v>
      </c>
      <c r="E37" s="241" t="str">
        <f ca="1">Planning!$H31</f>
        <v>B</v>
      </c>
      <c r="F37" s="242" t="str">
        <f ca="1">Planning!$L31</f>
        <v>Manchester City</v>
      </c>
      <c r="G37" s="243" t="s">
        <v>5</v>
      </c>
      <c r="H37" s="242" t="str">
        <f ca="1">Planning!$N31</f>
        <v>FC Grönlingen</v>
      </c>
      <c r="I37" s="244">
        <v>5</v>
      </c>
      <c r="J37" s="245" t="str">
        <f>Language!$E$84</f>
        <v>-</v>
      </c>
      <c r="K37" s="246">
        <v>0</v>
      </c>
      <c r="M37" s="404">
        <f ca="1">IF(Calc3!$K$13=0,"",IF(VLOOKUP(Calc3!B9,Calc3!$C$4:$E$12,3,0)=MAX(M$32:M36),VLOOKUP(Calc3!B9,Calc3!$C$4:$E$12,3,0),Calc3!B9))</f>
        <v>6</v>
      </c>
      <c r="N37" s="405" t="str">
        <f ca="1">IF(Calc1!$F$14&lt;3,"",IF(Calc3!$K$13=0,Calc3!$Q69,VLOOKUP(Calc3!B9,Calc3!$C$4:$N$12,4,0)))</f>
        <v/>
      </c>
      <c r="O37" s="231">
        <f ca="1">IF(Calc3!$K$13=0,"",VLOOKUP(Calc3!B9,Calc3!$C$4:$N$12,9,0))</f>
        <v>0</v>
      </c>
      <c r="P37" s="232">
        <f ca="1">IF(Calc3!$K$13=0,"",VLOOKUP(Calc3!B9,Calc3!$C$4:$N$12,10,0))</f>
        <v>0</v>
      </c>
      <c r="Q37" s="232">
        <f ca="1">IF(Calc3!$K$13=0,"",VLOOKUP(Calc3!B9,Calc3!$C$4:$N$12,11,0))</f>
        <v>0</v>
      </c>
      <c r="R37" s="233">
        <f ca="1">IF(Calc3!$K$13=0,"",VLOOKUP(Calc3!B9,Calc3!$C$4:$N$12,12,0))</f>
        <v>0</v>
      </c>
      <c r="S37" s="234">
        <f ca="1">IF(Calc3!$K$13=0,"",VLOOKUP(Calc3!B9,Calc3!$C$4:$N$12,5,0))</f>
        <v>0</v>
      </c>
      <c r="T37" s="235" t="str">
        <f>Language!$E$84</f>
        <v>-</v>
      </c>
      <c r="U37" s="236">
        <f ca="1">IF(Calc3!$K$13=0,"",VLOOKUP(Calc3!B9,Calc3!$C$4:$N$12,6,0))</f>
        <v>0</v>
      </c>
      <c r="V37" s="231">
        <f ca="1">IF(Calc3!$K$13=0,"",VLOOKUP(Calc3!B9,Calc3!$C$4:$N$12,7,0))</f>
        <v>0</v>
      </c>
      <c r="W37" s="237">
        <f ca="1">IF(Calc3!$K$13=0,"",VLOOKUP(Calc3!B9,Calc3!$C$4:$N$12,8,0))</f>
        <v>0</v>
      </c>
      <c r="X37" s="238" t="str">
        <f ca="1">IFERROR(VLOOKUP($N37&amp;X$31,Calc3!$Z$64:$AB$207,3,0),"")</f>
        <v/>
      </c>
      <c r="Y37" s="232" t="str">
        <f ca="1">IFERROR(VLOOKUP($N37&amp;Y$31,Calc3!$Z$64:$AB$207,3,0),"")</f>
        <v/>
      </c>
      <c r="Z37" s="232" t="str">
        <f ca="1">IFERROR(VLOOKUP($N37&amp;Z$31,Calc3!$Z$64:$AB$207,3,0),"")</f>
        <v/>
      </c>
      <c r="AA37" s="232" t="str">
        <f ca="1">IFERROR(VLOOKUP($N37&amp;AA$31,Calc3!$Z$64:$AB$207,3,0),"")</f>
        <v/>
      </c>
      <c r="AB37" s="232" t="str">
        <f ca="1">IFERROR(VLOOKUP($N37&amp;AB$31,Calc3!$Z$64:$AB$207,3,0),"")</f>
        <v/>
      </c>
      <c r="AC37" s="239"/>
      <c r="AD37" s="325" t="str">
        <f t="shared" ca="1" si="2"/>
        <v/>
      </c>
      <c r="AG37" s="479" t="s">
        <v>286</v>
      </c>
      <c r="AH37" s="480" t="str">
        <f>IF(Planning!$C51="","",Planning!$C51)</f>
        <v/>
      </c>
      <c r="AI37" s="481"/>
    </row>
    <row r="38" spans="2:35" ht="24" customHeight="1" thickTop="1" x14ac:dyDescent="0.2">
      <c r="B38" s="362">
        <f ca="1">Planning!$E32</f>
        <v>27</v>
      </c>
      <c r="C38" s="240">
        <f ca="1">Planning!$F32</f>
        <v>0.56944444444444442</v>
      </c>
      <c r="D38" s="241">
        <f ca="1">Planning!$G32</f>
        <v>3</v>
      </c>
      <c r="E38" s="241" t="str">
        <f ca="1">Planning!$H32</f>
        <v>C</v>
      </c>
      <c r="F38" s="242" t="str">
        <f ca="1">Planning!$L32</f>
        <v>FSV Rauen</v>
      </c>
      <c r="G38" s="243" t="s">
        <v>5</v>
      </c>
      <c r="H38" s="242" t="str">
        <f ca="1">Planning!$N32</f>
        <v>1. FC Nürnberg</v>
      </c>
      <c r="I38" s="244">
        <v>1</v>
      </c>
      <c r="J38" s="245" t="str">
        <f>Language!$E$84</f>
        <v>-</v>
      </c>
      <c r="K38" s="246">
        <v>3</v>
      </c>
      <c r="M38" s="298"/>
      <c r="N38" s="299"/>
      <c r="O38" s="300"/>
      <c r="P38" s="300"/>
      <c r="Q38" s="300"/>
      <c r="R38" s="300"/>
      <c r="S38" s="301"/>
      <c r="T38" s="300"/>
      <c r="U38" s="299"/>
      <c r="V38" s="300"/>
      <c r="W38" s="302"/>
      <c r="X38" s="300"/>
      <c r="Y38" s="300"/>
      <c r="Z38" s="300"/>
      <c r="AA38" s="300"/>
      <c r="AB38" s="300"/>
      <c r="AC38" s="300"/>
      <c r="AD38" s="299"/>
    </row>
    <row r="39" spans="2:35" ht="24" customHeight="1" x14ac:dyDescent="0.2">
      <c r="B39" s="362">
        <f ca="1">Planning!$E33</f>
        <v>28</v>
      </c>
      <c r="C39" s="240">
        <f ca="1">Planning!$F33</f>
        <v>0.59375</v>
      </c>
      <c r="D39" s="241">
        <f ca="1">Planning!$G33</f>
        <v>1</v>
      </c>
      <c r="E39" s="241" t="str">
        <f ca="1">Planning!$H33</f>
        <v>A</v>
      </c>
      <c r="F39" s="242" t="str">
        <f ca="1">Planning!$L33</f>
        <v>1. FC Riedwald</v>
      </c>
      <c r="G39" s="243" t="s">
        <v>5</v>
      </c>
      <c r="H39" s="242" t="str">
        <f ca="1">Planning!$N33</f>
        <v>FC Barcelona</v>
      </c>
      <c r="I39" s="244">
        <v>0</v>
      </c>
      <c r="J39" s="245" t="str">
        <f>Language!$E$84</f>
        <v>-</v>
      </c>
      <c r="K39" s="246">
        <v>2</v>
      </c>
      <c r="M39" s="298"/>
      <c r="N39" s="299"/>
      <c r="O39" s="300"/>
      <c r="P39" s="300"/>
      <c r="Q39" s="300"/>
      <c r="R39" s="300"/>
      <c r="S39" s="301"/>
      <c r="T39" s="300"/>
      <c r="U39" s="299"/>
      <c r="V39" s="300"/>
      <c r="W39" s="302"/>
      <c r="X39" s="300"/>
      <c r="Y39" s="300"/>
      <c r="Z39" s="300"/>
      <c r="AA39" s="300"/>
      <c r="AB39" s="300"/>
      <c r="AC39" s="300"/>
      <c r="AD39" s="299"/>
    </row>
    <row r="40" spans="2:35" ht="24" customHeight="1" x14ac:dyDescent="0.2">
      <c r="B40" s="362">
        <f ca="1">Planning!$E34</f>
        <v>29</v>
      </c>
      <c r="C40" s="240">
        <f ca="1">Planning!$F34</f>
        <v>0.59375</v>
      </c>
      <c r="D40" s="241">
        <f ca="1">Planning!$G34</f>
        <v>2</v>
      </c>
      <c r="E40" s="241" t="str">
        <f ca="1">Planning!$H34</f>
        <v>B</v>
      </c>
      <c r="F40" s="242" t="str">
        <f ca="1">Planning!$L34</f>
        <v>Mainz 05</v>
      </c>
      <c r="G40" s="243" t="s">
        <v>5</v>
      </c>
      <c r="H40" s="242" t="str">
        <f ca="1">Planning!$N34</f>
        <v>Inter Mailand</v>
      </c>
      <c r="I40" s="244">
        <v>1</v>
      </c>
      <c r="J40" s="245" t="str">
        <f>Language!$E$84</f>
        <v>-</v>
      </c>
      <c r="K40" s="246">
        <v>4</v>
      </c>
      <c r="M40" s="726" t="str">
        <f>Language!$E$40</f>
        <v>End of preliminary round:</v>
      </c>
      <c r="N40" s="726"/>
      <c r="O40" s="726"/>
      <c r="P40" s="726"/>
      <c r="Q40" s="726"/>
      <c r="R40" s="726"/>
      <c r="S40" s="726"/>
      <c r="T40" s="726"/>
      <c r="U40" s="726"/>
      <c r="V40" s="726"/>
      <c r="W40" s="727">
        <f ca="1">Planning!$R$13</f>
        <v>0.61458333333333337</v>
      </c>
      <c r="X40" s="727"/>
      <c r="Y40" s="727"/>
      <c r="Z40" s="727"/>
      <c r="AA40" s="727"/>
      <c r="AB40" s="727"/>
      <c r="AC40" s="727"/>
      <c r="AD40" s="727"/>
    </row>
    <row r="41" spans="2:35" ht="24" customHeight="1" x14ac:dyDescent="0.2">
      <c r="B41" s="362">
        <f ca="1">Planning!$E35</f>
        <v>30</v>
      </c>
      <c r="C41" s="240">
        <f ca="1">Planning!$F35</f>
        <v>0.59375</v>
      </c>
      <c r="D41" s="241">
        <f ca="1">Planning!$G35</f>
        <v>3</v>
      </c>
      <c r="E41" s="241" t="str">
        <f ca="1">Planning!$H35</f>
        <v>C</v>
      </c>
      <c r="F41" s="242" t="str">
        <f ca="1">Planning!$L35</f>
        <v>Kickers Rodendorf</v>
      </c>
      <c r="G41" s="243" t="s">
        <v>5</v>
      </c>
      <c r="H41" s="242" t="str">
        <f ca="1">Planning!$N35</f>
        <v>Real Madrid</v>
      </c>
      <c r="I41" s="244">
        <v>0</v>
      </c>
      <c r="J41" s="245" t="str">
        <f>Language!$E$84</f>
        <v>-</v>
      </c>
      <c r="K41" s="246">
        <v>6</v>
      </c>
      <c r="M41" s="298"/>
      <c r="N41" s="299"/>
      <c r="O41" s="300"/>
      <c r="P41" s="300"/>
      <c r="Q41" s="300"/>
      <c r="R41" s="300"/>
      <c r="S41" s="301"/>
      <c r="T41" s="300"/>
      <c r="U41" s="299"/>
      <c r="V41" s="300"/>
      <c r="W41" s="302"/>
      <c r="X41" s="300"/>
      <c r="Y41" s="300"/>
      <c r="Z41" s="300"/>
      <c r="AA41" s="300"/>
      <c r="AB41" s="300"/>
      <c r="AC41" s="300"/>
      <c r="AD41" s="299"/>
    </row>
    <row r="42" spans="2:35" ht="24" customHeight="1" x14ac:dyDescent="0.2">
      <c r="B42" s="362" t="str">
        <f>Planning!$E36</f>
        <v/>
      </c>
      <c r="C42" s="240" t="str">
        <f>Planning!$F36</f>
        <v/>
      </c>
      <c r="D42" s="241" t="str">
        <f>Planning!$G36</f>
        <v/>
      </c>
      <c r="E42" s="241" t="str">
        <f ca="1">Planning!$H36</f>
        <v/>
      </c>
      <c r="F42" s="242" t="str">
        <f ca="1">Planning!$L36</f>
        <v/>
      </c>
      <c r="G42" s="243" t="s">
        <v>5</v>
      </c>
      <c r="H42" s="242" t="str">
        <f ca="1">Planning!$N36</f>
        <v/>
      </c>
      <c r="I42" s="244"/>
      <c r="J42" s="245" t="str">
        <f>Language!$E$84</f>
        <v>-</v>
      </c>
      <c r="K42" s="246"/>
      <c r="M42" s="298"/>
      <c r="N42" s="299"/>
      <c r="O42" s="300"/>
      <c r="P42" s="300"/>
      <c r="Q42" s="300"/>
      <c r="R42" s="300"/>
      <c r="S42" s="301"/>
      <c r="T42" s="300"/>
      <c r="U42" s="299"/>
      <c r="V42" s="300"/>
      <c r="W42" s="302"/>
      <c r="X42" s="300"/>
      <c r="Y42" s="300"/>
      <c r="Z42" s="300"/>
      <c r="AA42" s="300"/>
      <c r="AB42" s="300"/>
      <c r="AC42" s="300"/>
      <c r="AD42" s="299"/>
    </row>
    <row r="43" spans="2:35" ht="24" customHeight="1" x14ac:dyDescent="0.2">
      <c r="B43" s="362" t="str">
        <f>Planning!$E37</f>
        <v/>
      </c>
      <c r="C43" s="240" t="str">
        <f>Planning!$F37</f>
        <v/>
      </c>
      <c r="D43" s="241" t="str">
        <f>Planning!$G37</f>
        <v/>
      </c>
      <c r="E43" s="241" t="str">
        <f ca="1">Planning!$H37</f>
        <v/>
      </c>
      <c r="F43" s="242" t="str">
        <f ca="1">Planning!$L37</f>
        <v/>
      </c>
      <c r="G43" s="243" t="s">
        <v>5</v>
      </c>
      <c r="H43" s="242" t="str">
        <f ca="1">Planning!$N37</f>
        <v/>
      </c>
      <c r="I43" s="244"/>
      <c r="J43" s="245" t="str">
        <f>Language!$E$84</f>
        <v>-</v>
      </c>
      <c r="K43" s="246"/>
    </row>
    <row r="44" spans="2:35" ht="24" customHeight="1" x14ac:dyDescent="0.2">
      <c r="B44" s="362" t="str">
        <f>Planning!$E38</f>
        <v/>
      </c>
      <c r="C44" s="240" t="str">
        <f>Planning!$F38</f>
        <v/>
      </c>
      <c r="D44" s="241" t="str">
        <f>Planning!$G38</f>
        <v/>
      </c>
      <c r="E44" s="241" t="str">
        <f ca="1">Planning!$H38</f>
        <v/>
      </c>
      <c r="F44" s="242" t="str">
        <f ca="1">Planning!$L38</f>
        <v/>
      </c>
      <c r="G44" s="243" t="s">
        <v>5</v>
      </c>
      <c r="H44" s="242" t="str">
        <f ca="1">Planning!$N38</f>
        <v/>
      </c>
      <c r="I44" s="244"/>
      <c r="J44" s="245" t="str">
        <f>Language!$E$84</f>
        <v>-</v>
      </c>
      <c r="K44" s="246"/>
    </row>
    <row r="45" spans="2:35" ht="24" customHeight="1" x14ac:dyDescent="0.2">
      <c r="B45" s="362" t="str">
        <f>Planning!$E39</f>
        <v/>
      </c>
      <c r="C45" s="240" t="str">
        <f>Planning!$F39</f>
        <v/>
      </c>
      <c r="D45" s="241" t="str">
        <f>Planning!$G39</f>
        <v/>
      </c>
      <c r="E45" s="241" t="str">
        <f ca="1">Planning!$H39</f>
        <v/>
      </c>
      <c r="F45" s="242" t="str">
        <f ca="1">Planning!$L39</f>
        <v/>
      </c>
      <c r="G45" s="243" t="s">
        <v>5</v>
      </c>
      <c r="H45" s="242" t="str">
        <f ca="1">Planning!$N39</f>
        <v/>
      </c>
      <c r="I45" s="244"/>
      <c r="J45" s="245" t="str">
        <f>Language!$E$84</f>
        <v>-</v>
      </c>
      <c r="K45" s="246"/>
    </row>
    <row r="46" spans="2:35" ht="24" customHeight="1" x14ac:dyDescent="0.2">
      <c r="B46" s="362" t="str">
        <f>Planning!$E40</f>
        <v/>
      </c>
      <c r="C46" s="240" t="str">
        <f>Planning!$F40</f>
        <v/>
      </c>
      <c r="D46" s="241" t="str">
        <f>Planning!$G40</f>
        <v/>
      </c>
      <c r="E46" s="241" t="str">
        <f ca="1">Planning!$H40</f>
        <v/>
      </c>
      <c r="F46" s="242" t="str">
        <f ca="1">Planning!$L40</f>
        <v/>
      </c>
      <c r="G46" s="243" t="s">
        <v>5</v>
      </c>
      <c r="H46" s="242" t="str">
        <f ca="1">Planning!$N40</f>
        <v/>
      </c>
      <c r="I46" s="244"/>
      <c r="J46" s="245" t="str">
        <f>Language!$E$84</f>
        <v>-</v>
      </c>
      <c r="K46" s="246"/>
    </row>
    <row r="47" spans="2:35" ht="24" customHeight="1" x14ac:dyDescent="0.2">
      <c r="B47" s="362" t="str">
        <f>Planning!$E41</f>
        <v/>
      </c>
      <c r="C47" s="240" t="str">
        <f>Planning!$F41</f>
        <v/>
      </c>
      <c r="D47" s="241" t="str">
        <f>Planning!$G41</f>
        <v/>
      </c>
      <c r="E47" s="241" t="str">
        <f ca="1">Planning!$H41</f>
        <v/>
      </c>
      <c r="F47" s="242" t="str">
        <f ca="1">Planning!$L41</f>
        <v/>
      </c>
      <c r="G47" s="243" t="s">
        <v>5</v>
      </c>
      <c r="H47" s="242" t="str">
        <f ca="1">Planning!$N41</f>
        <v/>
      </c>
      <c r="I47" s="244"/>
      <c r="J47" s="245" t="str">
        <f>Language!$E$84</f>
        <v>-</v>
      </c>
      <c r="K47" s="246"/>
    </row>
    <row r="48" spans="2:35" ht="24" customHeight="1" x14ac:dyDescent="0.2">
      <c r="B48" s="362" t="str">
        <f>Planning!$E42</f>
        <v/>
      </c>
      <c r="C48" s="240" t="str">
        <f>Planning!$F42</f>
        <v/>
      </c>
      <c r="D48" s="241" t="str">
        <f>Planning!$G42</f>
        <v/>
      </c>
      <c r="E48" s="241" t="str">
        <f ca="1">Planning!$H42</f>
        <v/>
      </c>
      <c r="F48" s="242" t="str">
        <f ca="1">Planning!$L42</f>
        <v/>
      </c>
      <c r="G48" s="243" t="s">
        <v>5</v>
      </c>
      <c r="H48" s="242" t="str">
        <f ca="1">Planning!$N42</f>
        <v/>
      </c>
      <c r="I48" s="244"/>
      <c r="J48" s="245" t="str">
        <f>Language!$E$84</f>
        <v>-</v>
      </c>
      <c r="K48" s="246"/>
    </row>
    <row r="49" spans="2:11" ht="24" customHeight="1" x14ac:dyDescent="0.2">
      <c r="B49" s="362" t="str">
        <f>Planning!$E43</f>
        <v/>
      </c>
      <c r="C49" s="240" t="str">
        <f>Planning!$F43</f>
        <v/>
      </c>
      <c r="D49" s="241" t="str">
        <f>Planning!$G43</f>
        <v/>
      </c>
      <c r="E49" s="241" t="str">
        <f ca="1">Planning!$H43</f>
        <v/>
      </c>
      <c r="F49" s="242" t="str">
        <f ca="1">Planning!$L43</f>
        <v/>
      </c>
      <c r="G49" s="243" t="s">
        <v>5</v>
      </c>
      <c r="H49" s="242" t="str">
        <f ca="1">Planning!$N43</f>
        <v/>
      </c>
      <c r="I49" s="244"/>
      <c r="J49" s="245" t="str">
        <f>Language!$E$84</f>
        <v>-</v>
      </c>
      <c r="K49" s="246"/>
    </row>
    <row r="50" spans="2:11" ht="24" customHeight="1" x14ac:dyDescent="0.2">
      <c r="B50" s="362" t="str">
        <f>Planning!$E44</f>
        <v/>
      </c>
      <c r="C50" s="240" t="str">
        <f>Planning!$F44</f>
        <v/>
      </c>
      <c r="D50" s="241" t="str">
        <f>Planning!$G44</f>
        <v/>
      </c>
      <c r="E50" s="241" t="str">
        <f ca="1">Planning!$H44</f>
        <v/>
      </c>
      <c r="F50" s="242" t="str">
        <f ca="1">Planning!$L44</f>
        <v/>
      </c>
      <c r="G50" s="243" t="s">
        <v>5</v>
      </c>
      <c r="H50" s="242" t="str">
        <f ca="1">Planning!$N44</f>
        <v/>
      </c>
      <c r="I50" s="244"/>
      <c r="J50" s="245" t="str">
        <f>Language!$E$84</f>
        <v>-</v>
      </c>
      <c r="K50" s="246"/>
    </row>
    <row r="51" spans="2:11" ht="24" customHeight="1" x14ac:dyDescent="0.2">
      <c r="B51" s="362" t="str">
        <f>Planning!$E45</f>
        <v/>
      </c>
      <c r="C51" s="240" t="str">
        <f>Planning!$F45</f>
        <v/>
      </c>
      <c r="D51" s="241" t="str">
        <f>Planning!$G45</f>
        <v/>
      </c>
      <c r="E51" s="241" t="str">
        <f ca="1">Planning!$H45</f>
        <v/>
      </c>
      <c r="F51" s="242" t="str">
        <f ca="1">Planning!$L45</f>
        <v/>
      </c>
      <c r="G51" s="243" t="s">
        <v>5</v>
      </c>
      <c r="H51" s="242" t="str">
        <f ca="1">Planning!$N45</f>
        <v/>
      </c>
      <c r="I51" s="244"/>
      <c r="J51" s="245" t="str">
        <f>Language!$E$84</f>
        <v>-</v>
      </c>
      <c r="K51" s="246"/>
    </row>
    <row r="52" spans="2:11" ht="24" customHeight="1" x14ac:dyDescent="0.2">
      <c r="B52" s="362" t="str">
        <f>Planning!$E46</f>
        <v/>
      </c>
      <c r="C52" s="240" t="str">
        <f>Planning!$F46</f>
        <v/>
      </c>
      <c r="D52" s="241" t="str">
        <f>Planning!$G46</f>
        <v/>
      </c>
      <c r="E52" s="241" t="str">
        <f ca="1">Planning!$H46</f>
        <v/>
      </c>
      <c r="F52" s="242" t="str">
        <f ca="1">Planning!$L46</f>
        <v/>
      </c>
      <c r="G52" s="243" t="s">
        <v>5</v>
      </c>
      <c r="H52" s="242" t="str">
        <f ca="1">Planning!$N46</f>
        <v/>
      </c>
      <c r="I52" s="244"/>
      <c r="J52" s="245" t="str">
        <f>Language!$E$84</f>
        <v>-</v>
      </c>
      <c r="K52" s="246"/>
    </row>
    <row r="53" spans="2:11" ht="24" customHeight="1" x14ac:dyDescent="0.2">
      <c r="B53" s="362" t="str">
        <f>Planning!$E47</f>
        <v/>
      </c>
      <c r="C53" s="240" t="str">
        <f>Planning!$F47</f>
        <v/>
      </c>
      <c r="D53" s="241" t="str">
        <f>Planning!$G47</f>
        <v/>
      </c>
      <c r="E53" s="241" t="str">
        <f ca="1">Planning!$H47</f>
        <v/>
      </c>
      <c r="F53" s="242" t="str">
        <f ca="1">Planning!$L47</f>
        <v/>
      </c>
      <c r="G53" s="243" t="s">
        <v>5</v>
      </c>
      <c r="H53" s="242" t="str">
        <f ca="1">Planning!$N47</f>
        <v/>
      </c>
      <c r="I53" s="244"/>
      <c r="J53" s="245" t="str">
        <f>Language!$E$84</f>
        <v>-</v>
      </c>
      <c r="K53" s="246"/>
    </row>
    <row r="54" spans="2:11" ht="24" customHeight="1" x14ac:dyDescent="0.2">
      <c r="B54" s="362" t="str">
        <f>Planning!$E48</f>
        <v/>
      </c>
      <c r="C54" s="240" t="str">
        <f>Planning!$F48</f>
        <v/>
      </c>
      <c r="D54" s="241" t="str">
        <f>Planning!$G48</f>
        <v/>
      </c>
      <c r="E54" s="241" t="str">
        <f ca="1">Planning!$H48</f>
        <v/>
      </c>
      <c r="F54" s="242" t="str">
        <f ca="1">Planning!$L48</f>
        <v/>
      </c>
      <c r="G54" s="243" t="s">
        <v>5</v>
      </c>
      <c r="H54" s="242" t="str">
        <f ca="1">Planning!$N48</f>
        <v/>
      </c>
      <c r="I54" s="244"/>
      <c r="J54" s="245" t="str">
        <f>Language!$E$84</f>
        <v>-</v>
      </c>
      <c r="K54" s="246"/>
    </row>
    <row r="55" spans="2:11" ht="24" customHeight="1" x14ac:dyDescent="0.2">
      <c r="B55" s="362" t="str">
        <f>Planning!$E49</f>
        <v/>
      </c>
      <c r="C55" s="240" t="str">
        <f>Planning!$F49</f>
        <v/>
      </c>
      <c r="D55" s="241" t="str">
        <f>Planning!$G49</f>
        <v/>
      </c>
      <c r="E55" s="241" t="str">
        <f ca="1">Planning!$H49</f>
        <v/>
      </c>
      <c r="F55" s="242" t="str">
        <f ca="1">Planning!$L49</f>
        <v/>
      </c>
      <c r="G55" s="243" t="s">
        <v>5</v>
      </c>
      <c r="H55" s="242" t="str">
        <f ca="1">Planning!$N49</f>
        <v/>
      </c>
      <c r="I55" s="244"/>
      <c r="J55" s="245" t="str">
        <f>Language!$E$84</f>
        <v>-</v>
      </c>
      <c r="K55" s="246"/>
    </row>
    <row r="56" spans="2:11" ht="24" customHeight="1" thickBot="1" x14ac:dyDescent="0.25">
      <c r="B56" s="363" t="str">
        <f>Planning!$E50</f>
        <v/>
      </c>
      <c r="C56" s="247" t="str">
        <f>Planning!$F50</f>
        <v/>
      </c>
      <c r="D56" s="248" t="str">
        <f>Planning!$G50</f>
        <v/>
      </c>
      <c r="E56" s="248" t="str">
        <f ca="1">Planning!$H50</f>
        <v/>
      </c>
      <c r="F56" s="249" t="str">
        <f ca="1">Planning!$L50</f>
        <v/>
      </c>
      <c r="G56" s="250" t="s">
        <v>5</v>
      </c>
      <c r="H56" s="249" t="str">
        <f ca="1">Planning!$N50</f>
        <v/>
      </c>
      <c r="I56" s="251"/>
      <c r="J56" s="252" t="str">
        <f>Language!$E$84</f>
        <v>-</v>
      </c>
      <c r="K56" s="253"/>
    </row>
    <row r="57" spans="2:11" ht="13.5" thickTop="1" x14ac:dyDescent="0.2"/>
    <row r="58" spans="2:11" x14ac:dyDescent="0.2"/>
    <row r="59" spans="2:11" x14ac:dyDescent="0.2"/>
    <row r="60" spans="2:11" x14ac:dyDescent="0.2"/>
  </sheetData>
  <sheetProtection sheet="1" selectLockedCells="1"/>
  <mergeCells count="23">
    <mergeCell ref="AG20:AH20"/>
    <mergeCell ref="M40:V40"/>
    <mergeCell ref="W40:AD40"/>
    <mergeCell ref="M30:N30"/>
    <mergeCell ref="M31:N31"/>
    <mergeCell ref="S31:U31"/>
    <mergeCell ref="M21:N21"/>
    <mergeCell ref="S21:U21"/>
    <mergeCell ref="M20:N20"/>
    <mergeCell ref="AG30:AH30"/>
    <mergeCell ref="M1:N1"/>
    <mergeCell ref="G2:Y2"/>
    <mergeCell ref="G3:Y3"/>
    <mergeCell ref="G4:Y4"/>
    <mergeCell ref="G5:Y5"/>
    <mergeCell ref="AG7:AI8"/>
    <mergeCell ref="F11:H11"/>
    <mergeCell ref="I11:K11"/>
    <mergeCell ref="K7:S8"/>
    <mergeCell ref="S11:U11"/>
    <mergeCell ref="M11:N11"/>
    <mergeCell ref="M10:N10"/>
    <mergeCell ref="AG10:AH10"/>
  </mergeCells>
  <conditionalFormatting sqref="B12:K56">
    <cfRule type="expression" dxfId="19" priority="4">
      <formula>OR($F12="",$H12="")</formula>
    </cfRule>
  </conditionalFormatting>
  <conditionalFormatting sqref="M12:AD17 M22:AD27 M32:AD37">
    <cfRule type="expression" dxfId="18" priority="2">
      <formula>$N12=""</formula>
    </cfRule>
  </conditionalFormatting>
  <conditionalFormatting sqref="M12:W17 M22:W27 M32:W37 AD12:AD17 AD22:AD27 AD32:AD37">
    <cfRule type="expression" dxfId="17" priority="1">
      <formula>OR(AND($M12=$M11,$N11&lt;&gt;""),AND($M12=$M13,$N13&lt;&gt;""))</formula>
    </cfRule>
  </conditionalFormatting>
  <dataValidations count="2">
    <dataValidation type="whole" allowBlank="1" showErrorMessage="1" errorTitle="Error" error="Maximal 999 !" sqref="K12:K56 I12:I56" xr:uid="{D9E07FCF-67B7-4BAF-9BC8-AE233331B860}">
      <formula1>0</formula1>
      <formula2>999</formula2>
    </dataValidation>
    <dataValidation type="whole" allowBlank="1" showInputMessage="1" showErrorMessage="1" sqref="AI12:AI17 AI22:AI27 AI32:AI37" xr:uid="{AF41E46A-2E6A-4E59-96DA-A9C6D39B9547}">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A0E91-86AA-40EF-8716-332BD7E772D1}">
  <dimension ref="A1:AH88"/>
  <sheetViews>
    <sheetView showGridLines="0" showRowColHeaders="0" zoomScaleNormal="100" workbookViewId="0">
      <selection activeCell="L12" sqref="L12"/>
    </sheetView>
  </sheetViews>
  <sheetFormatPr baseColWidth="10" defaultColWidth="0" defaultRowHeight="12.75" zeroHeight="1" x14ac:dyDescent="0.2"/>
  <cols>
    <col min="1" max="1" width="2.85546875" style="49" customWidth="1"/>
    <col min="2" max="2" width="2.42578125" style="49" customWidth="1"/>
    <col min="3" max="3" width="6.5703125" style="49" customWidth="1"/>
    <col min="4" max="4" width="10.42578125" style="49" customWidth="1"/>
    <col min="5" max="5" width="7" style="49" customWidth="1"/>
    <col min="6" max="6" width="5.7109375" style="49" customWidth="1"/>
    <col min="7" max="7" width="2.7109375" style="49" customWidth="1"/>
    <col min="8" max="8" width="6.42578125" style="49" customWidth="1"/>
    <col min="9" max="9" width="24.7109375" style="49" customWidth="1"/>
    <col min="10" max="10" width="2.85546875" style="49" customWidth="1"/>
    <col min="11" max="11" width="24.7109375" style="49" customWidth="1"/>
    <col min="12" max="12" width="4.7109375" style="49" customWidth="1"/>
    <col min="13" max="13" width="2.42578125" style="49" customWidth="1"/>
    <col min="14" max="14" width="4.7109375" style="49" customWidth="1"/>
    <col min="15" max="15" width="8.140625" style="49" customWidth="1"/>
    <col min="16" max="16" width="5" style="49" customWidth="1"/>
    <col min="17" max="17" width="5.140625" style="49" customWidth="1"/>
    <col min="18" max="18" width="30.7109375" style="49" customWidth="1"/>
    <col min="19" max="22" width="6.7109375" style="49" customWidth="1"/>
    <col min="23" max="23" width="5.7109375" style="49" customWidth="1"/>
    <col min="24" max="24" width="2.140625" style="49" customWidth="1"/>
    <col min="25" max="25" width="5.7109375" style="49" customWidth="1"/>
    <col min="26" max="27" width="6.7109375" style="49" customWidth="1"/>
    <col min="28" max="28" width="3.5703125" style="49" customWidth="1"/>
    <col min="29" max="29" width="4" style="49" customWidth="1"/>
    <col min="30" max="30" width="8.28515625" style="49" customWidth="1"/>
    <col min="31" max="31" width="30.7109375" style="49" customWidth="1"/>
    <col min="32" max="32" width="8.7109375" style="49" customWidth="1"/>
    <col min="33" max="33" width="5.5703125" style="49" customWidth="1"/>
    <col min="34" max="34" width="0" style="49" hidden="1" customWidth="1"/>
    <col min="35" max="16384" width="11.42578125" style="49" hidden="1"/>
  </cols>
  <sheetData>
    <row r="1" spans="3:33" ht="13.5" thickBot="1" x14ac:dyDescent="0.25"/>
    <row r="2" spans="3:33" ht="36" customHeight="1" thickTop="1" x14ac:dyDescent="0.2">
      <c r="G2" s="734" t="str">
        <f>'Preliminary Round'!$G$2</f>
        <v>International tournament U10 on Jan. 26th, 2024</v>
      </c>
      <c r="H2" s="735"/>
      <c r="I2" s="735"/>
      <c r="J2" s="735"/>
      <c r="K2" s="735"/>
      <c r="L2" s="735"/>
      <c r="M2" s="735"/>
      <c r="N2" s="735"/>
      <c r="O2" s="735"/>
      <c r="P2" s="735"/>
      <c r="Q2" s="735"/>
      <c r="R2" s="735"/>
      <c r="S2" s="735"/>
      <c r="T2" s="735"/>
      <c r="U2" s="735"/>
      <c r="V2" s="735"/>
      <c r="W2" s="735"/>
      <c r="X2" s="736"/>
    </row>
    <row r="3" spans="3:33" ht="30" customHeight="1" x14ac:dyDescent="0.2">
      <c r="G3" s="737" t="str">
        <f>'Preliminary Round'!$G$3</f>
        <v>Organizer:  1. FC Riedwald</v>
      </c>
      <c r="H3" s="738"/>
      <c r="I3" s="738"/>
      <c r="J3" s="738"/>
      <c r="K3" s="738"/>
      <c r="L3" s="738"/>
      <c r="M3" s="738"/>
      <c r="N3" s="738"/>
      <c r="O3" s="738"/>
      <c r="P3" s="738"/>
      <c r="Q3" s="738"/>
      <c r="R3" s="738"/>
      <c r="S3" s="738"/>
      <c r="T3" s="738"/>
      <c r="U3" s="738"/>
      <c r="V3" s="738"/>
      <c r="W3" s="738"/>
      <c r="X3" s="739"/>
    </row>
    <row r="4" spans="3:33" ht="30" customHeight="1" x14ac:dyDescent="0.2">
      <c r="G4" s="740" t="str">
        <f>'Preliminary Round'!$G$4</f>
        <v>Sports hall Wiesengrund, Wendiger Str. 51, 65432 Riedwald</v>
      </c>
      <c r="H4" s="741"/>
      <c r="I4" s="741"/>
      <c r="J4" s="741"/>
      <c r="K4" s="741"/>
      <c r="L4" s="741"/>
      <c r="M4" s="741"/>
      <c r="N4" s="741"/>
      <c r="O4" s="741"/>
      <c r="P4" s="741"/>
      <c r="Q4" s="741"/>
      <c r="R4" s="741"/>
      <c r="S4" s="741"/>
      <c r="T4" s="741"/>
      <c r="U4" s="741"/>
      <c r="V4" s="741"/>
      <c r="W4" s="741"/>
      <c r="X4" s="742"/>
    </row>
    <row r="5" spans="3:33" ht="30" customHeight="1" thickBot="1" x14ac:dyDescent="0.25">
      <c r="G5" s="743" t="str">
        <f>'Preliminary Round'!$G$5</f>
        <v>Start: 9 a.m</v>
      </c>
      <c r="H5" s="744"/>
      <c r="I5" s="744"/>
      <c r="J5" s="744"/>
      <c r="K5" s="744"/>
      <c r="L5" s="744"/>
      <c r="M5" s="744"/>
      <c r="N5" s="744"/>
      <c r="O5" s="744"/>
      <c r="P5" s="744"/>
      <c r="Q5" s="744"/>
      <c r="R5" s="744"/>
      <c r="S5" s="744"/>
      <c r="T5" s="744"/>
      <c r="U5" s="744"/>
      <c r="V5" s="744"/>
      <c r="W5" s="744"/>
      <c r="X5" s="745"/>
    </row>
    <row r="6" spans="3:33" ht="18" customHeight="1" thickTop="1" thickBot="1" x14ac:dyDescent="0.25"/>
    <row r="7" spans="3:33" ht="30" customHeight="1" thickTop="1" x14ac:dyDescent="0.2">
      <c r="K7" s="728" t="str">
        <f>Language!$E$19</f>
        <v>Final round</v>
      </c>
      <c r="L7" s="729"/>
      <c r="M7" s="729"/>
      <c r="N7" s="729"/>
      <c r="O7" s="729"/>
      <c r="P7" s="729"/>
      <c r="Q7" s="729"/>
      <c r="R7" s="730"/>
      <c r="AD7" s="695" t="str">
        <f>Language!$E$76</f>
        <v>If two or more teams cannot be distinguished and a decision is made, for example, through a penalty shootout or drawing lots, it is sufficient to enter a bonus point for the preferred team.</v>
      </c>
      <c r="AE7" s="695"/>
      <c r="AF7" s="695"/>
      <c r="AG7" s="500"/>
    </row>
    <row r="8" spans="3:33" ht="30" customHeight="1" thickBot="1" x14ac:dyDescent="0.25">
      <c r="K8" s="731"/>
      <c r="L8" s="732"/>
      <c r="M8" s="732"/>
      <c r="N8" s="732"/>
      <c r="O8" s="732"/>
      <c r="P8" s="732"/>
      <c r="Q8" s="732"/>
      <c r="R8" s="733"/>
      <c r="AD8" s="695"/>
      <c r="AE8" s="695"/>
      <c r="AF8" s="695"/>
    </row>
    <row r="9" spans="3:33" ht="15.95" customHeight="1" thickTop="1" x14ac:dyDescent="0.2"/>
    <row r="10" spans="3:33" ht="24" customHeight="1" thickBot="1" x14ac:dyDescent="0.45">
      <c r="C10" s="683" t="str">
        <f>Language!$E$32</f>
        <v>Schedule</v>
      </c>
      <c r="D10" s="683"/>
      <c r="E10" s="334"/>
      <c r="F10" s="334"/>
      <c r="G10" s="334"/>
      <c r="H10" s="334"/>
      <c r="I10" s="334"/>
      <c r="J10" s="334"/>
      <c r="K10" s="334"/>
      <c r="L10" s="439"/>
      <c r="M10" s="439"/>
      <c r="N10" s="439"/>
      <c r="O10" s="747" t="str">
        <f>Language!$E$20</f>
        <v>Addit. Pause (min)</v>
      </c>
      <c r="Q10" s="746" t="str">
        <f>Language!$E$16&amp;" E1"</f>
        <v>Group E1</v>
      </c>
      <c r="R10" s="746"/>
      <c r="S10" s="746"/>
      <c r="T10" s="746"/>
      <c r="U10" s="746"/>
      <c r="V10" s="746"/>
      <c r="W10" s="203"/>
      <c r="X10" s="203"/>
      <c r="Y10" s="203"/>
      <c r="Z10" s="203"/>
      <c r="AA10" s="203"/>
      <c r="AD10" s="781" t="str">
        <f>Language!$E$16&amp;" E1"&amp;Language!$E$65</f>
        <v>Group E1  (First-placed)</v>
      </c>
      <c r="AE10" s="781"/>
      <c r="AF10" s="781"/>
    </row>
    <row r="11" spans="3:33" ht="24" customHeight="1" thickTop="1" thickBot="1" x14ac:dyDescent="0.25">
      <c r="C11" s="441" t="str">
        <f>Language!$E$9</f>
        <v>No.</v>
      </c>
      <c r="D11" s="442" t="str">
        <f>Language!$E$39</f>
        <v>Start</v>
      </c>
      <c r="E11" s="442" t="str">
        <f>Language!$E$48</f>
        <v>Field</v>
      </c>
      <c r="F11" s="749" t="str">
        <f>Language!$E$34</f>
        <v>Pairings</v>
      </c>
      <c r="G11" s="750"/>
      <c r="H11" s="751"/>
      <c r="I11" s="749" t="str">
        <f>Language!$E$14</f>
        <v>Match pairing</v>
      </c>
      <c r="J11" s="750"/>
      <c r="K11" s="751"/>
      <c r="L11" s="752" t="str">
        <f>Language!$E$15</f>
        <v>Result</v>
      </c>
      <c r="M11" s="753"/>
      <c r="N11" s="754"/>
      <c r="O11" s="748"/>
      <c r="Q11" s="710"/>
      <c r="R11" s="711"/>
      <c r="S11" s="205" t="str">
        <f>Language!$E$21</f>
        <v>Pld</v>
      </c>
      <c r="T11" s="206" t="str">
        <f>Language!$E$22</f>
        <v>W</v>
      </c>
      <c r="U11" s="206" t="str">
        <f>Language!$E$23</f>
        <v>D</v>
      </c>
      <c r="V11" s="437" t="str">
        <f>Language!$E$24</f>
        <v>L</v>
      </c>
      <c r="W11" s="707" t="str">
        <f>Language!$E$25</f>
        <v>Goals</v>
      </c>
      <c r="X11" s="708"/>
      <c r="Y11" s="709"/>
      <c r="Z11" s="206" t="str">
        <f>Language!$E$26</f>
        <v>GD</v>
      </c>
      <c r="AA11" s="208" t="str">
        <f>Language!$E$27</f>
        <v>Pts</v>
      </c>
      <c r="AD11" s="484"/>
      <c r="AE11" s="485" t="str">
        <f>Language!$E$10</f>
        <v>Participant or team</v>
      </c>
      <c r="AF11" s="472" t="str">
        <f>Language!$E$49</f>
        <v>bonus</v>
      </c>
    </row>
    <row r="12" spans="3:33" ht="24" customHeight="1" x14ac:dyDescent="0.25">
      <c r="C12" s="534">
        <f t="array" aca="1" ref="C12" ca="1">46-SUM(((Planning!$L$6:$L$50="")+(Planning!$N$6:$N$50="")&gt;0)*1)</f>
        <v>31</v>
      </c>
      <c r="D12" s="188">
        <f ca="1">IF(Planning!$U$15,"",Planning!$R$13+(Planning!$R$9+Planning!$P$50)/1440)</f>
        <v>0.61805555555555558</v>
      </c>
      <c r="E12" s="178" t="str">
        <f>IF(Planning!$U$15,"","1")</f>
        <v>1</v>
      </c>
      <c r="F12" s="443" t="s">
        <v>303</v>
      </c>
      <c r="G12" s="444" t="s">
        <v>5</v>
      </c>
      <c r="H12" s="445" t="s">
        <v>304</v>
      </c>
      <c r="I12" s="492" t="str">
        <f t="shared" ref="I12:I29" ca="1" si="0">IF($F12="","",IF(VLOOKUP($F12,$AD$12:$AE$49,2,0)="","",VLOOKUP($F12,$AD$12:$AE$49,2,0)))</f>
        <v/>
      </c>
      <c r="J12" s="493" t="s">
        <v>5</v>
      </c>
      <c r="K12" s="494" t="str">
        <f t="shared" ref="K12:K29" ca="1" si="1">IF($H12="","",IF(VLOOKUP($H12,$AD$12:$AE$49,2,0)="","",VLOOKUP($H12,$AD$12:$AE$49,2,0)))</f>
        <v/>
      </c>
      <c r="L12" s="452"/>
      <c r="M12" s="396" t="str">
        <f>Language!$E$84</f>
        <v>-</v>
      </c>
      <c r="N12" s="453"/>
      <c r="O12" s="348"/>
      <c r="Q12" s="400">
        <f ca="1">IF(CalcE11!$K$13=0,"",1)</f>
        <v>1</v>
      </c>
      <c r="R12" s="459" t="str">
        <f ca="1">IF(Calc1!$F$14&lt;3,"",IF(CalcE11!$K$13=0,CalcE11!$Q$64,VLOOKUP(CalcE11!$B$4,CalcE11!$C$4:$N$12,4,0)))</f>
        <v>Real Madrid</v>
      </c>
      <c r="S12" s="462">
        <f ca="1">IF(CalcE11!$K$13=0,"",VLOOKUP(CalcE11!$B$4,CalcE11!$C$4:$N$12,9,0))</f>
        <v>2</v>
      </c>
      <c r="T12" s="212">
        <f ca="1">IF(CalcE11!$K$13=0,"",VLOOKUP(CalcE11!$B$4,CalcE11!$C$4:$N$12,10,0))</f>
        <v>1</v>
      </c>
      <c r="U12" s="212">
        <f ca="1">IF(CalcE11!$K$13=0,"",VLOOKUP(CalcE11!$B$4,CalcE11!$C$4:$N$12,11,0))</f>
        <v>1</v>
      </c>
      <c r="V12" s="212">
        <f ca="1">IF(CalcE11!$K$13=0,"",VLOOKUP(CalcE11!$B$4,CalcE11!$C$4:$N$12,12,0))</f>
        <v>0</v>
      </c>
      <c r="W12" s="214">
        <f ca="1">IF(CalcE11!$K$13=0,"",VLOOKUP(CalcE11!$B$4,CalcE11!$C$4:$N$12,5,0))</f>
        <v>5</v>
      </c>
      <c r="X12" s="215" t="str">
        <f>Language!$E$84</f>
        <v>-</v>
      </c>
      <c r="Y12" s="216">
        <f ca="1">IF(CalcE11!$K$13=0,"",VLOOKUP(CalcE11!$B$4,CalcE11!$C$4:$N$12,6,0))</f>
        <v>4</v>
      </c>
      <c r="Z12" s="212">
        <f ca="1">IF(CalcE11!$K$13=0,"",VLOOKUP(CalcE11!$B$4,CalcE11!$C$4:$N$12,7,0))</f>
        <v>1</v>
      </c>
      <c r="AA12" s="217">
        <f ca="1">IF(CalcE11!$K$13=0,"",VLOOKUP(CalcE11!$B$4,CalcE11!$C$4:$N$12,8,0))</f>
        <v>4</v>
      </c>
      <c r="AD12" s="463" t="s">
        <v>288</v>
      </c>
      <c r="AE12" s="486" t="str">
        <f ca="1">IF('Preliminary Round'!$N12="","",'Preliminary Round'!$N12)</f>
        <v>FC Barcelona</v>
      </c>
      <c r="AF12" s="475"/>
    </row>
    <row r="13" spans="3:33" ht="24" customHeight="1" x14ac:dyDescent="0.25">
      <c r="C13" s="528">
        <f t="array" aca="1" ref="C13" ca="1">ROW(47:47)-SUM(((Planning!$L$6:$L$50="")+(Planning!$N$6:$N$50="")&gt;0)*1)-SUM((($I$12:$I12="")+($K$12:$K12="")&gt;0)*1)</f>
        <v>31</v>
      </c>
      <c r="D13" s="177">
        <f t="array" aca="1" ref="D13" ca="1">IF(Planning!$U$15,"",$D$12+QUOTIENT(($C13-$C$12),Planning!$U$11)*(Planning!$R$7+Planning!$R$9)/1440+SUM($O$12:$O12)/1440)</f>
        <v>0.61805555555555558</v>
      </c>
      <c r="E13" s="179">
        <f ca="1">IF(Planning!$U$15,"",MOD($C13-$C$12,Planning!$U$11)+1)</f>
        <v>1</v>
      </c>
      <c r="F13" s="446" t="s">
        <v>300</v>
      </c>
      <c r="G13" s="447" t="s">
        <v>5</v>
      </c>
      <c r="H13" s="448" t="s">
        <v>301</v>
      </c>
      <c r="I13" s="492" t="str">
        <f t="shared" ca="1" si="0"/>
        <v>VFB Essenheim</v>
      </c>
      <c r="J13" s="493" t="s">
        <v>5</v>
      </c>
      <c r="K13" s="494" t="str">
        <f t="shared" ca="1" si="1"/>
        <v>SSV Wildbach</v>
      </c>
      <c r="L13" s="454">
        <v>2</v>
      </c>
      <c r="M13" s="455" t="str">
        <f>Language!$E$84</f>
        <v>-</v>
      </c>
      <c r="N13" s="456">
        <v>1</v>
      </c>
      <c r="O13" s="349"/>
      <c r="Q13" s="402">
        <f ca="1">IF(CalcE11!$K$13=0,"",IF(VLOOKUP(CalcE11!$B$5,CalcE11!$C$4:$E$12,3,0)=MAX($Q12:$Q12),VLOOKUP(CalcE11!$B$5,CalcE11!$C$4:$E$12,3,0),CalcE11!$B$5))</f>
        <v>2</v>
      </c>
      <c r="R13" s="460" t="str">
        <f ca="1">IF(Calc1!$F$14&lt;3,"",IF(CalcE11!$K$13=0,CalcE11!$Q$65,VLOOKUP(CalcE11!$B$5,CalcE11!$C$4:$N$12,4,0)))</f>
        <v>Manchester City</v>
      </c>
      <c r="S13" s="227">
        <f ca="1">IF(CalcE11!$K$13=0,"",VLOOKUP(CalcE11!$B$5,CalcE11!$C$4:$N$12,9,0))</f>
        <v>2</v>
      </c>
      <c r="T13" s="202">
        <f ca="1">IF(CalcE11!$K$13=0,"",VLOOKUP(CalcE11!$B$5,CalcE11!$C$4:$N$12,10,0))</f>
        <v>0</v>
      </c>
      <c r="U13" s="202">
        <f ca="1">IF(CalcE11!$K$13=0,"",VLOOKUP(CalcE11!$B$5,CalcE11!$C$4:$N$12,11,0))</f>
        <v>2</v>
      </c>
      <c r="V13" s="202">
        <f ca="1">IF(CalcE11!$K$13=0,"",VLOOKUP(CalcE11!$B$5,CalcE11!$C$4:$N$12,12,0))</f>
        <v>0</v>
      </c>
      <c r="W13" s="223">
        <f ca="1">IF(CalcE11!$K$13=0,"",VLOOKUP(CalcE11!$B$5,CalcE11!$C$4:$N$12,5,0))</f>
        <v>6</v>
      </c>
      <c r="X13" s="224" t="str">
        <f>Language!$E$84</f>
        <v>-</v>
      </c>
      <c r="Y13" s="225">
        <f ca="1">IF(CalcE11!$K$13=0,"",VLOOKUP(CalcE11!$B$5,CalcE11!$C$4:$N$12,6,0))</f>
        <v>6</v>
      </c>
      <c r="Z13" s="202">
        <f ca="1">IF(CalcE11!$K$13=0,"",VLOOKUP(CalcE11!$B$5,CalcE11!$C$4:$N$12,7,0))</f>
        <v>0</v>
      </c>
      <c r="AA13" s="226">
        <f ca="1">IF(CalcE11!$K$13=0,"",VLOOKUP(CalcE11!$B$5,CalcE11!$C$4:$N$12,8,0))</f>
        <v>2</v>
      </c>
      <c r="AD13" s="483" t="s">
        <v>289</v>
      </c>
      <c r="AE13" s="487" t="str">
        <f ca="1">IF('Preliminary Round'!$N22="","",'Preliminary Round'!$N22)</f>
        <v>Manchester City</v>
      </c>
      <c r="AF13" s="478"/>
    </row>
    <row r="14" spans="3:33" ht="24" customHeight="1" thickBot="1" x14ac:dyDescent="0.3">
      <c r="C14" s="528">
        <f t="array" aca="1" ref="C14" ca="1">ROW(48:48)-SUM(((Planning!$L$6:$L$50="")+(Planning!$N$6:$N$50="")&gt;0)*1)-SUM((($I$12:$I13="")+($K$12:$K13="")&gt;0)*1)</f>
        <v>32</v>
      </c>
      <c r="D14" s="177">
        <f t="array" aca="1" ref="D14" ca="1">IF(Planning!$U$15,"",$D$12+QUOTIENT(($C14-$C$12),Planning!$U$11)*(Planning!$R$7+Planning!$R$9)/1440+SUM($O$12:$O13)/1440)</f>
        <v>0.61805555555555558</v>
      </c>
      <c r="E14" s="179">
        <f ca="1">IF(Planning!$U$15,"",MOD($C14-$C$12,Planning!$U$11)+1)</f>
        <v>2</v>
      </c>
      <c r="F14" s="446" t="s">
        <v>297</v>
      </c>
      <c r="G14" s="447" t="s">
        <v>5</v>
      </c>
      <c r="H14" s="448" t="s">
        <v>298</v>
      </c>
      <c r="I14" s="492" t="str">
        <f t="shared" ca="1" si="0"/>
        <v>Maibach 1822 eV</v>
      </c>
      <c r="J14" s="493" t="s">
        <v>5</v>
      </c>
      <c r="K14" s="494" t="str">
        <f t="shared" ca="1" si="1"/>
        <v>FC Grönlingen</v>
      </c>
      <c r="L14" s="454">
        <v>1</v>
      </c>
      <c r="M14" s="455" t="str">
        <f>Language!$E$84</f>
        <v>-</v>
      </c>
      <c r="N14" s="456">
        <v>0</v>
      </c>
      <c r="O14" s="349"/>
      <c r="Q14" s="404">
        <f ca="1">IF(CalcE11!$K$13=0,"",IF(VLOOKUP(CalcE11!$B$6,CalcE11!$C$4:$E$12,3,0)=MAX($Q12:$Q13),VLOOKUP(CalcE11!$B$6,CalcE11!$C$4:$E$12,3,0),CalcE11!$B$6))</f>
        <v>3</v>
      </c>
      <c r="R14" s="461" t="str">
        <f ca="1">IF(Calc1!$F$14&lt;3,"",IF(CalcE11!$K$13=0,CalcE11!$Q$66,VLOOKUP(CalcE11!$B$6,CalcE11!$C$4:$N$12,4,0)))</f>
        <v>FC Barcelona</v>
      </c>
      <c r="S14" s="238">
        <f ca="1">IF(CalcE11!$K$13=0,"",VLOOKUP(CalcE11!$B$6,CalcE11!$C$4:$N$12,9,0))</f>
        <v>2</v>
      </c>
      <c r="T14" s="232">
        <f ca="1">IF(CalcE11!$K$13=0,"",VLOOKUP(CalcE11!$B$6,CalcE11!$C$4:$N$12,10,0))</f>
        <v>0</v>
      </c>
      <c r="U14" s="232">
        <f ca="1">IF(CalcE11!$K$13=0,"",VLOOKUP(CalcE11!$B$6,CalcE11!$C$4:$N$12,11,0))</f>
        <v>1</v>
      </c>
      <c r="V14" s="232">
        <f ca="1">IF(CalcE11!$K$13=0,"",VLOOKUP(CalcE11!$B$6,CalcE11!$C$4:$N$12,12,0))</f>
        <v>1</v>
      </c>
      <c r="W14" s="234">
        <f ca="1">IF(CalcE11!$K$13=0,"",VLOOKUP(CalcE11!$B$6,CalcE11!$C$4:$N$12,5,0))</f>
        <v>6</v>
      </c>
      <c r="X14" s="235" t="str">
        <f>Language!$E$84</f>
        <v>-</v>
      </c>
      <c r="Y14" s="236">
        <f ca="1">IF(CalcE11!$K$13=0,"",VLOOKUP(CalcE11!$B$6,CalcE11!$C$4:$N$12,6,0))</f>
        <v>7</v>
      </c>
      <c r="Z14" s="232">
        <f ca="1">IF(CalcE11!$K$13=0,"",VLOOKUP(CalcE11!$B$6,CalcE11!$C$4:$N$12,7,0))</f>
        <v>-1</v>
      </c>
      <c r="AA14" s="237">
        <f ca="1">IF(CalcE11!$K$13=0,"",VLOOKUP(CalcE11!$B$6,CalcE11!$C$4:$N$12,8,0))</f>
        <v>1</v>
      </c>
      <c r="AD14" s="433" t="s">
        <v>290</v>
      </c>
      <c r="AE14" s="488" t="str">
        <f ca="1">IF('Preliminary Round'!$N32="","",'Preliminary Round'!$N32)</f>
        <v>Real Madrid</v>
      </c>
      <c r="AF14" s="481"/>
    </row>
    <row r="15" spans="3:33" ht="24" customHeight="1" thickTop="1" x14ac:dyDescent="0.25">
      <c r="C15" s="528">
        <f t="array" aca="1" ref="C15" ca="1">ROW(49:49)-SUM(((Planning!$L$6:$L$50="")+(Planning!$N$6:$N$50="")&gt;0)*1)-SUM((($I$12:$I14="")+($K$12:$K14="")&gt;0)*1)</f>
        <v>33</v>
      </c>
      <c r="D15" s="177">
        <f t="array" aca="1" ref="D15" ca="1">IF(Planning!$U$15,"",$D$12+QUOTIENT(($C15-$C$12),Planning!$U$11)*(Planning!$R$7+Planning!$R$9)/1440+SUM($O$12:$O14)/1440)</f>
        <v>0.61805555555555558</v>
      </c>
      <c r="E15" s="179">
        <f ca="1">IF(Planning!$U$15,"",MOD($C15-$C$12,Planning!$U$11)+1)</f>
        <v>3</v>
      </c>
      <c r="F15" s="446" t="s">
        <v>294</v>
      </c>
      <c r="G15" s="447" t="s">
        <v>5</v>
      </c>
      <c r="H15" s="448" t="s">
        <v>295</v>
      </c>
      <c r="I15" s="492" t="str">
        <f t="shared" ca="1" si="0"/>
        <v>1. FC Riedwald</v>
      </c>
      <c r="J15" s="493" t="s">
        <v>5</v>
      </c>
      <c r="K15" s="494" t="str">
        <f t="shared" ca="1" si="1"/>
        <v>Mainz 05</v>
      </c>
      <c r="L15" s="454">
        <v>1</v>
      </c>
      <c r="M15" s="455" t="str">
        <f>Language!$E$84</f>
        <v>-</v>
      </c>
      <c r="N15" s="456">
        <v>3</v>
      </c>
      <c r="O15" s="349"/>
      <c r="Q15" s="324"/>
      <c r="R15" s="299"/>
      <c r="S15" s="300"/>
      <c r="T15" s="300"/>
      <c r="U15" s="300"/>
      <c r="V15" s="300"/>
      <c r="W15" s="301"/>
      <c r="X15" s="440"/>
      <c r="Y15" s="299"/>
      <c r="Z15" s="300"/>
      <c r="AA15" s="302"/>
      <c r="AD15" s="435"/>
      <c r="AE15" s="489"/>
    </row>
    <row r="16" spans="3:33" ht="24" customHeight="1" x14ac:dyDescent="0.25">
      <c r="C16" s="528">
        <f t="array" aca="1" ref="C16" ca="1">ROW(50:50)-SUM(((Planning!$L$6:$L$50="")+(Planning!$N$6:$N$50="")&gt;0)*1)-SUM((($I$12:$I15="")+($K$12:$K15="")&gt;0)*1)</f>
        <v>34</v>
      </c>
      <c r="D16" s="177">
        <f t="array" aca="1" ref="D16" ca="1">IF(Planning!$U$15,"",$D$12+QUOTIENT(($C16-$C$12),Planning!$U$11)*(Planning!$R$7+Planning!$R$9)/1440+SUM($O$12:$O15)/1440)</f>
        <v>0.64236111111111116</v>
      </c>
      <c r="E16" s="179">
        <f ca="1">IF(Planning!$U$15,"",MOD($C16-$C$12,Planning!$U$11)+1)</f>
        <v>1</v>
      </c>
      <c r="F16" s="446" t="s">
        <v>291</v>
      </c>
      <c r="G16" s="447" t="s">
        <v>5</v>
      </c>
      <c r="H16" s="448" t="s">
        <v>292</v>
      </c>
      <c r="I16" s="492" t="str">
        <f t="shared" ca="1" si="0"/>
        <v>Eintracht Frankfurt</v>
      </c>
      <c r="J16" s="493" t="s">
        <v>5</v>
      </c>
      <c r="K16" s="494" t="str">
        <f t="shared" ca="1" si="1"/>
        <v>Inter Mailand</v>
      </c>
      <c r="L16" s="454">
        <v>2</v>
      </c>
      <c r="M16" s="455" t="str">
        <f>Language!$E$84</f>
        <v>-</v>
      </c>
      <c r="N16" s="456">
        <v>3</v>
      </c>
      <c r="O16" s="349"/>
      <c r="Q16" s="324"/>
      <c r="R16" s="299"/>
      <c r="S16" s="300"/>
      <c r="T16" s="300"/>
      <c r="U16" s="300"/>
      <c r="V16" s="300"/>
      <c r="W16" s="301"/>
      <c r="X16" s="440"/>
      <c r="Y16" s="299"/>
      <c r="Z16" s="300"/>
      <c r="AA16" s="302"/>
      <c r="AD16" s="435"/>
      <c r="AE16" s="489"/>
    </row>
    <row r="17" spans="3:32" ht="24" customHeight="1" thickBot="1" x14ac:dyDescent="0.45">
      <c r="C17" s="528">
        <f t="array" aca="1" ref="C17" ca="1">ROW(51:51)-SUM(((Planning!$L$6:$L$50="")+(Planning!$N$6:$N$50="")&gt;0)*1)-SUM((($I$12:$I16="")+($K$12:$K16="")&gt;0)*1)</f>
        <v>35</v>
      </c>
      <c r="D17" s="177">
        <f t="array" aca="1" ref="D17" ca="1">IF(Planning!$U$15,"",$D$12+QUOTIENT(($C17-$C$12),Planning!$U$11)*(Planning!$R$7+Planning!$R$9)/1440+SUM($O$12:$O16)/1440)</f>
        <v>0.64236111111111116</v>
      </c>
      <c r="E17" s="179">
        <f ca="1">IF(Planning!$U$15,"",MOD($C17-$C$12,Planning!$U$11)+1)</f>
        <v>2</v>
      </c>
      <c r="F17" s="446" t="s">
        <v>288</v>
      </c>
      <c r="G17" s="447" t="s">
        <v>5</v>
      </c>
      <c r="H17" s="448" t="s">
        <v>289</v>
      </c>
      <c r="I17" s="492" t="str">
        <f t="shared" ca="1" si="0"/>
        <v>FC Barcelona</v>
      </c>
      <c r="J17" s="493" t="s">
        <v>5</v>
      </c>
      <c r="K17" s="494" t="str">
        <f t="shared" ca="1" si="1"/>
        <v>Manchester City</v>
      </c>
      <c r="L17" s="454">
        <v>4</v>
      </c>
      <c r="M17" s="455" t="str">
        <f>Language!$E$84</f>
        <v>-</v>
      </c>
      <c r="N17" s="456">
        <v>4</v>
      </c>
      <c r="O17" s="349"/>
      <c r="Q17" s="746" t="str">
        <f>Language!$E$16&amp;" E2"</f>
        <v>Group E2</v>
      </c>
      <c r="R17" s="746"/>
      <c r="S17" s="203"/>
      <c r="T17" s="203"/>
      <c r="U17" s="203"/>
      <c r="V17" s="203"/>
      <c r="W17" s="203"/>
      <c r="X17" s="203"/>
      <c r="Y17" s="203"/>
      <c r="Z17" s="203"/>
      <c r="AA17" s="203"/>
      <c r="AD17" s="691" t="str">
        <f>Language!$E$16&amp;" E2"&amp;Language!$E$66</f>
        <v>Group E2  (Second-placed)</v>
      </c>
      <c r="AE17" s="691"/>
      <c r="AF17" s="691"/>
    </row>
    <row r="18" spans="3:32" ht="24" customHeight="1" thickTop="1" thickBot="1" x14ac:dyDescent="0.3">
      <c r="C18" s="528">
        <f t="array" aca="1" ref="C18" ca="1">ROW(52:52)-SUM(((Planning!$L$6:$L$50="")+(Planning!$N$6:$N$50="")&gt;0)*1)-SUM((($I$12:$I17="")+($K$12:$K17="")&gt;0)*1)</f>
        <v>36</v>
      </c>
      <c r="D18" s="177">
        <f t="array" aca="1" ref="D18" ca="1">IF(Planning!$U$15,"",$D$12+QUOTIENT(($C18-$C$12),Planning!$U$11)*(Planning!$R$7+Planning!$R$9)/1440+SUM($O$12:$O17)/1440)</f>
        <v>0.64236111111111116</v>
      </c>
      <c r="E18" s="179">
        <f ca="1">IF(Planning!$U$15,"",MOD($C18-$C$12,Planning!$U$11)+1)</f>
        <v>3</v>
      </c>
      <c r="F18" s="446" t="s">
        <v>305</v>
      </c>
      <c r="G18" s="447" t="s">
        <v>5</v>
      </c>
      <c r="H18" s="448" t="s">
        <v>303</v>
      </c>
      <c r="I18" s="492" t="str">
        <f t="shared" ca="1" si="0"/>
        <v/>
      </c>
      <c r="J18" s="493" t="s">
        <v>5</v>
      </c>
      <c r="K18" s="494" t="str">
        <f t="shared" ca="1" si="1"/>
        <v/>
      </c>
      <c r="L18" s="454"/>
      <c r="M18" s="455" t="str">
        <f>Language!$E$84</f>
        <v>-</v>
      </c>
      <c r="N18" s="456"/>
      <c r="O18" s="349"/>
      <c r="Q18" s="710"/>
      <c r="R18" s="711"/>
      <c r="S18" s="205" t="str">
        <f>Language!$E$21</f>
        <v>Pld</v>
      </c>
      <c r="T18" s="206" t="str">
        <f>Language!$E$22</f>
        <v>W</v>
      </c>
      <c r="U18" s="206" t="str">
        <f>Language!$E$23</f>
        <v>D</v>
      </c>
      <c r="V18" s="437" t="str">
        <f>Language!$E$24</f>
        <v>L</v>
      </c>
      <c r="W18" s="707" t="str">
        <f>Language!$E$25</f>
        <v>Goals</v>
      </c>
      <c r="X18" s="708"/>
      <c r="Y18" s="709"/>
      <c r="Z18" s="206" t="str">
        <f>Language!$E$26</f>
        <v>GD</v>
      </c>
      <c r="AA18" s="208" t="str">
        <f>Language!$E$27</f>
        <v>Pts</v>
      </c>
      <c r="AD18" s="484"/>
      <c r="AE18" s="485" t="str">
        <f>Language!$E$10</f>
        <v>Participant or team</v>
      </c>
      <c r="AF18" s="472" t="str">
        <f>Language!$E$49</f>
        <v>bonus</v>
      </c>
    </row>
    <row r="19" spans="3:32" ht="24" customHeight="1" x14ac:dyDescent="0.25">
      <c r="C19" s="528">
        <f t="array" aca="1" ref="C19" ca="1">ROW(53:53)-SUM(((Planning!$L$6:$L$50="")+(Planning!$N$6:$N$50="")&gt;0)*1)-SUM((($I$12:$I18="")+($K$12:$K18="")&gt;0)*1)</f>
        <v>36</v>
      </c>
      <c r="D19" s="177">
        <f t="array" aca="1" ref="D19" ca="1">IF(Planning!$U$15,"",$D$12+QUOTIENT(($C19-$C$12),Planning!$U$11)*(Planning!$R$7+Planning!$R$9)/1440+SUM($O$12:$O18)/1440)</f>
        <v>0.64236111111111116</v>
      </c>
      <c r="E19" s="179">
        <f ca="1">IF(Planning!$U$15,"",MOD($C19-$C$12,Planning!$U$11)+1)</f>
        <v>3</v>
      </c>
      <c r="F19" s="446" t="s">
        <v>302</v>
      </c>
      <c r="G19" s="447" t="s">
        <v>5</v>
      </c>
      <c r="H19" s="448" t="s">
        <v>300</v>
      </c>
      <c r="I19" s="492" t="str">
        <f t="shared" ca="1" si="0"/>
        <v>Kickers Rodendorf</v>
      </c>
      <c r="J19" s="493" t="s">
        <v>5</v>
      </c>
      <c r="K19" s="494" t="str">
        <f t="shared" ca="1" si="1"/>
        <v>VFB Essenheim</v>
      </c>
      <c r="L19" s="454">
        <v>1</v>
      </c>
      <c r="M19" s="455" t="str">
        <f>Language!$E$84</f>
        <v>-</v>
      </c>
      <c r="N19" s="456">
        <v>3</v>
      </c>
      <c r="O19" s="349"/>
      <c r="Q19" s="400">
        <f ca="1">IF(CalcE12!$K$13=0,"",1)</f>
        <v>1</v>
      </c>
      <c r="R19" s="459" t="str">
        <f ca="1">IF(Calc1!$F$14&lt;3,"",IF(AND(CalcE12!$K$13=0,AE22&lt;&gt;1),CalcE12!$Q$64,VLOOKUP(CalcE12!$B$4,CalcE12!$C$4:$N$12,4,0)))</f>
        <v>Borussia Dortmund</v>
      </c>
      <c r="S19" s="462">
        <f ca="1">IF(CalcE12!$K$13=0,"",VLOOKUP(CalcE12!$B$4,CalcE12!$C$4:$N$12,9,0))</f>
        <v>2</v>
      </c>
      <c r="T19" s="212">
        <f ca="1">IF(CalcE12!$K$13=0,"",VLOOKUP(CalcE12!$B$4,CalcE12!$C$4:$N$12,10,0))</f>
        <v>1</v>
      </c>
      <c r="U19" s="212">
        <f ca="1">IF(CalcE12!$K$13=0,"",VLOOKUP(CalcE12!$B$4,CalcE12!$C$4:$N$12,11,0))</f>
        <v>1</v>
      </c>
      <c r="V19" s="212">
        <f ca="1">IF(CalcE12!$K$13=0,"",VLOOKUP(CalcE12!$B$4,CalcE12!$C$4:$N$12,12,0))</f>
        <v>0</v>
      </c>
      <c r="W19" s="214">
        <f ca="1">IF(CalcE12!$K$13=0,"",VLOOKUP(CalcE12!$B$4,CalcE12!$C$4:$N$12,5,0))</f>
        <v>2</v>
      </c>
      <c r="X19" s="215" t="str">
        <f>Language!$E$84</f>
        <v>-</v>
      </c>
      <c r="Y19" s="216">
        <f ca="1">IF(CalcE12!$K$13=0,"",VLOOKUP(CalcE12!$B$4,CalcE12!$C$4:$N$12,6,0))</f>
        <v>1</v>
      </c>
      <c r="Z19" s="212">
        <f ca="1">IF(CalcE12!$K$13=0,"",VLOOKUP(CalcE12!$B$4,CalcE12!$C$4:$N$12,7,0))</f>
        <v>1</v>
      </c>
      <c r="AA19" s="217">
        <f ca="1">IF(CalcE12!$K$13=0,"",VLOOKUP(CalcE12!$B$4,CalcE12!$C$4:$N$12,8,0))</f>
        <v>4</v>
      </c>
      <c r="AD19" s="463" t="s">
        <v>291</v>
      </c>
      <c r="AE19" s="486" t="str">
        <f ca="1">IF('Preliminary Round'!$N13="","",'Preliminary Round'!$N13)</f>
        <v>Eintracht Frankfurt</v>
      </c>
      <c r="AF19" s="475"/>
    </row>
    <row r="20" spans="3:32" ht="24" customHeight="1" x14ac:dyDescent="0.25">
      <c r="C20" s="528">
        <f t="array" aca="1" ref="C20" ca="1">ROW(54:54)-SUM(((Planning!$L$6:$L$50="")+(Planning!$N$6:$N$50="")&gt;0)*1)-SUM((($I$12:$I19="")+($K$12:$K19="")&gt;0)*1)</f>
        <v>37</v>
      </c>
      <c r="D20" s="177">
        <f t="array" aca="1" ref="D20" ca="1">IF(Planning!$U$15,"",$D$12+QUOTIENT(($C20-$C$12),Planning!$U$11)*(Planning!$R$7+Planning!$R$9)/1440+SUM($O$12:$O19)/1440)</f>
        <v>0.66666666666666674</v>
      </c>
      <c r="E20" s="179">
        <f ca="1">IF(Planning!$U$15,"",MOD($C20-$C$12,Planning!$U$11)+1)</f>
        <v>1</v>
      </c>
      <c r="F20" s="446" t="s">
        <v>299</v>
      </c>
      <c r="G20" s="447" t="s">
        <v>5</v>
      </c>
      <c r="H20" s="448" t="s">
        <v>297</v>
      </c>
      <c r="I20" s="492" t="str">
        <f t="shared" ca="1" si="0"/>
        <v>FSV Rauen</v>
      </c>
      <c r="J20" s="493" t="s">
        <v>5</v>
      </c>
      <c r="K20" s="494" t="str">
        <f t="shared" ca="1" si="1"/>
        <v>Maibach 1822 eV</v>
      </c>
      <c r="L20" s="454">
        <v>2</v>
      </c>
      <c r="M20" s="455" t="str">
        <f>Language!$E$84</f>
        <v>-</v>
      </c>
      <c r="N20" s="456">
        <v>1</v>
      </c>
      <c r="O20" s="349"/>
      <c r="Q20" s="402">
        <f ca="1">IF(CalcE12!$K$13=0,"",IF(VLOOKUP(CalcE12!$B$5,CalcE12!$C$4:$E$12,3,0)=MAX($Q19:$Q19),VLOOKUP(CalcE12!$B$5,CalcE12!$C$4:$E$12,3,0),CalcE12!$B$5))</f>
        <v>2</v>
      </c>
      <c r="R20" s="460" t="str">
        <f ca="1">IF(OR(Calc1!$F$14&lt;3,AE22=1),"",IF(CalcE12!$K$13=0,CalcE12!$Q$65,VLOOKUP(CalcE12!$B$5,CalcE12!$C$4:$N$12,4,0)))</f>
        <v>Inter Mailand</v>
      </c>
      <c r="S20" s="227">
        <f ca="1">IF(CalcE12!$K$13=0,"",VLOOKUP(CalcE12!$B$5,CalcE12!$C$4:$N$12,9,0))</f>
        <v>2</v>
      </c>
      <c r="T20" s="202">
        <f ca="1">IF(CalcE12!$K$13=0,"",VLOOKUP(CalcE12!$B$5,CalcE12!$C$4:$N$12,10,0))</f>
        <v>1</v>
      </c>
      <c r="U20" s="202">
        <f ca="1">IF(CalcE12!$K$13=0,"",VLOOKUP(CalcE12!$B$5,CalcE12!$C$4:$N$12,11,0))</f>
        <v>0</v>
      </c>
      <c r="V20" s="202">
        <f ca="1">IF(CalcE12!$K$13=0,"",VLOOKUP(CalcE12!$B$5,CalcE12!$C$4:$N$12,12,0))</f>
        <v>1</v>
      </c>
      <c r="W20" s="223">
        <f ca="1">IF(CalcE12!$K$13=0,"",VLOOKUP(CalcE12!$B$5,CalcE12!$C$4:$N$12,5,0))</f>
        <v>3</v>
      </c>
      <c r="X20" s="224" t="str">
        <f>Language!$E$84</f>
        <v>-</v>
      </c>
      <c r="Y20" s="225">
        <f ca="1">IF(CalcE12!$K$13=0,"",VLOOKUP(CalcE12!$B$5,CalcE12!$C$4:$N$12,6,0))</f>
        <v>3</v>
      </c>
      <c r="Z20" s="202">
        <f ca="1">IF(CalcE12!$K$13=0,"",VLOOKUP(CalcE12!$B$5,CalcE12!$C$4:$N$12,7,0))</f>
        <v>0</v>
      </c>
      <c r="AA20" s="226">
        <f ca="1">IF(CalcE12!$K$13=0,"",VLOOKUP(CalcE12!$B$5,CalcE12!$C$4:$N$12,8,0))</f>
        <v>3</v>
      </c>
      <c r="AD20" s="483" t="s">
        <v>292</v>
      </c>
      <c r="AE20" s="487" t="str">
        <f ca="1">IF('Preliminary Round'!$N23="","",'Preliminary Round'!$N23)</f>
        <v>Inter Mailand</v>
      </c>
      <c r="AF20" s="478"/>
    </row>
    <row r="21" spans="3:32" ht="24" customHeight="1" thickBot="1" x14ac:dyDescent="0.3">
      <c r="C21" s="528">
        <f t="array" aca="1" ref="C21" ca="1">ROW(55:55)-SUM(((Planning!$L$6:$L$50="")+(Planning!$N$6:$N$50="")&gt;0)*1)-SUM((($I$12:$I20="")+($K$12:$K20="")&gt;0)*1)</f>
        <v>38</v>
      </c>
      <c r="D21" s="177">
        <f t="array" aca="1" ref="D21" ca="1">IF(Planning!$U$15,"",$D$12+QUOTIENT(($C21-$C$12),Planning!$U$11)*(Planning!$R$7+Planning!$R$9)/1440+SUM($O$12:$O20)/1440)</f>
        <v>0.66666666666666674</v>
      </c>
      <c r="E21" s="179">
        <f ca="1">IF(Planning!$U$15,"",MOD($C21-$C$12,Planning!$U$11)+1)</f>
        <v>2</v>
      </c>
      <c r="F21" s="446" t="s">
        <v>296</v>
      </c>
      <c r="G21" s="447" t="s">
        <v>5</v>
      </c>
      <c r="H21" s="448" t="s">
        <v>294</v>
      </c>
      <c r="I21" s="492" t="str">
        <f t="shared" ca="1" si="0"/>
        <v>1. FC Nürnberg</v>
      </c>
      <c r="J21" s="493" t="s">
        <v>5</v>
      </c>
      <c r="K21" s="494" t="str">
        <f t="shared" ca="1" si="1"/>
        <v>1. FC Riedwald</v>
      </c>
      <c r="L21" s="454">
        <v>4</v>
      </c>
      <c r="M21" s="455" t="str">
        <f>Language!$E$84</f>
        <v>-</v>
      </c>
      <c r="N21" s="456">
        <v>1</v>
      </c>
      <c r="O21" s="349"/>
      <c r="Q21" s="404">
        <f ca="1">IF(CalcE12!$K$13=0,"",IF(VLOOKUP(CalcE12!$B$6,CalcE12!$C$4:$E$12,3,0)=MAX($Q19:$Q20),VLOOKUP(CalcE12!$B$6,CalcE12!$C$4:$E$12,3,0),CalcE12!$B$6))</f>
        <v>3</v>
      </c>
      <c r="R21" s="461" t="str">
        <f ca="1">IF(OR(Calc1!$F$14&lt;3,AE22=1),"",IF(CalcE12!$K$13=0,CalcE12!$Q$66,VLOOKUP(CalcE12!$B$6,CalcE12!$C$4:$N$12,4,0)))</f>
        <v>Eintracht Frankfurt</v>
      </c>
      <c r="S21" s="238">
        <f ca="1">IF(CalcE12!$K$13=0,"",VLOOKUP(CalcE12!$B$6,CalcE12!$C$4:$N$12,9,0))</f>
        <v>2</v>
      </c>
      <c r="T21" s="232">
        <f ca="1">IF(CalcE12!$K$13=0,"",VLOOKUP(CalcE12!$B$6,CalcE12!$C$4:$N$12,10,0))</f>
        <v>0</v>
      </c>
      <c r="U21" s="232">
        <f ca="1">IF(CalcE12!$K$13=0,"",VLOOKUP(CalcE12!$B$6,CalcE12!$C$4:$N$12,11,0))</f>
        <v>1</v>
      </c>
      <c r="V21" s="232">
        <f ca="1">IF(CalcE12!$K$13=0,"",VLOOKUP(CalcE12!$B$6,CalcE12!$C$4:$N$12,12,0))</f>
        <v>1</v>
      </c>
      <c r="W21" s="234">
        <f ca="1">IF(CalcE12!$K$13=0,"",VLOOKUP(CalcE12!$B$6,CalcE12!$C$4:$N$12,5,0))</f>
        <v>3</v>
      </c>
      <c r="X21" s="235" t="str">
        <f>Language!$E$84</f>
        <v>-</v>
      </c>
      <c r="Y21" s="236">
        <f ca="1">IF(CalcE12!$K$13=0,"",VLOOKUP(CalcE12!$B$6,CalcE12!$C$4:$N$12,6,0))</f>
        <v>4</v>
      </c>
      <c r="Z21" s="232">
        <f ca="1">IF(CalcE12!$K$13=0,"",VLOOKUP(CalcE12!$B$6,CalcE12!$C$4:$N$12,7,0))</f>
        <v>-1</v>
      </c>
      <c r="AA21" s="237">
        <f ca="1">IF(CalcE12!$K$13=0,"",VLOOKUP(CalcE12!$B$6,CalcE12!$C$4:$N$12,8,0))</f>
        <v>1</v>
      </c>
      <c r="AD21" s="433" t="s">
        <v>293</v>
      </c>
      <c r="AE21" s="488" t="str">
        <f ca="1">IF('Preliminary Round'!$N33="","",'Preliminary Round'!$N33)</f>
        <v>Borussia Dortmund</v>
      </c>
      <c r="AF21" s="481"/>
    </row>
    <row r="22" spans="3:32" ht="24" customHeight="1" thickTop="1" x14ac:dyDescent="0.25">
      <c r="C22" s="528">
        <f t="array" aca="1" ref="C22" ca="1">ROW(56:56)-SUM(((Planning!$L$6:$L$50="")+(Planning!$N$6:$N$50="")&gt;0)*1)-SUM((($I$12:$I21="")+($K$12:$K21="")&gt;0)*1)</f>
        <v>39</v>
      </c>
      <c r="D22" s="177">
        <f t="array" aca="1" ref="D22" ca="1">IF(Planning!$U$15,"",$D$12+QUOTIENT(($C22-$C$12),Planning!$U$11)*(Planning!$R$7+Planning!$R$9)/1440+SUM($O$12:$O21)/1440)</f>
        <v>0.66666666666666674</v>
      </c>
      <c r="E22" s="179">
        <f ca="1">IF(Planning!$U$15,"",MOD($C22-$C$12,Planning!$U$11)+1)</f>
        <v>3</v>
      </c>
      <c r="F22" s="446" t="s">
        <v>293</v>
      </c>
      <c r="G22" s="447" t="s">
        <v>5</v>
      </c>
      <c r="H22" s="448" t="s">
        <v>291</v>
      </c>
      <c r="I22" s="492" t="str">
        <f t="shared" ca="1" si="0"/>
        <v>Borussia Dortmund</v>
      </c>
      <c r="J22" s="493" t="s">
        <v>5</v>
      </c>
      <c r="K22" s="494" t="str">
        <f t="shared" ca="1" si="1"/>
        <v>Eintracht Frankfurt</v>
      </c>
      <c r="L22" s="454">
        <v>1</v>
      </c>
      <c r="M22" s="455" t="str">
        <f>Language!$E$84</f>
        <v>-</v>
      </c>
      <c r="N22" s="456">
        <v>1</v>
      </c>
      <c r="O22" s="349"/>
      <c r="S22" s="431"/>
      <c r="AD22" s="436"/>
      <c r="AE22" s="70">
        <f t="array" ref="AE22" ca="1">SUM((AE19:AE21&lt;&gt;"")*1)</f>
        <v>3</v>
      </c>
    </row>
    <row r="23" spans="3:32" ht="24" customHeight="1" x14ac:dyDescent="0.25">
      <c r="C23" s="528">
        <f t="array" aca="1" ref="C23" ca="1">ROW(57:57)-SUM(((Planning!$L$6:$L$50="")+(Planning!$N$6:$N$50="")&gt;0)*1)-SUM((($I$12:$I22="")+($K$12:$K22="")&gt;0)*1)</f>
        <v>40</v>
      </c>
      <c r="D23" s="177">
        <f t="array" aca="1" ref="D23" ca="1">IF(Planning!$U$15,"",$D$12+QUOTIENT(($C23-$C$12),Planning!$U$11)*(Planning!$R$7+Planning!$R$9)/1440+SUM($O$12:$O22)/1440)</f>
        <v>0.69097222222222221</v>
      </c>
      <c r="E23" s="179">
        <f ca="1">IF(Planning!$U$15,"",MOD($C23-$C$12,Planning!$U$11)+1)</f>
        <v>1</v>
      </c>
      <c r="F23" s="446" t="s">
        <v>290</v>
      </c>
      <c r="G23" s="447" t="s">
        <v>5</v>
      </c>
      <c r="H23" s="448" t="s">
        <v>288</v>
      </c>
      <c r="I23" s="492" t="str">
        <f t="shared" ca="1" si="0"/>
        <v>Real Madrid</v>
      </c>
      <c r="J23" s="493" t="s">
        <v>5</v>
      </c>
      <c r="K23" s="494" t="str">
        <f t="shared" ca="1" si="1"/>
        <v>FC Barcelona</v>
      </c>
      <c r="L23" s="454">
        <v>3</v>
      </c>
      <c r="M23" s="455" t="str">
        <f>Language!$E$84</f>
        <v>-</v>
      </c>
      <c r="N23" s="456">
        <v>2</v>
      </c>
      <c r="O23" s="349"/>
      <c r="S23" s="431"/>
      <c r="AD23" s="436"/>
      <c r="AE23" s="490"/>
    </row>
    <row r="24" spans="3:32" ht="24" customHeight="1" thickBot="1" x14ac:dyDescent="0.45">
      <c r="C24" s="528">
        <f t="array" aca="1" ref="C24" ca="1">ROW(58:58)-SUM(((Planning!$L$6:$L$50="")+(Planning!$N$6:$N$50="")&gt;0)*1)-SUM((($I$12:$I23="")+($K$12:$K23="")&gt;0)*1)</f>
        <v>41</v>
      </c>
      <c r="D24" s="177">
        <f t="array" aca="1" ref="D24" ca="1">IF(Planning!$U$15,"",$D$12+QUOTIENT(($C24-$C$12),Planning!$U$11)*(Planning!$R$7+Planning!$R$9)/1440+SUM($O$12:$O23)/1440)</f>
        <v>0.69097222222222221</v>
      </c>
      <c r="E24" s="179">
        <f ca="1">IF(Planning!$U$15,"",MOD($C24-$C$12,Planning!$U$11)+1)</f>
        <v>2</v>
      </c>
      <c r="F24" s="446" t="s">
        <v>304</v>
      </c>
      <c r="G24" s="447" t="s">
        <v>5</v>
      </c>
      <c r="H24" s="448" t="s">
        <v>305</v>
      </c>
      <c r="I24" s="492" t="str">
        <f t="shared" ca="1" si="0"/>
        <v/>
      </c>
      <c r="J24" s="493" t="s">
        <v>5</v>
      </c>
      <c r="K24" s="494" t="str">
        <f t="shared" ca="1" si="1"/>
        <v/>
      </c>
      <c r="L24" s="454"/>
      <c r="M24" s="455" t="str">
        <f>Language!$E$84</f>
        <v>-</v>
      </c>
      <c r="N24" s="456"/>
      <c r="O24" s="349"/>
      <c r="Q24" s="746" t="str">
        <f>Language!$E$16&amp;" E3"</f>
        <v>Group E3</v>
      </c>
      <c r="R24" s="746"/>
      <c r="S24" s="203"/>
      <c r="T24" s="203"/>
      <c r="U24" s="203"/>
      <c r="V24" s="203"/>
      <c r="W24" s="203"/>
      <c r="X24" s="203"/>
      <c r="Y24" s="203"/>
      <c r="Z24" s="203"/>
      <c r="AA24" s="203"/>
      <c r="AD24" s="691" t="str">
        <f>Language!$E$16&amp;" E3"&amp;Language!$E$67</f>
        <v>Group E3  (Third-placed)</v>
      </c>
      <c r="AE24" s="691"/>
      <c r="AF24" s="691"/>
    </row>
    <row r="25" spans="3:32" ht="24" customHeight="1" thickTop="1" thickBot="1" x14ac:dyDescent="0.3">
      <c r="C25" s="528">
        <f t="array" aca="1" ref="C25" ca="1">ROW(59:59)-SUM(((Planning!$L$6:$L$50="")+(Planning!$N$6:$N$50="")&gt;0)*1)-SUM((($I$12:$I24="")+($K$12:$K24="")&gt;0)*1)</f>
        <v>41</v>
      </c>
      <c r="D25" s="177">
        <f t="array" aca="1" ref="D25" ca="1">IF(Planning!$U$15,"",$D$12+QUOTIENT(($C25-$C$12),Planning!$U$11)*(Planning!$R$7+Planning!$R$9)/1440+SUM($O$12:$O24)/1440)</f>
        <v>0.69097222222222221</v>
      </c>
      <c r="E25" s="179">
        <f ca="1">IF(Planning!$U$15,"",MOD($C25-$C$12,Planning!$U$11)+1)</f>
        <v>2</v>
      </c>
      <c r="F25" s="446" t="s">
        <v>301</v>
      </c>
      <c r="G25" s="447" t="s">
        <v>5</v>
      </c>
      <c r="H25" s="448" t="s">
        <v>302</v>
      </c>
      <c r="I25" s="492" t="str">
        <f t="shared" ca="1" si="0"/>
        <v>SSV Wildbach</v>
      </c>
      <c r="J25" s="493" t="s">
        <v>5</v>
      </c>
      <c r="K25" s="494" t="str">
        <f t="shared" ca="1" si="1"/>
        <v>Kickers Rodendorf</v>
      </c>
      <c r="L25" s="454">
        <v>4</v>
      </c>
      <c r="M25" s="455" t="str">
        <f>Language!$E$84</f>
        <v>-</v>
      </c>
      <c r="N25" s="456">
        <v>2</v>
      </c>
      <c r="O25" s="349"/>
      <c r="Q25" s="710"/>
      <c r="R25" s="711"/>
      <c r="S25" s="205" t="str">
        <f>Language!$E$21</f>
        <v>Pld</v>
      </c>
      <c r="T25" s="206" t="str">
        <f>Language!$E$22</f>
        <v>W</v>
      </c>
      <c r="U25" s="206" t="str">
        <f>Language!$E$23</f>
        <v>D</v>
      </c>
      <c r="V25" s="437" t="str">
        <f>Language!$E$24</f>
        <v>L</v>
      </c>
      <c r="W25" s="707" t="str">
        <f>Language!$E$25</f>
        <v>Goals</v>
      </c>
      <c r="X25" s="708"/>
      <c r="Y25" s="709"/>
      <c r="Z25" s="206" t="str">
        <f>Language!$E$26</f>
        <v>GD</v>
      </c>
      <c r="AA25" s="208" t="str">
        <f>Language!$E$27</f>
        <v>Pts</v>
      </c>
      <c r="AD25" s="484"/>
      <c r="AE25" s="485" t="str">
        <f>Language!$E$10</f>
        <v>Participant or team</v>
      </c>
      <c r="AF25" s="472" t="str">
        <f>Language!$E$49</f>
        <v>bonus</v>
      </c>
    </row>
    <row r="26" spans="3:32" ht="24" customHeight="1" x14ac:dyDescent="0.25">
      <c r="C26" s="528">
        <f t="array" aca="1" ref="C26" ca="1">ROW(60:60)-SUM(((Planning!$L$6:$L$50="")+(Planning!$N$6:$N$50="")&gt;0)*1)-SUM((($I$12:$I25="")+($K$12:$K25="")&gt;0)*1)</f>
        <v>42</v>
      </c>
      <c r="D26" s="177">
        <f t="array" aca="1" ref="D26" ca="1">IF(Planning!$U$15,"",$D$12+QUOTIENT(($C26-$C$12),Planning!$U$11)*(Planning!$R$7+Planning!$R$9)/1440+SUM($O$12:$O25)/1440)</f>
        <v>0.69097222222222221</v>
      </c>
      <c r="E26" s="179">
        <f ca="1">IF(Planning!$U$15,"",MOD($C26-$C$12,Planning!$U$11)+1)</f>
        <v>3</v>
      </c>
      <c r="F26" s="446" t="s">
        <v>298</v>
      </c>
      <c r="G26" s="447" t="s">
        <v>5</v>
      </c>
      <c r="H26" s="448" t="s">
        <v>299</v>
      </c>
      <c r="I26" s="492" t="str">
        <f t="shared" ca="1" si="0"/>
        <v>FC Grönlingen</v>
      </c>
      <c r="J26" s="493" t="s">
        <v>5</v>
      </c>
      <c r="K26" s="494" t="str">
        <f t="shared" ca="1" si="1"/>
        <v>FSV Rauen</v>
      </c>
      <c r="L26" s="454">
        <v>3</v>
      </c>
      <c r="M26" s="455" t="str">
        <f>Language!$E$84</f>
        <v>-</v>
      </c>
      <c r="N26" s="456">
        <v>1</v>
      </c>
      <c r="O26" s="349"/>
      <c r="Q26" s="400">
        <f ca="1">IF(CalcE13!$K$13=0,"",1)</f>
        <v>1</v>
      </c>
      <c r="R26" s="459" t="str">
        <f ca="1">IF(Calc1!$F$14&lt;3,"",IF(AND(CalcE13!$K$13=0,AE29&lt;&gt;1),CalcE13!$Q$64,VLOOKUP(CalcE13!$B$4,CalcE13!$C$4:$N$12,4,0)))</f>
        <v>1. FC Nürnberg</v>
      </c>
      <c r="S26" s="462">
        <f ca="1">IF(CalcE13!$K$13=0,"",VLOOKUP(CalcE13!$B$4,CalcE13!$C$4:$N$12,9,0))</f>
        <v>2</v>
      </c>
      <c r="T26" s="212">
        <f ca="1">IF(CalcE13!$K$13=0,"",VLOOKUP(CalcE13!$B$4,CalcE13!$C$4:$N$12,10,0))</f>
        <v>1</v>
      </c>
      <c r="U26" s="212">
        <f ca="1">IF(CalcE13!$K$13=0,"",VLOOKUP(CalcE13!$B$4,CalcE13!$C$4:$N$12,11,0))</f>
        <v>1</v>
      </c>
      <c r="V26" s="212">
        <f ca="1">IF(CalcE13!$K$13=0,"",VLOOKUP(CalcE13!$B$4,CalcE13!$C$4:$N$12,12,0))</f>
        <v>0</v>
      </c>
      <c r="W26" s="214">
        <f ca="1">IF(CalcE13!$K$13=0,"",VLOOKUP(CalcE13!$B$4,CalcE13!$C$4:$N$12,5,0))</f>
        <v>7</v>
      </c>
      <c r="X26" s="215" t="str">
        <f>Language!$E$84</f>
        <v>-</v>
      </c>
      <c r="Y26" s="216">
        <f ca="1">IF(CalcE13!$K$13=0,"",VLOOKUP(CalcE13!$B$4,CalcE13!$C$4:$N$12,6,0))</f>
        <v>4</v>
      </c>
      <c r="Z26" s="212">
        <f ca="1">IF(CalcE13!$K$13=0,"",VLOOKUP(CalcE13!$B$4,CalcE13!$C$4:$N$12,7,0))</f>
        <v>3</v>
      </c>
      <c r="AA26" s="217">
        <f ca="1">IF(CalcE13!$K$13=0,"",VLOOKUP(CalcE13!$B$4,CalcE13!$C$4:$N$12,8,0))</f>
        <v>4</v>
      </c>
      <c r="AD26" s="463" t="s">
        <v>294</v>
      </c>
      <c r="AE26" s="486" t="str">
        <f ca="1">IF('Preliminary Round'!$N14="","",'Preliminary Round'!$N14)</f>
        <v>1. FC Riedwald</v>
      </c>
      <c r="AF26" s="475"/>
    </row>
    <row r="27" spans="3:32" ht="24" customHeight="1" x14ac:dyDescent="0.25">
      <c r="C27" s="528">
        <f t="array" aca="1" ref="C27" ca="1">ROW(61:61)-SUM(((Planning!$L$6:$L$50="")+(Planning!$N$6:$N$50="")&gt;0)*1)-SUM((($I$12:$I26="")+($K$12:$K26="")&gt;0)*1)</f>
        <v>43</v>
      </c>
      <c r="D27" s="177">
        <f t="array" aca="1" ref="D27" ca="1">IF(Planning!$U$15,"",$D$12+QUOTIENT(($C27-$C$12),Planning!$U$11)*(Planning!$R$7+Planning!$R$9)/1440+SUM($O$12:$O26)/1440)</f>
        <v>0.71527777777777779</v>
      </c>
      <c r="E27" s="179">
        <f ca="1">IF(Planning!$U$15,"",MOD($C27-$C$12,Planning!$U$11)+1)</f>
        <v>1</v>
      </c>
      <c r="F27" s="446" t="s">
        <v>295</v>
      </c>
      <c r="G27" s="447" t="s">
        <v>5</v>
      </c>
      <c r="H27" s="448" t="s">
        <v>296</v>
      </c>
      <c r="I27" s="492" t="str">
        <f t="shared" ca="1" si="0"/>
        <v>Mainz 05</v>
      </c>
      <c r="J27" s="493" t="s">
        <v>5</v>
      </c>
      <c r="K27" s="494" t="str">
        <f t="shared" ca="1" si="1"/>
        <v>1. FC Nürnberg</v>
      </c>
      <c r="L27" s="454">
        <v>3</v>
      </c>
      <c r="M27" s="455" t="str">
        <f>Language!$E$84</f>
        <v>-</v>
      </c>
      <c r="N27" s="456">
        <v>3</v>
      </c>
      <c r="O27" s="349"/>
      <c r="Q27" s="402">
        <f ca="1">IF(CalcE13!$K$13=0,"",IF(VLOOKUP(CalcE13!$B$5,CalcE13!$C$4:$E$12,3,0)=MAX($Q26:$Q26),VLOOKUP(CalcE13!$B$5,CalcE13!$C$4:$E$12,3,0),CalcE13!$B$5))</f>
        <v>2</v>
      </c>
      <c r="R27" s="460" t="str">
        <f ca="1">IF(OR(Calc1!$F$14&lt;3,AE29=1),"",IF(CalcE13!$K$13=0,CalcE13!$Q$65,VLOOKUP(CalcE13!$B$5,CalcE13!$C$4:$N$12,4,0)))</f>
        <v>Mainz 05</v>
      </c>
      <c r="S27" s="227">
        <f ca="1">IF(CalcE13!$K$13=0,"",VLOOKUP(CalcE13!$B$5,CalcE13!$C$4:$N$12,9,0))</f>
        <v>2</v>
      </c>
      <c r="T27" s="202">
        <f ca="1">IF(CalcE13!$K$13=0,"",VLOOKUP(CalcE13!$B$5,CalcE13!$C$4:$N$12,10,0))</f>
        <v>1</v>
      </c>
      <c r="U27" s="202">
        <f ca="1">IF(CalcE13!$K$13=0,"",VLOOKUP(CalcE13!$B$5,CalcE13!$C$4:$N$12,11,0))</f>
        <v>1</v>
      </c>
      <c r="V27" s="202">
        <f ca="1">IF(CalcE13!$K$13=0,"",VLOOKUP(CalcE13!$B$5,CalcE13!$C$4:$N$12,12,0))</f>
        <v>0</v>
      </c>
      <c r="W27" s="223">
        <f ca="1">IF(CalcE13!$K$13=0,"",VLOOKUP(CalcE13!$B$5,CalcE13!$C$4:$N$12,5,0))</f>
        <v>6</v>
      </c>
      <c r="X27" s="224" t="str">
        <f>Language!$E$84</f>
        <v>-</v>
      </c>
      <c r="Y27" s="225">
        <f ca="1">IF(CalcE13!$K$13=0,"",VLOOKUP(CalcE13!$B$5,CalcE13!$C$4:$N$12,6,0))</f>
        <v>4</v>
      </c>
      <c r="Z27" s="202">
        <f ca="1">IF(CalcE13!$K$13=0,"",VLOOKUP(CalcE13!$B$5,CalcE13!$C$4:$N$12,7,0))</f>
        <v>2</v>
      </c>
      <c r="AA27" s="226">
        <f ca="1">IF(CalcE13!$K$13=0,"",VLOOKUP(CalcE13!$B$5,CalcE13!$C$4:$N$12,8,0))</f>
        <v>4</v>
      </c>
      <c r="AD27" s="483" t="s">
        <v>295</v>
      </c>
      <c r="AE27" s="487" t="str">
        <f ca="1">IF('Preliminary Round'!$N24="","",'Preliminary Round'!$N24)</f>
        <v>Mainz 05</v>
      </c>
      <c r="AF27" s="478"/>
    </row>
    <row r="28" spans="3:32" ht="24" customHeight="1" thickBot="1" x14ac:dyDescent="0.3">
      <c r="C28" s="528">
        <f t="array" aca="1" ref="C28" ca="1">ROW(62:62)-SUM(((Planning!$L$6:$L$50="")+(Planning!$N$6:$N$50="")&gt;0)*1)-SUM((($I$12:$I27="")+($K$12:$K27="")&gt;0)*1)</f>
        <v>44</v>
      </c>
      <c r="D28" s="177">
        <f t="array" aca="1" ref="D28" ca="1">IF(Planning!$U$15,"",$D$12+QUOTIENT(($C28-$C$12),Planning!$U$11)*(Planning!$R$7+Planning!$R$9)/1440+SUM($O$12:$O27)/1440)</f>
        <v>0.71527777777777779</v>
      </c>
      <c r="E28" s="179">
        <f ca="1">IF(Planning!$U$15,"",MOD($C28-$C$12,Planning!$U$11)+1)</f>
        <v>2</v>
      </c>
      <c r="F28" s="446" t="s">
        <v>292</v>
      </c>
      <c r="G28" s="447" t="s">
        <v>5</v>
      </c>
      <c r="H28" s="448" t="s">
        <v>293</v>
      </c>
      <c r="I28" s="492" t="str">
        <f t="shared" ca="1" si="0"/>
        <v>Inter Mailand</v>
      </c>
      <c r="J28" s="493" t="s">
        <v>5</v>
      </c>
      <c r="K28" s="494" t="str">
        <f t="shared" ca="1" si="1"/>
        <v>Borussia Dortmund</v>
      </c>
      <c r="L28" s="454">
        <v>0</v>
      </c>
      <c r="M28" s="455" t="str">
        <f>Language!$E$84</f>
        <v>-</v>
      </c>
      <c r="N28" s="456">
        <v>1</v>
      </c>
      <c r="O28" s="349"/>
      <c r="Q28" s="404">
        <f ca="1">IF(CalcE13!$K$13=0,"",IF(VLOOKUP(CalcE13!$B$6,CalcE13!$C$4:$E$12,3,0)=MAX($Q26:$Q27),VLOOKUP(CalcE13!$B$6,CalcE13!$C$4:$E$12,3,0),CalcE13!$B$6))</f>
        <v>3</v>
      </c>
      <c r="R28" s="461" t="str">
        <f ca="1">IF(OR(Calc1!$F$14&lt;3,AE29=1),"",IF(CalcE13!$K$13=0,CalcE13!$Q$66,VLOOKUP(CalcE13!$B$6,CalcE13!$C$4:$N$12,4,0)))</f>
        <v>1. FC Riedwald</v>
      </c>
      <c r="S28" s="238">
        <f ca="1">IF(CalcE13!$K$13=0,"",VLOOKUP(CalcE13!$B$6,CalcE13!$C$4:$N$12,9,0))</f>
        <v>2</v>
      </c>
      <c r="T28" s="232">
        <f ca="1">IF(CalcE13!$K$13=0,"",VLOOKUP(CalcE13!$B$6,CalcE13!$C$4:$N$12,10,0))</f>
        <v>0</v>
      </c>
      <c r="U28" s="232">
        <f ca="1">IF(CalcE13!$K$13=0,"",VLOOKUP(CalcE13!$B$6,CalcE13!$C$4:$N$12,11,0))</f>
        <v>0</v>
      </c>
      <c r="V28" s="232">
        <f ca="1">IF(CalcE13!$K$13=0,"",VLOOKUP(CalcE13!$B$6,CalcE13!$C$4:$N$12,12,0))</f>
        <v>2</v>
      </c>
      <c r="W28" s="234">
        <f ca="1">IF(CalcE13!$K$13=0,"",VLOOKUP(CalcE13!$B$6,CalcE13!$C$4:$N$12,5,0))</f>
        <v>2</v>
      </c>
      <c r="X28" s="235" t="str">
        <f>Language!$E$84</f>
        <v>-</v>
      </c>
      <c r="Y28" s="236">
        <f ca="1">IF(CalcE13!$K$13=0,"",VLOOKUP(CalcE13!$B$6,CalcE13!$C$4:$N$12,6,0))</f>
        <v>7</v>
      </c>
      <c r="Z28" s="232">
        <f ca="1">IF(CalcE13!$K$13=0,"",VLOOKUP(CalcE13!$B$6,CalcE13!$C$4:$N$12,7,0))</f>
        <v>-5</v>
      </c>
      <c r="AA28" s="237">
        <f ca="1">IF(CalcE13!$K$13=0,"",VLOOKUP(CalcE13!$B$6,CalcE13!$C$4:$N$12,8,0))</f>
        <v>0</v>
      </c>
      <c r="AD28" s="433" t="s">
        <v>296</v>
      </c>
      <c r="AE28" s="488" t="str">
        <f ca="1">IF('Preliminary Round'!$N34="","",'Preliminary Round'!$N34)</f>
        <v>1. FC Nürnberg</v>
      </c>
      <c r="AF28" s="481"/>
    </row>
    <row r="29" spans="3:32" ht="24" customHeight="1" thickTop="1" thickBot="1" x14ac:dyDescent="0.3">
      <c r="C29" s="528">
        <f t="array" aca="1" ref="C29" ca="1">ROW(63:63)-SUM(((Planning!$L$6:$L$50="")+(Planning!$N$6:$N$50="")&gt;0)*1)-SUM((($I$12:$I28="")+($K$12:$K28="")&gt;0)*1)</f>
        <v>45</v>
      </c>
      <c r="D29" s="177">
        <f t="array" aca="1" ref="D29" ca="1">IF(Planning!$U$15,"",$D$12+QUOTIENT(($C29-$C$12),Planning!$U$11)*(Planning!$R$7+Planning!$R$9)/1440+SUM($O$12:$O28)/1440)</f>
        <v>0.71527777777777779</v>
      </c>
      <c r="E29" s="179">
        <f ca="1">IF(Planning!$U$15,"",MOD($C29-$C$12,Planning!$U$11)+1)</f>
        <v>3</v>
      </c>
      <c r="F29" s="449" t="s">
        <v>289</v>
      </c>
      <c r="G29" s="450" t="s">
        <v>5</v>
      </c>
      <c r="H29" s="451" t="s">
        <v>290</v>
      </c>
      <c r="I29" s="495" t="str">
        <f t="shared" ca="1" si="0"/>
        <v>Manchester City</v>
      </c>
      <c r="J29" s="496" t="s">
        <v>5</v>
      </c>
      <c r="K29" s="497" t="str">
        <f t="shared" ca="1" si="1"/>
        <v>Real Madrid</v>
      </c>
      <c r="L29" s="457">
        <v>2</v>
      </c>
      <c r="M29" s="390" t="str">
        <f>Language!$E$84</f>
        <v>-</v>
      </c>
      <c r="N29" s="458">
        <v>2</v>
      </c>
      <c r="O29" s="350"/>
      <c r="S29" s="431"/>
      <c r="AD29" s="435"/>
      <c r="AE29" s="70">
        <f t="array" ref="AE29" ca="1">SUM((AE26:AE28&lt;&gt;"")*1)</f>
        <v>3</v>
      </c>
    </row>
    <row r="30" spans="3:32" ht="24" customHeight="1" thickTop="1" x14ac:dyDescent="0.2">
      <c r="C30" s="559"/>
      <c r="D30" s="559"/>
      <c r="E30" s="559"/>
      <c r="F30" s="559"/>
      <c r="G30" s="559"/>
      <c r="H30" s="559"/>
      <c r="I30" s="559"/>
      <c r="J30" s="559"/>
      <c r="K30" s="559"/>
      <c r="L30" s="559"/>
      <c r="M30" s="559"/>
      <c r="N30" s="559"/>
      <c r="O30" s="558"/>
      <c r="S30" s="431"/>
      <c r="AD30" s="434"/>
      <c r="AE30" s="491"/>
    </row>
    <row r="31" spans="3:32" ht="24" customHeight="1" thickBot="1" x14ac:dyDescent="0.45">
      <c r="C31" s="771" t="str">
        <f>Language!$E$29</f>
        <v>End of Tournament:</v>
      </c>
      <c r="D31" s="771"/>
      <c r="E31" s="771"/>
      <c r="F31" s="771"/>
      <c r="G31" s="771"/>
      <c r="H31" s="771"/>
      <c r="I31" s="771"/>
      <c r="J31" s="772">
        <f ca="1">IF(Planning!$R$13="","",$D$29+Planning!$R$7/1440)</f>
        <v>0.73611111111111116</v>
      </c>
      <c r="K31" s="772"/>
      <c r="L31" s="772"/>
      <c r="M31" s="772"/>
      <c r="N31" s="772"/>
      <c r="O31" s="772"/>
      <c r="Q31" s="746" t="str">
        <f>Language!$E$16&amp;" E4"</f>
        <v>Group E4</v>
      </c>
      <c r="R31" s="746"/>
      <c r="S31" s="203"/>
      <c r="T31" s="203"/>
      <c r="U31" s="203"/>
      <c r="V31" s="203"/>
      <c r="W31" s="203"/>
      <c r="X31" s="203"/>
      <c r="Y31" s="203"/>
      <c r="Z31" s="203"/>
      <c r="AA31" s="203"/>
      <c r="AD31" s="691" t="str">
        <f>Language!$E$16&amp;" E4"&amp;Language!$E$68</f>
        <v>Group E4  (Fourth-placed)</v>
      </c>
      <c r="AE31" s="691"/>
      <c r="AF31" s="691"/>
    </row>
    <row r="32" spans="3:32" ht="24" customHeight="1" thickTop="1" thickBot="1" x14ac:dyDescent="0.25">
      <c r="L32" s="538"/>
      <c r="M32" s="538"/>
      <c r="Q32" s="710"/>
      <c r="R32" s="711"/>
      <c r="S32" s="205" t="str">
        <f>Language!$E$21</f>
        <v>Pld</v>
      </c>
      <c r="T32" s="206" t="str">
        <f>Language!$E$22</f>
        <v>W</v>
      </c>
      <c r="U32" s="206" t="str">
        <f>Language!$E$23</f>
        <v>D</v>
      </c>
      <c r="V32" s="437" t="str">
        <f>Language!$E$24</f>
        <v>L</v>
      </c>
      <c r="W32" s="707" t="str">
        <f>Language!$E$25</f>
        <v>Goals</v>
      </c>
      <c r="X32" s="708"/>
      <c r="Y32" s="709"/>
      <c r="Z32" s="206" t="str">
        <f>Language!$E$26</f>
        <v>GD</v>
      </c>
      <c r="AA32" s="208" t="str">
        <f>Language!$E$27</f>
        <v>Pts</v>
      </c>
      <c r="AD32" s="484"/>
      <c r="AE32" s="485" t="str">
        <f>Language!$E$10</f>
        <v>Participant or team</v>
      </c>
      <c r="AF32" s="472" t="str">
        <f>Language!$E$49</f>
        <v>bonus</v>
      </c>
    </row>
    <row r="33" spans="6:32" ht="24" customHeight="1" thickBot="1" x14ac:dyDescent="0.25">
      <c r="F33" s="775" t="str">
        <f>Language!$E$92</f>
        <v>Rank</v>
      </c>
      <c r="G33" s="776"/>
      <c r="H33" s="776"/>
      <c r="I33" s="759" t="str">
        <f>Language!$E$10</f>
        <v>Participant or team</v>
      </c>
      <c r="J33" s="759"/>
      <c r="K33" s="760"/>
      <c r="L33" s="538"/>
      <c r="M33" s="538"/>
      <c r="Q33" s="400">
        <f ca="1">IF(CalcE14!$K$13=0,"",1)</f>
        <v>1</v>
      </c>
      <c r="R33" s="459" t="str">
        <f ca="1">IF(Calc1!$F$14&lt;3,"",IF(AND(CalcE14!$K$13=0,AE36&lt;&gt;1),CalcE14!$Q$64,VLOOKUP(CalcE14!$B$4,CalcE14!$C$4:$N$12,4,0)))</f>
        <v>FC Grönlingen</v>
      </c>
      <c r="S33" s="462">
        <f ca="1">IF(CalcE14!$K$13=0,"",VLOOKUP(CalcE14!$B$4,CalcE14!$C$4:$N$12,9,0))</f>
        <v>2</v>
      </c>
      <c r="T33" s="212">
        <f ca="1">IF(CalcE14!$K$13=0,"",VLOOKUP(CalcE14!$B$4,CalcE14!$C$4:$N$12,10,0))</f>
        <v>1</v>
      </c>
      <c r="U33" s="212">
        <f ca="1">IF(CalcE14!$K$13=0,"",VLOOKUP(CalcE14!$B$4,CalcE14!$C$4:$N$12,11,0))</f>
        <v>0</v>
      </c>
      <c r="V33" s="212">
        <f ca="1">IF(CalcE14!$K$13=0,"",VLOOKUP(CalcE14!$B$4,CalcE14!$C$4:$N$12,12,0))</f>
        <v>1</v>
      </c>
      <c r="W33" s="214">
        <f ca="1">IF(CalcE14!$K$13=0,"",VLOOKUP(CalcE14!$B$4,CalcE14!$C$4:$N$12,5,0))</f>
        <v>3</v>
      </c>
      <c r="X33" s="215" t="str">
        <f>Language!$E$84</f>
        <v>-</v>
      </c>
      <c r="Y33" s="216">
        <f ca="1">IF(CalcE14!$K$13=0,"",VLOOKUP(CalcE14!$B$4,CalcE14!$C$4:$N$12,6,0))</f>
        <v>2</v>
      </c>
      <c r="Z33" s="212">
        <f ca="1">IF(CalcE14!$K$13=0,"",VLOOKUP(CalcE14!$B$4,CalcE14!$C$4:$N$12,7,0))</f>
        <v>1</v>
      </c>
      <c r="AA33" s="217">
        <f ca="1">IF(CalcE14!$K$13=0,"",VLOOKUP(CalcE14!$B$4,CalcE14!$C$4:$N$12,8,0))</f>
        <v>3</v>
      </c>
      <c r="AD33" s="463" t="s">
        <v>297</v>
      </c>
      <c r="AE33" s="486" t="str">
        <f ca="1">IF('Preliminary Round'!$N15="","",'Preliminary Round'!$N15)</f>
        <v>Maibach 1822 eV</v>
      </c>
      <c r="AF33" s="475"/>
    </row>
    <row r="34" spans="6:32" ht="24" customHeight="1" thickTop="1" x14ac:dyDescent="0.2">
      <c r="F34" s="777">
        <v>1</v>
      </c>
      <c r="G34" s="778"/>
      <c r="H34" s="778"/>
      <c r="I34" s="761" t="str">
        <f ca="1">IF(CalcE11!$K$13=0,"",$R$12)</f>
        <v>Real Madrid</v>
      </c>
      <c r="J34" s="761"/>
      <c r="K34" s="762"/>
      <c r="L34" s="538"/>
      <c r="M34" s="538"/>
      <c r="Q34" s="402">
        <f ca="1">IF(CalcE14!$K$13=0,"",IF(VLOOKUP(CalcE14!$B$5,CalcE14!$C$4:$E$12,3,0)=MAX($Q33:$Q33),VLOOKUP(CalcE14!$B$5,CalcE14!$C$4:$E$12,3,0),CalcE14!$B$5))</f>
        <v>2</v>
      </c>
      <c r="R34" s="460" t="str">
        <f ca="1">IF(OR(Calc1!$F$14&lt;3,AE36=1),"",IF(CalcE14!$K$13=0,CalcE14!$Q$65,VLOOKUP(CalcE14!$B$5,CalcE14!$C$4:$N$12,4,0)))</f>
        <v>Maibach 1822 eV</v>
      </c>
      <c r="S34" s="227">
        <f ca="1">IF(CalcE14!$K$13=0,"",VLOOKUP(CalcE14!$B$5,CalcE14!$C$4:$N$12,9,0))</f>
        <v>2</v>
      </c>
      <c r="T34" s="202">
        <f ca="1">IF(CalcE14!$K$13=0,"",VLOOKUP(CalcE14!$B$5,CalcE14!$C$4:$N$12,10,0))</f>
        <v>1</v>
      </c>
      <c r="U34" s="202">
        <f ca="1">IF(CalcE14!$K$13=0,"",VLOOKUP(CalcE14!$B$5,CalcE14!$C$4:$N$12,11,0))</f>
        <v>0</v>
      </c>
      <c r="V34" s="202">
        <f ca="1">IF(CalcE14!$K$13=0,"",VLOOKUP(CalcE14!$B$5,CalcE14!$C$4:$N$12,12,0))</f>
        <v>1</v>
      </c>
      <c r="W34" s="223">
        <f ca="1">IF(CalcE14!$K$13=0,"",VLOOKUP(CalcE14!$B$5,CalcE14!$C$4:$N$12,5,0))</f>
        <v>2</v>
      </c>
      <c r="X34" s="224" t="str">
        <f>Language!$E$84</f>
        <v>-</v>
      </c>
      <c r="Y34" s="225">
        <f ca="1">IF(CalcE14!$K$13=0,"",VLOOKUP(CalcE14!$B$5,CalcE14!$C$4:$N$12,6,0))</f>
        <v>2</v>
      </c>
      <c r="Z34" s="202">
        <f ca="1">IF(CalcE14!$K$13=0,"",VLOOKUP(CalcE14!$B$5,CalcE14!$C$4:$N$12,7,0))</f>
        <v>0</v>
      </c>
      <c r="AA34" s="226">
        <f ca="1">IF(CalcE14!$K$13=0,"",VLOOKUP(CalcE14!$B$5,CalcE14!$C$4:$N$12,8,0))</f>
        <v>3</v>
      </c>
      <c r="AD34" s="483" t="s">
        <v>298</v>
      </c>
      <c r="AE34" s="487" t="str">
        <f ca="1">IF('Preliminary Round'!$N25="","",'Preliminary Round'!$N25)</f>
        <v>FC Grönlingen</v>
      </c>
      <c r="AF34" s="478"/>
    </row>
    <row r="35" spans="6:32" ht="24" customHeight="1" thickBot="1" x14ac:dyDescent="0.25">
      <c r="F35" s="779">
        <v>2</v>
      </c>
      <c r="G35" s="780"/>
      <c r="H35" s="780"/>
      <c r="I35" s="763" t="str">
        <f ca="1">IF(CalcE11!$K$13=0,"",$R$13)</f>
        <v>Manchester City</v>
      </c>
      <c r="J35" s="763"/>
      <c r="K35" s="764"/>
      <c r="L35" s="538"/>
      <c r="M35" s="538"/>
      <c r="Q35" s="404">
        <f ca="1">IF(CalcE14!$K$13=0,"",IF(VLOOKUP(CalcE14!$B$6,CalcE14!$C$4:$E$12,3,0)=MAX($Q33:$Q34),VLOOKUP(CalcE14!$B$6,CalcE14!$C$4:$E$12,3,0),CalcE14!$B$6))</f>
        <v>3</v>
      </c>
      <c r="R35" s="461" t="str">
        <f ca="1">IF(OR(Calc1!$F$14&lt;3,AE36=1),"",IF(CalcE14!$K$13=0,CalcE14!$Q$66,VLOOKUP(CalcE14!$B$6,CalcE14!$C$4:$N$12,4,0)))</f>
        <v>FSV Rauen</v>
      </c>
      <c r="S35" s="238">
        <f ca="1">IF(CalcE14!$K$13=0,"",VLOOKUP(CalcE14!$B$6,CalcE14!$C$4:$N$12,9,0))</f>
        <v>2</v>
      </c>
      <c r="T35" s="232">
        <f ca="1">IF(CalcE14!$K$13=0,"",VLOOKUP(CalcE14!$B$6,CalcE14!$C$4:$N$12,10,0))</f>
        <v>1</v>
      </c>
      <c r="U35" s="232">
        <f ca="1">IF(CalcE14!$K$13=0,"",VLOOKUP(CalcE14!$B$6,CalcE14!$C$4:$N$12,11,0))</f>
        <v>0</v>
      </c>
      <c r="V35" s="232">
        <f ca="1">IF(CalcE14!$K$13=0,"",VLOOKUP(CalcE14!$B$6,CalcE14!$C$4:$N$12,12,0))</f>
        <v>1</v>
      </c>
      <c r="W35" s="234">
        <f ca="1">IF(CalcE14!$K$13=0,"",VLOOKUP(CalcE14!$B$6,CalcE14!$C$4:$N$12,5,0))</f>
        <v>3</v>
      </c>
      <c r="X35" s="235" t="str">
        <f>Language!$E$84</f>
        <v>-</v>
      </c>
      <c r="Y35" s="236">
        <f ca="1">IF(CalcE14!$K$13=0,"",VLOOKUP(CalcE14!$B$6,CalcE14!$C$4:$N$12,6,0))</f>
        <v>4</v>
      </c>
      <c r="Z35" s="232">
        <f ca="1">IF(CalcE14!$K$13=0,"",VLOOKUP(CalcE14!$B$6,CalcE14!$C$4:$N$12,7,0))</f>
        <v>-1</v>
      </c>
      <c r="AA35" s="237">
        <f ca="1">IF(CalcE14!$K$13=0,"",VLOOKUP(CalcE14!$B$6,CalcE14!$C$4:$N$12,8,0))</f>
        <v>3</v>
      </c>
      <c r="AD35" s="433" t="s">
        <v>299</v>
      </c>
      <c r="AE35" s="488" t="str">
        <f ca="1">IF('Preliminary Round'!$N35="","",'Preliminary Round'!$N35)</f>
        <v>FSV Rauen</v>
      </c>
      <c r="AF35" s="481"/>
    </row>
    <row r="36" spans="6:32" ht="24" customHeight="1" thickTop="1" x14ac:dyDescent="0.2">
      <c r="F36" s="767">
        <v>3</v>
      </c>
      <c r="G36" s="768"/>
      <c r="H36" s="768"/>
      <c r="I36" s="765" t="str">
        <f ca="1">IF(CalcE11!$K$13=0,"",$R$14)</f>
        <v>FC Barcelona</v>
      </c>
      <c r="J36" s="765"/>
      <c r="K36" s="766"/>
      <c r="L36" s="538"/>
      <c r="M36" s="538"/>
      <c r="S36" s="431"/>
      <c r="AD36" s="435"/>
      <c r="AE36" s="70">
        <f t="array" ref="AE36" ca="1">SUM((AE33:AE35&lt;&gt;"")*1)</f>
        <v>3</v>
      </c>
    </row>
    <row r="37" spans="6:32" ht="24" customHeight="1" x14ac:dyDescent="0.2">
      <c r="F37" s="757">
        <v>4</v>
      </c>
      <c r="G37" s="758"/>
      <c r="H37" s="758"/>
      <c r="I37" s="755" t="str">
        <f ca="1">IF(AND(CalcE12!$K$13=0,CalcE12!$F$13&lt;&gt;1),"",$R$19)</f>
        <v>Borussia Dortmund</v>
      </c>
      <c r="J37" s="755"/>
      <c r="K37" s="756"/>
      <c r="L37" s="538"/>
      <c r="M37" s="538"/>
      <c r="S37" s="431"/>
      <c r="AD37" s="435"/>
      <c r="AE37" s="489"/>
    </row>
    <row r="38" spans="6:32" ht="24" customHeight="1" thickBot="1" x14ac:dyDescent="0.45">
      <c r="F38" s="757">
        <v>5</v>
      </c>
      <c r="G38" s="758"/>
      <c r="H38" s="758"/>
      <c r="I38" s="755" t="str">
        <f ca="1">IF(CalcE12!$K$13=0,"",$R$20)</f>
        <v>Inter Mailand</v>
      </c>
      <c r="J38" s="755"/>
      <c r="K38" s="756"/>
      <c r="L38" s="538"/>
      <c r="M38" s="538"/>
      <c r="Q38" s="746" t="str">
        <f>Language!$E$16&amp;" E5"</f>
        <v>Group E5</v>
      </c>
      <c r="R38" s="746"/>
      <c r="S38" s="203"/>
      <c r="T38" s="203"/>
      <c r="U38" s="203"/>
      <c r="V38" s="203"/>
      <c r="W38" s="203"/>
      <c r="X38" s="203"/>
      <c r="Y38" s="203"/>
      <c r="Z38" s="203"/>
      <c r="AA38" s="203"/>
      <c r="AD38" s="691" t="str">
        <f>Language!$E$16&amp;" E5"&amp;Language!$E$69</f>
        <v>Group E5  (Fifth-placed)</v>
      </c>
      <c r="AE38" s="691"/>
      <c r="AF38" s="691"/>
    </row>
    <row r="39" spans="6:32" ht="24" customHeight="1" thickTop="1" thickBot="1" x14ac:dyDescent="0.25">
      <c r="F39" s="757">
        <v>6</v>
      </c>
      <c r="G39" s="758"/>
      <c r="H39" s="758"/>
      <c r="I39" s="755" t="str">
        <f ca="1">IF(CalcE12!$K$13=0,"",$R$21)</f>
        <v>Eintracht Frankfurt</v>
      </c>
      <c r="J39" s="755"/>
      <c r="K39" s="756"/>
      <c r="L39" s="538"/>
      <c r="M39" s="538"/>
      <c r="Q39" s="710"/>
      <c r="R39" s="711"/>
      <c r="S39" s="205" t="str">
        <f>Language!$E$21</f>
        <v>Pld</v>
      </c>
      <c r="T39" s="206" t="str">
        <f>Language!$E$22</f>
        <v>W</v>
      </c>
      <c r="U39" s="206" t="str">
        <f>Language!$E$23</f>
        <v>D</v>
      </c>
      <c r="V39" s="437" t="str">
        <f>Language!$E$24</f>
        <v>L</v>
      </c>
      <c r="W39" s="707" t="str">
        <f>Language!$E$25</f>
        <v>Goals</v>
      </c>
      <c r="X39" s="708"/>
      <c r="Y39" s="709"/>
      <c r="Z39" s="206" t="str">
        <f>Language!$E$26</f>
        <v>GD</v>
      </c>
      <c r="AA39" s="208" t="str">
        <f>Language!$E$27</f>
        <v>Pts</v>
      </c>
      <c r="AD39" s="484"/>
      <c r="AE39" s="485" t="str">
        <f>Language!$E$10</f>
        <v>Participant or team</v>
      </c>
      <c r="AF39" s="472" t="str">
        <f>Language!$E$49</f>
        <v>bonus</v>
      </c>
    </row>
    <row r="40" spans="6:32" ht="24" customHeight="1" x14ac:dyDescent="0.2">
      <c r="F40" s="757">
        <v>7</v>
      </c>
      <c r="G40" s="758"/>
      <c r="H40" s="758"/>
      <c r="I40" s="755" t="str">
        <f ca="1">IF(AND(CalcE13!$K$13=0,CalcE13!$F$13&lt;&gt;1),"",$R$26)</f>
        <v>1. FC Nürnberg</v>
      </c>
      <c r="J40" s="755"/>
      <c r="K40" s="756"/>
      <c r="L40" s="538"/>
      <c r="M40" s="538"/>
      <c r="Q40" s="400">
        <f ca="1">IF(CalcE15!$K$13=0,"",1)</f>
        <v>1</v>
      </c>
      <c r="R40" s="459" t="str">
        <f ca="1">IF(Calc1!$F$14&lt;3,"",IF(AND(CalcE15!$K$13=0,AE43&lt;&gt;1),CalcE15!$Q$64,VLOOKUP(CalcE15!$B$4,CalcE15!$C$4:$N$12,4,0)))</f>
        <v>VFB Essenheim</v>
      </c>
      <c r="S40" s="462">
        <f ca="1">IF(CalcE15!$K$13=0,"",VLOOKUP(CalcE15!$B$4,CalcE15!$C$4:$N$12,9,0))</f>
        <v>2</v>
      </c>
      <c r="T40" s="212">
        <f ca="1">IF(CalcE15!$K$13=0,"",VLOOKUP(CalcE15!$B$4,CalcE15!$C$4:$N$12,10,0))</f>
        <v>2</v>
      </c>
      <c r="U40" s="212">
        <f ca="1">IF(CalcE15!$K$13=0,"",VLOOKUP(CalcE15!$B$4,CalcE15!$C$4:$N$12,11,0))</f>
        <v>0</v>
      </c>
      <c r="V40" s="212">
        <f ca="1">IF(CalcE15!$K$13=0,"",VLOOKUP(CalcE15!$B$4,CalcE15!$C$4:$N$12,12,0))</f>
        <v>0</v>
      </c>
      <c r="W40" s="214">
        <f ca="1">IF(CalcE15!$K$13=0,"",VLOOKUP(CalcE15!$B$4,CalcE15!$C$4:$N$12,5,0))</f>
        <v>5</v>
      </c>
      <c r="X40" s="215" t="str">
        <f>Language!$E$84</f>
        <v>-</v>
      </c>
      <c r="Y40" s="216">
        <f ca="1">IF(CalcE15!$K$13=0,"",VLOOKUP(CalcE15!$B$4,CalcE15!$C$4:$N$12,6,0))</f>
        <v>2</v>
      </c>
      <c r="Z40" s="212">
        <f ca="1">IF(CalcE15!$K$13=0,"",VLOOKUP(CalcE15!$B$4,CalcE15!$C$4:$N$12,7,0))</f>
        <v>3</v>
      </c>
      <c r="AA40" s="217">
        <f ca="1">IF(CalcE15!$K$13=0,"",VLOOKUP(CalcE15!$B$4,CalcE15!$C$4:$N$12,8,0))</f>
        <v>6</v>
      </c>
      <c r="AD40" s="463" t="s">
        <v>300</v>
      </c>
      <c r="AE40" s="486" t="str">
        <f ca="1">IF('Preliminary Round'!$N16="","",'Preliminary Round'!$N16)</f>
        <v>VFB Essenheim</v>
      </c>
      <c r="AF40" s="475"/>
    </row>
    <row r="41" spans="6:32" ht="24" customHeight="1" x14ac:dyDescent="0.2">
      <c r="F41" s="757">
        <v>8</v>
      </c>
      <c r="G41" s="758"/>
      <c r="H41" s="758"/>
      <c r="I41" s="755" t="str">
        <f ca="1">IF(CalcE13!$K$13=0,"",$R$27)</f>
        <v>Mainz 05</v>
      </c>
      <c r="J41" s="755"/>
      <c r="K41" s="756"/>
      <c r="L41" s="538"/>
      <c r="M41" s="538"/>
      <c r="Q41" s="402">
        <f ca="1">IF(CalcE15!$K$13=0,"",IF(VLOOKUP(CalcE15!$B$5,CalcE15!$C$4:$E$12,3,0)=MAX($Q40:$Q40),VLOOKUP(CalcE15!$B$5,CalcE15!$C$4:$E$12,3,0),CalcE15!$B$5))</f>
        <v>2</v>
      </c>
      <c r="R41" s="460" t="str">
        <f ca="1">IF(OR(Calc1!$F$14&lt;3,AE43=1),"",IF(CalcE15!$K$13=0,CalcE15!$Q$65,VLOOKUP(CalcE15!$B$5,CalcE15!$C$4:$N$12,4,0)))</f>
        <v>SSV Wildbach</v>
      </c>
      <c r="S41" s="227">
        <f ca="1">IF(CalcE15!$K$13=0,"",VLOOKUP(CalcE15!$B$5,CalcE15!$C$4:$N$12,9,0))</f>
        <v>2</v>
      </c>
      <c r="T41" s="202">
        <f ca="1">IF(CalcE15!$K$13=0,"",VLOOKUP(CalcE15!$B$5,CalcE15!$C$4:$N$12,10,0))</f>
        <v>1</v>
      </c>
      <c r="U41" s="202">
        <f ca="1">IF(CalcE15!$K$13=0,"",VLOOKUP(CalcE15!$B$5,CalcE15!$C$4:$N$12,11,0))</f>
        <v>0</v>
      </c>
      <c r="V41" s="202">
        <f ca="1">IF(CalcE15!$K$13=0,"",VLOOKUP(CalcE15!$B$5,CalcE15!$C$4:$N$12,12,0))</f>
        <v>1</v>
      </c>
      <c r="W41" s="223">
        <f ca="1">IF(CalcE15!$K$13=0,"",VLOOKUP(CalcE15!$B$5,CalcE15!$C$4:$N$12,5,0))</f>
        <v>5</v>
      </c>
      <c r="X41" s="224" t="str">
        <f>Language!$E$84</f>
        <v>-</v>
      </c>
      <c r="Y41" s="225">
        <f ca="1">IF(CalcE15!$K$13=0,"",VLOOKUP(CalcE15!$B$5,CalcE15!$C$4:$N$12,6,0))</f>
        <v>4</v>
      </c>
      <c r="Z41" s="202">
        <f ca="1">IF(CalcE15!$K$13=0,"",VLOOKUP(CalcE15!$B$5,CalcE15!$C$4:$N$12,7,0))</f>
        <v>1</v>
      </c>
      <c r="AA41" s="226">
        <f ca="1">IF(CalcE15!$K$13=0,"",VLOOKUP(CalcE15!$B$5,CalcE15!$C$4:$N$12,8,0))</f>
        <v>3</v>
      </c>
      <c r="AD41" s="483" t="s">
        <v>301</v>
      </c>
      <c r="AE41" s="487" t="str">
        <f ca="1">IF('Preliminary Round'!$N26="","",'Preliminary Round'!$N26)</f>
        <v>SSV Wildbach</v>
      </c>
      <c r="AF41" s="478"/>
    </row>
    <row r="42" spans="6:32" ht="24" customHeight="1" thickBot="1" x14ac:dyDescent="0.25">
      <c r="F42" s="757">
        <v>9</v>
      </c>
      <c r="G42" s="758"/>
      <c r="H42" s="758"/>
      <c r="I42" s="755" t="str">
        <f ca="1">IF(CalcE13!$K$13=0,"",$R$28)</f>
        <v>1. FC Riedwald</v>
      </c>
      <c r="J42" s="755"/>
      <c r="K42" s="756"/>
      <c r="L42" s="538"/>
      <c r="M42" s="538"/>
      <c r="Q42" s="404">
        <f ca="1">IF(CalcE15!$K$13=0,"",IF(VLOOKUP(CalcE15!$B$6,CalcE15!$C$4:$E$12,3,0)=MAX($Q40:$Q41),VLOOKUP(CalcE15!$B$6,CalcE15!$C$4:$E$12,3,0),CalcE15!$B$6))</f>
        <v>3</v>
      </c>
      <c r="R42" s="461" t="str">
        <f ca="1">IF(OR(Calc1!$F$14&lt;3,AE43=1),"",IF(CalcE15!$K$13=0,CalcE15!$Q$66,VLOOKUP(CalcE15!$B$6,CalcE15!$C$4:$N$12,4,0)))</f>
        <v>Kickers Rodendorf</v>
      </c>
      <c r="S42" s="238">
        <f ca="1">IF(CalcE15!$K$13=0,"",VLOOKUP(CalcE15!$B$6,CalcE15!$C$4:$N$12,9,0))</f>
        <v>2</v>
      </c>
      <c r="T42" s="232">
        <f ca="1">IF(CalcE15!$K$13=0,"",VLOOKUP(CalcE15!$B$6,CalcE15!$C$4:$N$12,10,0))</f>
        <v>0</v>
      </c>
      <c r="U42" s="232">
        <f ca="1">IF(CalcE15!$K$13=0,"",VLOOKUP(CalcE15!$B$6,CalcE15!$C$4:$N$12,11,0))</f>
        <v>0</v>
      </c>
      <c r="V42" s="232">
        <f ca="1">IF(CalcE15!$K$13=0,"",VLOOKUP(CalcE15!$B$6,CalcE15!$C$4:$N$12,12,0))</f>
        <v>2</v>
      </c>
      <c r="W42" s="234">
        <f ca="1">IF(CalcE15!$K$13=0,"",VLOOKUP(CalcE15!$B$6,CalcE15!$C$4:$N$12,5,0))</f>
        <v>3</v>
      </c>
      <c r="X42" s="235" t="str">
        <f>Language!$E$84</f>
        <v>-</v>
      </c>
      <c r="Y42" s="236">
        <f ca="1">IF(CalcE15!$K$13=0,"",VLOOKUP(CalcE15!$B$6,CalcE15!$C$4:$N$12,6,0))</f>
        <v>7</v>
      </c>
      <c r="Z42" s="232">
        <f ca="1">IF(CalcE15!$K$13=0,"",VLOOKUP(CalcE15!$B$6,CalcE15!$C$4:$N$12,7,0))</f>
        <v>-4</v>
      </c>
      <c r="AA42" s="237">
        <f ca="1">IF(CalcE15!$K$13=0,"",VLOOKUP(CalcE15!$B$6,CalcE15!$C$4:$N$12,8,0))</f>
        <v>0</v>
      </c>
      <c r="AD42" s="433" t="s">
        <v>302</v>
      </c>
      <c r="AE42" s="488" t="str">
        <f ca="1">IF('Preliminary Round'!$N36="","",'Preliminary Round'!$N36)</f>
        <v>Kickers Rodendorf</v>
      </c>
      <c r="AF42" s="481"/>
    </row>
    <row r="43" spans="6:32" ht="24" customHeight="1" thickTop="1" x14ac:dyDescent="0.2">
      <c r="F43" s="757">
        <v>10</v>
      </c>
      <c r="G43" s="758"/>
      <c r="H43" s="758"/>
      <c r="I43" s="755" t="str">
        <f ca="1">IF(AND(CalcE14!$K$13=0,CalcE14!$F$13&lt;&gt;1),"",$R$33)</f>
        <v>FC Grönlingen</v>
      </c>
      <c r="J43" s="755"/>
      <c r="K43" s="756"/>
      <c r="L43" s="538"/>
      <c r="M43" s="538"/>
      <c r="S43" s="431"/>
      <c r="AD43" s="434"/>
      <c r="AE43" s="70">
        <f t="array" ref="AE43" ca="1">SUM((AE40:AE42&lt;&gt;"")*1)</f>
        <v>3</v>
      </c>
    </row>
    <row r="44" spans="6:32" ht="24" customHeight="1" x14ac:dyDescent="0.2">
      <c r="F44" s="757">
        <v>11</v>
      </c>
      <c r="G44" s="758"/>
      <c r="H44" s="758"/>
      <c r="I44" s="755" t="str">
        <f ca="1">IF(CalcE14!$K$13=0,"",$R$34)</f>
        <v>Maibach 1822 eV</v>
      </c>
      <c r="J44" s="755"/>
      <c r="K44" s="756"/>
      <c r="L44" s="538"/>
      <c r="M44" s="538"/>
      <c r="S44" s="431"/>
      <c r="AD44" s="436"/>
      <c r="AE44" s="490"/>
    </row>
    <row r="45" spans="6:32" ht="24" customHeight="1" thickBot="1" x14ac:dyDescent="0.45">
      <c r="F45" s="757">
        <v>12</v>
      </c>
      <c r="G45" s="758"/>
      <c r="H45" s="758"/>
      <c r="I45" s="755" t="str">
        <f ca="1">IF(CalcE14!$K$13=0,"",$R$35)</f>
        <v>FSV Rauen</v>
      </c>
      <c r="J45" s="755"/>
      <c r="K45" s="756"/>
      <c r="L45" s="538"/>
      <c r="M45" s="538"/>
      <c r="Q45" s="746" t="str">
        <f>Language!$E$16&amp;" E6"</f>
        <v>Group E6</v>
      </c>
      <c r="R45" s="746"/>
      <c r="S45" s="203"/>
      <c r="T45" s="203"/>
      <c r="U45" s="203"/>
      <c r="V45" s="203"/>
      <c r="W45" s="203"/>
      <c r="X45" s="203"/>
      <c r="Y45" s="203"/>
      <c r="Z45" s="203"/>
      <c r="AA45" s="203"/>
      <c r="AD45" s="691" t="str">
        <f>Language!$E$16&amp;" E6"&amp;Language!$E$70</f>
        <v>Group E6  (Sixth-placed)</v>
      </c>
      <c r="AE45" s="691"/>
      <c r="AF45" s="691"/>
    </row>
    <row r="46" spans="6:32" ht="24" customHeight="1" thickTop="1" thickBot="1" x14ac:dyDescent="0.25">
      <c r="F46" s="757">
        <v>13</v>
      </c>
      <c r="G46" s="758"/>
      <c r="H46" s="758"/>
      <c r="I46" s="755" t="str">
        <f ca="1">IF(AND(CalcE15!$K$13=0,CalcE15!$F$13&lt;&gt;1),"",$R$40)</f>
        <v>VFB Essenheim</v>
      </c>
      <c r="J46" s="755"/>
      <c r="K46" s="756"/>
      <c r="L46" s="538"/>
      <c r="M46" s="538"/>
      <c r="Q46" s="710"/>
      <c r="R46" s="711"/>
      <c r="S46" s="205" t="str">
        <f>Language!$E$21</f>
        <v>Pld</v>
      </c>
      <c r="T46" s="206" t="str">
        <f>Language!$E$22</f>
        <v>W</v>
      </c>
      <c r="U46" s="206" t="str">
        <f>Language!$E$23</f>
        <v>D</v>
      </c>
      <c r="V46" s="437" t="str">
        <f>Language!$E$24</f>
        <v>L</v>
      </c>
      <c r="W46" s="707" t="str">
        <f>Language!$E$25</f>
        <v>Goals</v>
      </c>
      <c r="X46" s="708"/>
      <c r="Y46" s="709"/>
      <c r="Z46" s="206" t="str">
        <f>Language!$E$26</f>
        <v>GD</v>
      </c>
      <c r="AA46" s="208" t="str">
        <f>Language!$E$27</f>
        <v>Pts</v>
      </c>
      <c r="AD46" s="484"/>
      <c r="AE46" s="485" t="str">
        <f>Language!$E$10</f>
        <v>Participant or team</v>
      </c>
      <c r="AF46" s="472" t="str">
        <f>Language!$E$49</f>
        <v>bonus</v>
      </c>
    </row>
    <row r="47" spans="6:32" ht="24" customHeight="1" x14ac:dyDescent="0.2">
      <c r="F47" s="757">
        <v>14</v>
      </c>
      <c r="G47" s="758"/>
      <c r="H47" s="758"/>
      <c r="I47" s="755" t="str">
        <f ca="1">IF(CalcE15!$K$13=0,"",$R$41)</f>
        <v>SSV Wildbach</v>
      </c>
      <c r="J47" s="755"/>
      <c r="K47" s="756"/>
      <c r="L47" s="538"/>
      <c r="M47" s="538"/>
      <c r="Q47" s="400" t="str">
        <f ca="1">IF(CalcE16!$K$13=0,"",1)</f>
        <v/>
      </c>
      <c r="R47" s="459" t="str">
        <f ca="1">IF(Calc1!$F$14&lt;3,"",IF(AND(CalcE16!$K$13=0,AE50&lt;&gt;1),CalcE16!$Q$64,VLOOKUP(CalcE16!$B$4,CalcE16!$C$4:$N$12,4,0)))</f>
        <v/>
      </c>
      <c r="S47" s="462" t="str">
        <f ca="1">IF(CalcE16!$K$13=0,"",VLOOKUP(CalcE16!$B$4,CalcE16!$C$4:$N$12,9,0))</f>
        <v/>
      </c>
      <c r="T47" s="212" t="str">
        <f ca="1">IF(CalcE16!$K$13=0,"",VLOOKUP(CalcE16!$B$4,CalcE16!$C$4:$N$12,10,0))</f>
        <v/>
      </c>
      <c r="U47" s="212" t="str">
        <f ca="1">IF(CalcE16!$K$13=0,"",VLOOKUP(CalcE16!$B$4,CalcE16!$C$4:$N$12,11,0))</f>
        <v/>
      </c>
      <c r="V47" s="212" t="str">
        <f ca="1">IF(CalcE16!$K$13=0,"",VLOOKUP(CalcE16!$B$4,CalcE16!$C$4:$N$12,12,0))</f>
        <v/>
      </c>
      <c r="W47" s="214" t="str">
        <f ca="1">IF(CalcE16!$K$13=0,"",VLOOKUP(CalcE16!$B$4,CalcE16!$C$4:$N$12,5,0))</f>
        <v/>
      </c>
      <c r="X47" s="215" t="str">
        <f>Language!$E$84</f>
        <v>-</v>
      </c>
      <c r="Y47" s="216" t="str">
        <f ca="1">IF(CalcE16!$K$13=0,"",VLOOKUP(CalcE16!$B$4,CalcE16!$C$4:$N$12,6,0))</f>
        <v/>
      </c>
      <c r="Z47" s="212" t="str">
        <f ca="1">IF(CalcE16!$K$13=0,"",VLOOKUP(CalcE16!$B$4,CalcE16!$C$4:$N$12,7,0))</f>
        <v/>
      </c>
      <c r="AA47" s="217" t="str">
        <f ca="1">IF(CalcE16!$K$13=0,"",VLOOKUP(CalcE16!$B$4,CalcE16!$C$4:$N$12,8,0))</f>
        <v/>
      </c>
      <c r="AD47" s="463" t="s">
        <v>303</v>
      </c>
      <c r="AE47" s="486" t="str">
        <f ca="1">IF('Preliminary Round'!$N17="","",'Preliminary Round'!$N17)</f>
        <v/>
      </c>
      <c r="AF47" s="475"/>
    </row>
    <row r="48" spans="6:32" ht="24" customHeight="1" x14ac:dyDescent="0.2">
      <c r="F48" s="757">
        <v>15</v>
      </c>
      <c r="G48" s="758"/>
      <c r="H48" s="758"/>
      <c r="I48" s="755" t="str">
        <f ca="1">IF(CalcE15!$K$13=0,"",$R$42)</f>
        <v>Kickers Rodendorf</v>
      </c>
      <c r="J48" s="755"/>
      <c r="K48" s="756"/>
      <c r="L48" s="538"/>
      <c r="M48" s="538"/>
      <c r="Q48" s="402" t="str">
        <f ca="1">IF(CalcE16!$K$13=0,"",IF(VLOOKUP(CalcE16!$B$5,CalcE16!$C$4:$E$12,3,0)=MAX($Q47:$Q47),VLOOKUP(CalcE16!$B$5,CalcE16!$C$4:$E$12,3,0),CalcE16!$B$5))</f>
        <v/>
      </c>
      <c r="R48" s="460" t="str">
        <f ca="1">IF(OR(Calc1!$F$14&lt;3,AE50=1),"",IF(CalcE16!$K$13=0,CalcE16!$Q$65,VLOOKUP(CalcE16!$B$5,CalcE16!$C$4:$N$12,4,0)))</f>
        <v/>
      </c>
      <c r="S48" s="227" t="str">
        <f ca="1">IF(CalcE16!$K$13=0,"",VLOOKUP(CalcE16!$B$5,CalcE16!$C$4:$N$12,9,0))</f>
        <v/>
      </c>
      <c r="T48" s="202" t="str">
        <f ca="1">IF(CalcE16!$K$13=0,"",VLOOKUP(CalcE16!$B$5,CalcE16!$C$4:$N$12,10,0))</f>
        <v/>
      </c>
      <c r="U48" s="202" t="str">
        <f ca="1">IF(CalcE16!$K$13=0,"",VLOOKUP(CalcE16!$B$5,CalcE16!$C$4:$N$12,11,0))</f>
        <v/>
      </c>
      <c r="V48" s="202" t="str">
        <f ca="1">IF(CalcE16!$K$13=0,"",VLOOKUP(CalcE16!$B$5,CalcE16!$C$4:$N$12,12,0))</f>
        <v/>
      </c>
      <c r="W48" s="223" t="str">
        <f ca="1">IF(CalcE16!$K$13=0,"",VLOOKUP(CalcE16!$B$5,CalcE16!$C$4:$N$12,5,0))</f>
        <v/>
      </c>
      <c r="X48" s="224" t="str">
        <f>Language!$E$84</f>
        <v>-</v>
      </c>
      <c r="Y48" s="225" t="str">
        <f ca="1">IF(CalcE16!$K$13=0,"",VLOOKUP(CalcE16!$B$5,CalcE16!$C$4:$N$12,6,0))</f>
        <v/>
      </c>
      <c r="Z48" s="202" t="str">
        <f ca="1">IF(CalcE16!$K$13=0,"",VLOOKUP(CalcE16!$B$5,CalcE16!$C$4:$N$12,7,0))</f>
        <v/>
      </c>
      <c r="AA48" s="226" t="str">
        <f ca="1">IF(CalcE16!$K$13=0,"",VLOOKUP(CalcE16!$B$5,CalcE16!$C$4:$N$12,8,0))</f>
        <v/>
      </c>
      <c r="AD48" s="483" t="s">
        <v>304</v>
      </c>
      <c r="AE48" s="487" t="str">
        <f ca="1">IF('Preliminary Round'!$N27="","",'Preliminary Round'!$N27)</f>
        <v/>
      </c>
      <c r="AF48" s="478"/>
    </row>
    <row r="49" spans="6:32" ht="24" customHeight="1" thickBot="1" x14ac:dyDescent="0.25">
      <c r="F49" s="757">
        <v>16</v>
      </c>
      <c r="G49" s="758"/>
      <c r="H49" s="758"/>
      <c r="I49" s="755" t="str">
        <f ca="1">IF(AND(CalcE16!$K$13=0,CalcE16!$F$13&lt;&gt;1),"",$R$47)</f>
        <v/>
      </c>
      <c r="J49" s="755"/>
      <c r="K49" s="756"/>
      <c r="L49" s="538"/>
      <c r="M49" s="538"/>
      <c r="Q49" s="404" t="str">
        <f ca="1">IF(CalcE16!$K$13=0,"",IF(VLOOKUP(CalcE16!$B$6,CalcE16!$C$4:$E$12,3,0)=MAX($Q47:$Q48),VLOOKUP(CalcE16!$B$6,CalcE16!$C$4:$E$12,3,0),CalcE16!$B$6))</f>
        <v/>
      </c>
      <c r="R49" s="461" t="str">
        <f ca="1">IF(OR(Calc1!$F$14&lt;3,AE50=1),"",IF(CalcE16!$K$13=0,CalcE16!$Q$66,VLOOKUP(CalcE16!$B$6,CalcE16!$C$4:$N$12,4,0)))</f>
        <v/>
      </c>
      <c r="S49" s="238" t="str">
        <f ca="1">IF(CalcE16!$K$13=0,"",VLOOKUP(CalcE16!$B$6,CalcE16!$C$4:$N$12,9,0))</f>
        <v/>
      </c>
      <c r="T49" s="232" t="str">
        <f ca="1">IF(CalcE16!$K$13=0,"",VLOOKUP(CalcE16!$B$6,CalcE16!$C$4:$N$12,10,0))</f>
        <v/>
      </c>
      <c r="U49" s="232" t="str">
        <f ca="1">IF(CalcE16!$K$13=0,"",VLOOKUP(CalcE16!$B$6,CalcE16!$C$4:$N$12,11,0))</f>
        <v/>
      </c>
      <c r="V49" s="232" t="str">
        <f ca="1">IF(CalcE16!$K$13=0,"",VLOOKUP(CalcE16!$B$6,CalcE16!$C$4:$N$12,12,0))</f>
        <v/>
      </c>
      <c r="W49" s="234" t="str">
        <f ca="1">IF(CalcE16!$K$13=0,"",VLOOKUP(CalcE16!$B$6,CalcE16!$C$4:$N$12,5,0))</f>
        <v/>
      </c>
      <c r="X49" s="235" t="str">
        <f>Language!$E$84</f>
        <v>-</v>
      </c>
      <c r="Y49" s="236" t="str">
        <f ca="1">IF(CalcE16!$K$13=0,"",VLOOKUP(CalcE16!$B$6,CalcE16!$C$4:$N$12,6,0))</f>
        <v/>
      </c>
      <c r="Z49" s="232" t="str">
        <f ca="1">IF(CalcE16!$K$13=0,"",VLOOKUP(CalcE16!$B$6,CalcE16!$C$4:$N$12,7,0))</f>
        <v/>
      </c>
      <c r="AA49" s="237" t="str">
        <f ca="1">IF(CalcE16!$K$13=0,"",VLOOKUP(CalcE16!$B$6,CalcE16!$C$4:$N$12,8,0))</f>
        <v/>
      </c>
      <c r="AD49" s="433" t="s">
        <v>305</v>
      </c>
      <c r="AE49" s="488" t="str">
        <f ca="1">IF('Preliminary Round'!$N37="","",'Preliminary Round'!$N37)</f>
        <v/>
      </c>
      <c r="AF49" s="481"/>
    </row>
    <row r="50" spans="6:32" ht="24" customHeight="1" thickTop="1" x14ac:dyDescent="0.2">
      <c r="F50" s="757">
        <v>17</v>
      </c>
      <c r="G50" s="758"/>
      <c r="H50" s="758"/>
      <c r="I50" s="755" t="str">
        <f ca="1">IF(CalcE16!$K$13=0,"",$R$48)</f>
        <v/>
      </c>
      <c r="J50" s="755"/>
      <c r="K50" s="756"/>
      <c r="S50" s="431"/>
      <c r="AE50" s="70">
        <f t="array" ref="AE50" ca="1">SUM((AE47:AE49&lt;&gt;"")*1)</f>
        <v>0</v>
      </c>
    </row>
    <row r="51" spans="6:32" ht="24" customHeight="1" thickBot="1" x14ac:dyDescent="0.25">
      <c r="F51" s="769">
        <v>18</v>
      </c>
      <c r="G51" s="770"/>
      <c r="H51" s="770"/>
      <c r="I51" s="773" t="str">
        <f ca="1">IF(CalcE16!$K$13=0,"",$R$49)</f>
        <v/>
      </c>
      <c r="J51" s="773"/>
      <c r="K51" s="774"/>
      <c r="S51" s="431"/>
    </row>
    <row r="52" spans="6:32" ht="24" customHeight="1" thickTop="1" x14ac:dyDescent="0.2">
      <c r="S52" s="431"/>
    </row>
    <row r="53" spans="6:32" ht="24" customHeight="1" x14ac:dyDescent="0.2">
      <c r="S53" s="431"/>
    </row>
    <row r="54" spans="6:32" ht="24" customHeight="1" x14ac:dyDescent="0.2">
      <c r="S54" s="431"/>
    </row>
    <row r="55" spans="6:32" ht="15.95" hidden="1" customHeight="1" x14ac:dyDescent="0.2">
      <c r="S55" s="431"/>
    </row>
    <row r="56" spans="6:32" ht="15.95" hidden="1" customHeight="1" x14ac:dyDescent="0.2">
      <c r="S56" s="431"/>
    </row>
    <row r="57" spans="6:32" ht="15.95" hidden="1" customHeight="1" x14ac:dyDescent="0.2">
      <c r="S57" s="431"/>
    </row>
    <row r="58" spans="6:32" ht="15.95" hidden="1" customHeight="1" x14ac:dyDescent="0.2">
      <c r="S58" s="431"/>
    </row>
    <row r="59" spans="6:32" ht="15.95" hidden="1" customHeight="1" x14ac:dyDescent="0.2">
      <c r="S59" s="431"/>
    </row>
    <row r="60" spans="6:32" ht="15.95" hidden="1" customHeight="1" x14ac:dyDescent="0.2">
      <c r="S60" s="431"/>
    </row>
    <row r="61" spans="6:32" ht="15.95" hidden="1" customHeight="1" x14ac:dyDescent="0.2">
      <c r="S61" s="431"/>
    </row>
    <row r="62" spans="6:32" ht="15.95" hidden="1" customHeight="1" x14ac:dyDescent="0.2">
      <c r="S62" s="431"/>
    </row>
    <row r="63" spans="6:32" ht="15.95" hidden="1" customHeight="1" x14ac:dyDescent="0.2">
      <c r="S63" s="431"/>
    </row>
    <row r="64" spans="6:32" ht="15.95" hidden="1" customHeight="1" x14ac:dyDescent="0.2">
      <c r="S64" s="431"/>
    </row>
    <row r="65" spans="7:19" ht="15.95" hidden="1" customHeight="1" x14ac:dyDescent="0.2">
      <c r="S65" s="431"/>
    </row>
    <row r="66" spans="7:19" ht="15.95" hidden="1" customHeight="1" x14ac:dyDescent="0.2">
      <c r="S66" s="431"/>
    </row>
    <row r="67" spans="7:19" ht="15.95" hidden="1" customHeight="1" x14ac:dyDescent="0.2">
      <c r="S67" s="431"/>
    </row>
    <row r="68" spans="7:19" ht="15.95" hidden="1" customHeight="1" x14ac:dyDescent="0.2">
      <c r="S68" s="431"/>
    </row>
    <row r="69" spans="7:19" ht="15.95" hidden="1" customHeight="1" x14ac:dyDescent="0.2">
      <c r="S69" s="431"/>
    </row>
    <row r="70" spans="7:19" ht="15.95" hidden="1" customHeight="1" x14ac:dyDescent="0.2">
      <c r="S70" s="431"/>
    </row>
    <row r="71" spans="7:19" ht="15.95" hidden="1" customHeight="1" x14ac:dyDescent="0.2">
      <c r="S71" s="431"/>
    </row>
    <row r="72" spans="7:19" ht="15.95" hidden="1" customHeight="1" x14ac:dyDescent="0.2">
      <c r="S72" s="431"/>
    </row>
    <row r="73" spans="7:19" ht="15.95" hidden="1" customHeight="1" x14ac:dyDescent="0.2">
      <c r="S73" s="431"/>
    </row>
    <row r="74" spans="7:19" ht="15.95" hidden="1" customHeight="1" x14ac:dyDescent="0.2">
      <c r="S74" s="431"/>
    </row>
    <row r="75" spans="7:19" ht="22.5" hidden="1" customHeight="1" x14ac:dyDescent="0.2"/>
    <row r="76" spans="7:19" ht="24" hidden="1" customHeight="1" x14ac:dyDescent="0.2">
      <c r="G76" s="369">
        <v>1</v>
      </c>
    </row>
    <row r="77" spans="7:19" ht="24" hidden="1" customHeight="1" x14ac:dyDescent="0.2">
      <c r="G77" s="369">
        <v>2</v>
      </c>
    </row>
    <row r="78" spans="7:19" ht="24" hidden="1" customHeight="1" x14ac:dyDescent="0.2">
      <c r="G78" s="369">
        <v>3</v>
      </c>
    </row>
    <row r="79" spans="7:19" ht="24" hidden="1" customHeight="1" x14ac:dyDescent="0.2">
      <c r="G79" s="369">
        <v>4</v>
      </c>
    </row>
    <row r="80" spans="7:19" ht="24" hidden="1" customHeight="1" x14ac:dyDescent="0.2">
      <c r="G80" s="369">
        <v>5</v>
      </c>
    </row>
    <row r="81" spans="7:7" ht="24" hidden="1" customHeight="1" x14ac:dyDescent="0.2">
      <c r="G81" s="369">
        <v>6</v>
      </c>
    </row>
    <row r="82" spans="7:7" ht="24" hidden="1" customHeight="1" x14ac:dyDescent="0.2">
      <c r="G82" s="369">
        <v>7</v>
      </c>
    </row>
    <row r="83" spans="7:7" ht="24" hidden="1" customHeight="1" x14ac:dyDescent="0.2">
      <c r="G83" s="369">
        <v>8</v>
      </c>
    </row>
    <row r="84" spans="7:7" ht="24" hidden="1" customHeight="1" x14ac:dyDescent="0.2">
      <c r="G84" s="369">
        <v>9</v>
      </c>
    </row>
    <row r="85" spans="7:7" ht="24" hidden="1" customHeight="1" x14ac:dyDescent="0.2">
      <c r="G85" s="369">
        <v>10</v>
      </c>
    </row>
    <row r="86" spans="7:7" ht="24" hidden="1" customHeight="1" x14ac:dyDescent="0.2">
      <c r="G86" s="369">
        <v>11</v>
      </c>
    </row>
    <row r="87" spans="7:7" ht="24" hidden="1" customHeight="1" x14ac:dyDescent="0.2">
      <c r="G87" s="369">
        <v>12</v>
      </c>
    </row>
    <row r="88" spans="7:7" hidden="1" x14ac:dyDescent="0.2"/>
  </sheetData>
  <sheetProtection sheet="1" selectLockedCells="1"/>
  <mergeCells count="75">
    <mergeCell ref="AD38:AF38"/>
    <mergeCell ref="AD45:AF45"/>
    <mergeCell ref="Q10:V10"/>
    <mergeCell ref="AD10:AF10"/>
    <mergeCell ref="AD17:AF17"/>
    <mergeCell ref="AD24:AF24"/>
    <mergeCell ref="AD31:AF31"/>
    <mergeCell ref="W11:Y11"/>
    <mergeCell ref="F50:H50"/>
    <mergeCell ref="F51:H51"/>
    <mergeCell ref="C31:I31"/>
    <mergeCell ref="J31:O31"/>
    <mergeCell ref="F45:H45"/>
    <mergeCell ref="F46:H46"/>
    <mergeCell ref="F47:H47"/>
    <mergeCell ref="F48:H48"/>
    <mergeCell ref="F49:H49"/>
    <mergeCell ref="I48:K48"/>
    <mergeCell ref="I49:K49"/>
    <mergeCell ref="I50:K50"/>
    <mergeCell ref="I51:K51"/>
    <mergeCell ref="F33:H33"/>
    <mergeCell ref="F34:H34"/>
    <mergeCell ref="F35:H35"/>
    <mergeCell ref="F36:H36"/>
    <mergeCell ref="F37:H37"/>
    <mergeCell ref="F38:H38"/>
    <mergeCell ref="F39:H39"/>
    <mergeCell ref="F40:H40"/>
    <mergeCell ref="F41:H41"/>
    <mergeCell ref="F42:H42"/>
    <mergeCell ref="F43:H43"/>
    <mergeCell ref="F44:H44"/>
    <mergeCell ref="I33:K33"/>
    <mergeCell ref="I34:K34"/>
    <mergeCell ref="I35:K35"/>
    <mergeCell ref="I36:K36"/>
    <mergeCell ref="I37:K37"/>
    <mergeCell ref="I38:K38"/>
    <mergeCell ref="I39:K39"/>
    <mergeCell ref="I40:K40"/>
    <mergeCell ref="I41:K41"/>
    <mergeCell ref="I42:K42"/>
    <mergeCell ref="I43:K43"/>
    <mergeCell ref="I44:K44"/>
    <mergeCell ref="I45:K45"/>
    <mergeCell ref="I46:K46"/>
    <mergeCell ref="I47:K47"/>
    <mergeCell ref="Q17:R17"/>
    <mergeCell ref="Q31:R31"/>
    <mergeCell ref="Q32:R32"/>
    <mergeCell ref="Q38:R38"/>
    <mergeCell ref="Q39:R39"/>
    <mergeCell ref="C10:D10"/>
    <mergeCell ref="W39:Y39"/>
    <mergeCell ref="Q45:R45"/>
    <mergeCell ref="Q46:R46"/>
    <mergeCell ref="W46:Y46"/>
    <mergeCell ref="W32:Y32"/>
    <mergeCell ref="O10:O11"/>
    <mergeCell ref="F11:H11"/>
    <mergeCell ref="I11:K11"/>
    <mergeCell ref="Q18:R18"/>
    <mergeCell ref="W18:Y18"/>
    <mergeCell ref="Q24:R24"/>
    <mergeCell ref="Q25:R25"/>
    <mergeCell ref="W25:Y25"/>
    <mergeCell ref="Q11:R11"/>
    <mergeCell ref="L11:N11"/>
    <mergeCell ref="AD7:AF8"/>
    <mergeCell ref="K7:R8"/>
    <mergeCell ref="G2:X2"/>
    <mergeCell ref="G3:X3"/>
    <mergeCell ref="G4:X4"/>
    <mergeCell ref="G5:X5"/>
  </mergeCells>
  <conditionalFormatting sqref="C12:N29">
    <cfRule type="expression" dxfId="16" priority="3">
      <formula>OR($I12="",$K12="")</formula>
    </cfRule>
  </conditionalFormatting>
  <conditionalFormatting sqref="Q12:AA14 Q47:AA49 Q40:AA42 Q33:AA35 Q26:AA28 Q19:AA21">
    <cfRule type="expression" dxfId="15" priority="1">
      <formula>$R12=""</formula>
    </cfRule>
    <cfRule type="expression" dxfId="14" priority="2">
      <formula>OR(AND($Q12=$Q11,$R11&lt;&gt;""),AND($Q12=$Q13,$R13&lt;&gt;""))</formula>
    </cfRule>
  </conditionalFormatting>
  <dataValidations count="2">
    <dataValidation allowBlank="1" showInputMessage="1" showErrorMessage="1" errorTitle="Unzulässige Teilnehmernummer" error="Es müssen Zahlen von 1 bis 9 eingetragen werden!" sqref="F12:F29 H12:H29" xr:uid="{D5B13F29-6FD3-4B89-A2A8-1D3A42BA0B24}"/>
    <dataValidation type="whole" allowBlank="1" showInputMessage="1" showErrorMessage="1" sqref="AF12:AF14" xr:uid="{ED7A38BC-3E15-42E4-91A6-6F555B8E8A40}">
      <formula1>-99</formula1>
      <formula2>99</formula2>
    </dataValidation>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4" id="{B28F59E1-16B8-4AA9-9B9B-6D02F5F87039}">
            <xm:f>$F34&gt;3*Calc1!$F$14</xm:f>
            <x14:dxf>
              <numFmt numFmtId="165" formatCode=";;;"/>
            </x14:dxf>
          </x14:cfRule>
          <xm:sqref>F34:H51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3CCBC-5822-4495-B3C7-DB0CA00BC521}">
  <dimension ref="A1:AE33"/>
  <sheetViews>
    <sheetView showGridLines="0" showRowColHeaders="0" workbookViewId="0">
      <selection activeCell="L12" sqref="L12"/>
    </sheetView>
  </sheetViews>
  <sheetFormatPr baseColWidth="10" defaultColWidth="0" defaultRowHeight="12.75" zeroHeight="1" x14ac:dyDescent="0.2"/>
  <cols>
    <col min="1" max="1" width="5" style="49" customWidth="1"/>
    <col min="2" max="2" width="6" style="49" customWidth="1"/>
    <col min="3" max="3" width="5.28515625" style="49" customWidth="1"/>
    <col min="4" max="4" width="11.42578125" style="49" customWidth="1"/>
    <col min="5" max="5" width="9.140625" style="49" customWidth="1"/>
    <col min="6" max="6" width="5.7109375" style="49" customWidth="1"/>
    <col min="7" max="7" width="2.28515625" style="49" customWidth="1"/>
    <col min="8" max="8" width="5.7109375" style="49" customWidth="1"/>
    <col min="9" max="9" width="28.7109375" style="49" customWidth="1"/>
    <col min="10" max="10" width="2.85546875" style="49" customWidth="1"/>
    <col min="11" max="11" width="28.7109375" style="49" customWidth="1"/>
    <col min="12" max="12" width="4.7109375" style="49" customWidth="1"/>
    <col min="13" max="13" width="2.28515625" style="49" customWidth="1"/>
    <col min="14" max="15" width="4.7109375" style="49" customWidth="1"/>
    <col min="16" max="16" width="2.28515625" style="49" customWidth="1"/>
    <col min="17" max="17" width="4.7109375" style="49" customWidth="1"/>
    <col min="18" max="18" width="8" style="49" customWidth="1"/>
    <col min="19" max="19" width="7.85546875" style="49" customWidth="1"/>
    <col min="20" max="20" width="6.7109375" customWidth="1"/>
    <col min="21" max="21" width="36.7109375" customWidth="1"/>
    <col min="22" max="25" width="6.7109375" customWidth="1"/>
    <col min="26" max="26" width="5.7109375" customWidth="1"/>
    <col min="27" max="27" width="2" customWidth="1"/>
    <col min="28" max="28" width="5.7109375" customWidth="1"/>
    <col min="29" max="30" width="6.7109375" customWidth="1"/>
    <col min="31" max="31" width="10.42578125" customWidth="1"/>
    <col min="32" max="16384" width="11.42578125" hidden="1"/>
  </cols>
  <sheetData>
    <row r="1" spans="1:31" ht="13.5" thickBot="1" x14ac:dyDescent="0.25"/>
    <row r="2" spans="1:31" ht="36.75" thickTop="1" x14ac:dyDescent="0.2">
      <c r="G2" s="734" t="str">
        <f>'Preliminary Round'!$G$2</f>
        <v>International tournament U10 on Jan. 26th, 2024</v>
      </c>
      <c r="H2" s="735"/>
      <c r="I2" s="735"/>
      <c r="J2" s="735"/>
      <c r="K2" s="735"/>
      <c r="L2" s="735"/>
      <c r="M2" s="735"/>
      <c r="N2" s="735"/>
      <c r="O2" s="735"/>
      <c r="P2" s="735"/>
      <c r="Q2" s="735"/>
      <c r="R2" s="735"/>
      <c r="S2" s="735"/>
      <c r="T2" s="735"/>
      <c r="U2" s="735"/>
      <c r="V2" s="736"/>
    </row>
    <row r="3" spans="1:31" ht="30" customHeight="1" x14ac:dyDescent="0.2">
      <c r="G3" s="737" t="str">
        <f>'Preliminary Round'!$G$3</f>
        <v>Organizer:  1. FC Riedwald</v>
      </c>
      <c r="H3" s="738"/>
      <c r="I3" s="738"/>
      <c r="J3" s="738"/>
      <c r="K3" s="738"/>
      <c r="L3" s="738"/>
      <c r="M3" s="738"/>
      <c r="N3" s="738"/>
      <c r="O3" s="738"/>
      <c r="P3" s="738"/>
      <c r="Q3" s="738"/>
      <c r="R3" s="738"/>
      <c r="S3" s="738"/>
      <c r="T3" s="738"/>
      <c r="U3" s="738"/>
      <c r="V3" s="739"/>
    </row>
    <row r="4" spans="1:31" ht="30" customHeight="1" x14ac:dyDescent="0.2">
      <c r="G4" s="740" t="str">
        <f>'Preliminary Round'!$G$4</f>
        <v>Sports hall Wiesengrund, Wendiger Str. 51, 65432 Riedwald</v>
      </c>
      <c r="H4" s="741"/>
      <c r="I4" s="741"/>
      <c r="J4" s="741"/>
      <c r="K4" s="741"/>
      <c r="L4" s="741"/>
      <c r="M4" s="741"/>
      <c r="N4" s="741"/>
      <c r="O4" s="741"/>
      <c r="P4" s="741"/>
      <c r="Q4" s="741"/>
      <c r="R4" s="741"/>
      <c r="S4" s="741"/>
      <c r="T4" s="741"/>
      <c r="U4" s="741"/>
      <c r="V4" s="742"/>
    </row>
    <row r="5" spans="1:31" ht="30" customHeight="1" thickBot="1" x14ac:dyDescent="0.25">
      <c r="G5" s="743" t="str">
        <f>'Preliminary Round'!$G$5</f>
        <v>Start: 9 a.m</v>
      </c>
      <c r="H5" s="744"/>
      <c r="I5" s="744"/>
      <c r="J5" s="744"/>
      <c r="K5" s="744"/>
      <c r="L5" s="744"/>
      <c r="M5" s="744"/>
      <c r="N5" s="744"/>
      <c r="O5" s="744"/>
      <c r="P5" s="744"/>
      <c r="Q5" s="744"/>
      <c r="R5" s="744"/>
      <c r="S5" s="744"/>
      <c r="T5" s="744"/>
      <c r="U5" s="744"/>
      <c r="V5" s="745"/>
    </row>
    <row r="6" spans="1:31" ht="18" customHeight="1" thickTop="1" thickBot="1" x14ac:dyDescent="0.25"/>
    <row r="7" spans="1:31" ht="30" customHeight="1" thickTop="1" x14ac:dyDescent="0.2">
      <c r="J7" s="793" t="str">
        <f>Language!$E$19</f>
        <v>Final round</v>
      </c>
      <c r="K7" s="794"/>
      <c r="L7" s="794"/>
      <c r="M7" s="794"/>
      <c r="N7" s="794"/>
      <c r="O7" s="794"/>
      <c r="P7" s="794"/>
      <c r="Q7" s="794"/>
      <c r="R7" s="794"/>
      <c r="S7" s="794"/>
      <c r="T7" s="795"/>
    </row>
    <row r="8" spans="1:31" ht="30" customHeight="1" thickBot="1" x14ac:dyDescent="0.25">
      <c r="J8" s="796"/>
      <c r="K8" s="797"/>
      <c r="L8" s="797"/>
      <c r="M8" s="797"/>
      <c r="N8" s="797"/>
      <c r="O8" s="797"/>
      <c r="P8" s="797"/>
      <c r="Q8" s="797"/>
      <c r="R8" s="797"/>
      <c r="S8" s="797"/>
      <c r="T8" s="798"/>
    </row>
    <row r="9" spans="1:31" ht="12.6" customHeight="1" thickTop="1" x14ac:dyDescent="0.2">
      <c r="X9" s="627"/>
      <c r="Y9" s="627"/>
      <c r="Z9" s="627"/>
      <c r="AA9" s="627"/>
      <c r="AB9" s="627"/>
      <c r="AC9" s="627"/>
      <c r="AD9" s="627"/>
      <c r="AE9" s="600"/>
    </row>
    <row r="10" spans="1:31" ht="27.95" customHeight="1" thickBot="1" x14ac:dyDescent="0.45">
      <c r="C10" s="782" t="str">
        <f>Language!$E$58</f>
        <v>Quarterfinals</v>
      </c>
      <c r="D10" s="782"/>
      <c r="E10" s="782"/>
      <c r="F10" s="782"/>
      <c r="G10" s="782"/>
      <c r="H10" s="782"/>
      <c r="R10" s="684" t="str">
        <f>Language!$E$20</f>
        <v>Addit. Pause (min)</v>
      </c>
      <c r="T10" s="746" t="str">
        <f>Language!$E$57</f>
        <v>Third of group</v>
      </c>
      <c r="U10" s="746"/>
      <c r="V10" s="203"/>
      <c r="W10" s="203"/>
      <c r="X10" s="628"/>
      <c r="Y10" s="628"/>
      <c r="Z10" s="628"/>
      <c r="AA10" s="628"/>
      <c r="AB10" s="628"/>
      <c r="AC10" s="628"/>
      <c r="AD10" s="628"/>
      <c r="AE10" s="600"/>
    </row>
    <row r="11" spans="1:31" ht="24" customHeight="1" thickTop="1" thickBot="1" x14ac:dyDescent="0.25">
      <c r="B11" s="367"/>
      <c r="C11" s="416" t="str">
        <f>Language!$E$9</f>
        <v>No.</v>
      </c>
      <c r="D11" s="366" t="str">
        <f>Language!$E$39</f>
        <v>Start</v>
      </c>
      <c r="E11" s="358" t="str">
        <f>Language!$E$48</f>
        <v>Field</v>
      </c>
      <c r="F11" s="749" t="str">
        <f>Language!$E$34</f>
        <v>Pairings</v>
      </c>
      <c r="G11" s="750"/>
      <c r="H11" s="751"/>
      <c r="I11" s="696" t="str">
        <f>Language!$E$14</f>
        <v>Match pairing</v>
      </c>
      <c r="J11" s="697"/>
      <c r="K11" s="698"/>
      <c r="L11" s="699" t="str">
        <f>Language!$E$15</f>
        <v>Result</v>
      </c>
      <c r="M11" s="697"/>
      <c r="N11" s="698"/>
      <c r="O11" s="699" t="str">
        <f>Language!$E$74</f>
        <v>Penalty</v>
      </c>
      <c r="P11" s="697"/>
      <c r="Q11" s="700"/>
      <c r="R11" s="685"/>
      <c r="T11" s="569"/>
      <c r="U11" s="539" t="str">
        <f>Language!$E$10</f>
        <v>Participant or team</v>
      </c>
      <c r="V11" s="470" t="str">
        <f>Language!$E$21</f>
        <v>Pld</v>
      </c>
      <c r="W11" s="549" t="str">
        <f>Language!$E$22</f>
        <v>W</v>
      </c>
      <c r="X11" s="549" t="str">
        <f>Language!$E$23</f>
        <v>D</v>
      </c>
      <c r="Y11" s="549" t="str">
        <f>Language!$E$24</f>
        <v>L</v>
      </c>
      <c r="Z11" s="786" t="str">
        <f>Language!$E$25</f>
        <v>Goals</v>
      </c>
      <c r="AA11" s="786"/>
      <c r="AB11" s="786"/>
      <c r="AC11" s="549" t="str">
        <f>Language!$E$26</f>
        <v>GD</v>
      </c>
      <c r="AD11" s="472" t="str">
        <f>Language!$E$27</f>
        <v>Pts</v>
      </c>
      <c r="AE11" s="601"/>
    </row>
    <row r="12" spans="1:31" ht="24" customHeight="1" x14ac:dyDescent="0.2">
      <c r="A12" s="347"/>
      <c r="B12" s="564" t="str">
        <f>Language!$E$71&amp;1</f>
        <v>QF 1</v>
      </c>
      <c r="C12" s="408">
        <f t="array" aca="1" ref="C12" ca="1">46-SUM(((Planning!$L$6:$L$50="")+(Planning!$N$6:$N$50="")&gt;0)*1)</f>
        <v>31</v>
      </c>
      <c r="D12" s="411">
        <f ca="1">IF(Planning!$U$15,"",Planning!$R$13+(Planning!$R$9+Planning!$P$50)/1440)</f>
        <v>0.61805555555555558</v>
      </c>
      <c r="E12" s="392">
        <f>IF(Planning!$U$15,"",1)</f>
        <v>1</v>
      </c>
      <c r="F12" s="446" t="s">
        <v>288</v>
      </c>
      <c r="G12" s="447" t="s">
        <v>5</v>
      </c>
      <c r="H12" s="448" t="s">
        <v>332</v>
      </c>
      <c r="I12" s="393" t="str">
        <f ca="1">VLOOKUP($F12,$T$12:$U$26,2,0)</f>
        <v>FC Barcelona</v>
      </c>
      <c r="J12" s="156" t="s">
        <v>5</v>
      </c>
      <c r="K12" s="394" t="str">
        <f ca="1">VLOOKUP($H12,$T$12:$U$26,2,0)</f>
        <v>Mainz 05</v>
      </c>
      <c r="L12" s="395">
        <v>2</v>
      </c>
      <c r="M12" s="396" t="str">
        <f>Language!$E$84</f>
        <v>-</v>
      </c>
      <c r="N12" s="397">
        <v>0</v>
      </c>
      <c r="O12" s="398"/>
      <c r="P12" s="396" t="str">
        <f>Language!$E$84</f>
        <v>-</v>
      </c>
      <c r="Q12" s="399"/>
      <c r="R12" s="364"/>
      <c r="S12" s="347"/>
      <c r="T12" s="526" t="s">
        <v>331</v>
      </c>
      <c r="U12" s="543" t="str">
        <f ca="1">IF(Calc1!$F$14&lt;3,"",IF(CalcGR3!$K$13=0,CalcGR3!$Q$64,VLOOKUP(CalcGR3!$B$4,CalcGR3!$C$4:$N$12,4,0)))</f>
        <v>1. FC Nürnberg</v>
      </c>
      <c r="V12" s="544">
        <f ca="1">IF(CalcGR3!$K$13=0,"",VLOOKUP(CalcGR3!$B$4,CalcGR3!$C$4:$N$12,9,0))</f>
        <v>4</v>
      </c>
      <c r="W12" s="545">
        <f ca="1">IF(CalcGR3!$K$13=0,"",VLOOKUP(CalcGR3!$B$4,CalcGR3!$C$4:$N$12,10,0))</f>
        <v>2</v>
      </c>
      <c r="X12" s="545">
        <f ca="1">IF(CalcGR3!$K$13=0,"",VLOOKUP(CalcGR3!$B$4,CalcGR3!$C$4:$N$12,11,0))</f>
        <v>0</v>
      </c>
      <c r="Y12" s="545">
        <f ca="1">IF(CalcGR3!$K$13=0,"",VLOOKUP(CalcGR3!$B$4,CalcGR3!$C$4:$N$12,12,0))</f>
        <v>2</v>
      </c>
      <c r="Z12" s="546">
        <f ca="1">IF(CalcGR3!$K$13=0,"",VLOOKUP(CalcGR3!$B$4,CalcGR3!$C$4:$N$12,5,0))</f>
        <v>9</v>
      </c>
      <c r="AA12" s="547" t="str">
        <f>Language!$E$84</f>
        <v>-</v>
      </c>
      <c r="AB12" s="548">
        <f ca="1">IF(CalcGR3!$K$13=0,"",VLOOKUP(CalcGR3!$B$4,CalcGR3!$C$4:$N$12,6,0))</f>
        <v>9</v>
      </c>
      <c r="AC12" s="545">
        <f ca="1">IF(CalcGR3!$K$13=0,"",VLOOKUP(CalcGR3!$B$4,CalcGR3!$C$4:$N$12,7,0))</f>
        <v>0</v>
      </c>
      <c r="AD12" s="501">
        <f ca="1">IF(CalcGR3!$K$13=0,"",VLOOKUP(CalcGR3!$B$4,CalcGR3!$C$4:$N$12,8,0))</f>
        <v>6</v>
      </c>
      <c r="AE12" s="602"/>
    </row>
    <row r="13" spans="1:31" ht="24" customHeight="1" x14ac:dyDescent="0.2">
      <c r="A13" s="347"/>
      <c r="B13" s="565" t="str">
        <f>Language!$E$71&amp;2</f>
        <v>QF 2</v>
      </c>
      <c r="C13" s="409">
        <f t="array" aca="1" ref="C13" ca="1">ROW(47:47)-SUM(((Planning!$L$6:$L$50="")+(Planning!$N$6:$N$50="")&gt;0)*1)-SUM((($I$12:$I12="")+($K$12:$K12="")&gt;0)*1)</f>
        <v>32</v>
      </c>
      <c r="D13" s="412">
        <f t="array" aca="1" ref="D13" ca="1">IF(Planning!$U$15,"",$D$12+QUOTIENT(($C13-$C$12),Planning!$U$11)*(Planning!$R$7+Planning!$R$9)/1440+SUM($R$12:$R12)/1440)</f>
        <v>0.61805555555555558</v>
      </c>
      <c r="E13" s="392">
        <f ca="1">IF(Planning!$U$15,"",MOD($C13-$C$12,Planning!$U$11)+1)</f>
        <v>2</v>
      </c>
      <c r="F13" s="446" t="s">
        <v>289</v>
      </c>
      <c r="G13" s="447" t="s">
        <v>5</v>
      </c>
      <c r="H13" s="448" t="s">
        <v>331</v>
      </c>
      <c r="I13" s="393" t="str">
        <f t="shared" ref="I13:I15" ca="1" si="0">VLOOKUP($F13,$T$12:$U$26,2,0)</f>
        <v>Manchester City</v>
      </c>
      <c r="J13" s="157" t="s">
        <v>5</v>
      </c>
      <c r="K13" s="394" t="str">
        <f t="shared" ref="K13:K15" ca="1" si="1">VLOOKUP($H13,$T$12:$U$26,2,0)</f>
        <v>1. FC Nürnberg</v>
      </c>
      <c r="L13" s="359">
        <v>4</v>
      </c>
      <c r="M13" s="361" t="str">
        <f>Language!$E$84</f>
        <v>-</v>
      </c>
      <c r="N13" s="352">
        <v>1</v>
      </c>
      <c r="O13" s="370"/>
      <c r="P13" s="361" t="str">
        <f>Language!$E$84</f>
        <v>-</v>
      </c>
      <c r="Q13" s="353"/>
      <c r="R13" s="365"/>
      <c r="S13" s="347"/>
      <c r="T13" s="483" t="s">
        <v>332</v>
      </c>
      <c r="U13" s="503" t="str">
        <f ca="1">IF(Calc1!$F$14&lt;3,"",IF(CalcGR3!$K$13=0,CalcGR3!$Q$65,VLOOKUP(CalcGR3!$B$5,CalcGR3!$C$4:$N$12,4,0)))</f>
        <v>Mainz 05</v>
      </c>
      <c r="V13" s="227">
        <f ca="1">IF(CalcGR3!$K$13=0,"",VLOOKUP(CalcGR3!$B$5,CalcGR3!$C$4:$N$12,9,0))</f>
        <v>4</v>
      </c>
      <c r="W13" s="202">
        <f ca="1">IF(CalcGR3!$K$13=0,"",VLOOKUP(CalcGR3!$B$5,CalcGR3!$C$4:$N$12,10,0))</f>
        <v>2</v>
      </c>
      <c r="X13" s="202">
        <f ca="1">IF(CalcGR3!$K$13=0,"",VLOOKUP(CalcGR3!$B$5,CalcGR3!$C$4:$N$12,11,0))</f>
        <v>0</v>
      </c>
      <c r="Y13" s="202">
        <f ca="1">IF(CalcGR3!$K$13=0,"",VLOOKUP(CalcGR3!$B$5,CalcGR3!$C$4:$N$12,12,0))</f>
        <v>2</v>
      </c>
      <c r="Z13" s="223">
        <f ca="1">IF(CalcGR3!$K$13=0,"",VLOOKUP(CalcGR3!$B$5,CalcGR3!$C$4:$N$12,5,0))</f>
        <v>5</v>
      </c>
      <c r="AA13" s="224" t="str">
        <f>Language!$E$84</f>
        <v>-</v>
      </c>
      <c r="AB13" s="225">
        <f ca="1">IF(CalcGR3!$K$13=0,"",VLOOKUP(CalcGR3!$B$5,CalcGR3!$C$4:$N$12,6,0))</f>
        <v>8</v>
      </c>
      <c r="AC13" s="202">
        <f ca="1">IF(CalcGR3!$K$13=0,"",VLOOKUP(CalcGR3!$B$5,CalcGR3!$C$4:$N$12,7,0))</f>
        <v>-3</v>
      </c>
      <c r="AD13" s="501">
        <f ca="1">IF(CalcGR3!$K$13=0,"",VLOOKUP(CalcGR3!$B$5,CalcGR3!$C$4:$N$12,8,0))</f>
        <v>6</v>
      </c>
      <c r="AE13" s="602"/>
    </row>
    <row r="14" spans="1:31" ht="24" customHeight="1" thickBot="1" x14ac:dyDescent="0.25">
      <c r="A14" s="347"/>
      <c r="B14" s="565" t="str">
        <f>Language!$E$71&amp;3</f>
        <v>QF 3</v>
      </c>
      <c r="C14" s="409">
        <f t="array" aca="1" ref="C14" ca="1">ROW(48:48)-SUM(((Planning!$L$6:$L$50="")+(Planning!$N$6:$N$50="")&gt;0)*1)-SUM((($I$12:$I13="")+($K$12:$K13="")&gt;0)*1)</f>
        <v>33</v>
      </c>
      <c r="D14" s="412">
        <f t="array" aca="1" ref="D14" ca="1">IF(Planning!$U$15,"",$D$12+QUOTIENT(($C14-$C$12),Planning!$U$11)*(Planning!$R$7+Planning!$R$9)/1440+SUM($R$12:$R13)/1440)</f>
        <v>0.61805555555555558</v>
      </c>
      <c r="E14" s="392">
        <f ca="1">IF(Planning!$U$15,"",MOD($C14-$C$12,Planning!$U$11)+1)</f>
        <v>3</v>
      </c>
      <c r="F14" s="446" t="s">
        <v>290</v>
      </c>
      <c r="G14" s="447" t="s">
        <v>5</v>
      </c>
      <c r="H14" s="448" t="s">
        <v>291</v>
      </c>
      <c r="I14" s="393" t="str">
        <f t="shared" ca="1" si="0"/>
        <v>Real Madrid</v>
      </c>
      <c r="J14" s="157" t="s">
        <v>5</v>
      </c>
      <c r="K14" s="394" t="str">
        <f t="shared" ca="1" si="1"/>
        <v>Eintracht Frankfurt</v>
      </c>
      <c r="L14" s="359">
        <v>5</v>
      </c>
      <c r="M14" s="361" t="str">
        <f>Language!$E$84</f>
        <v>-</v>
      </c>
      <c r="N14" s="553">
        <v>3</v>
      </c>
      <c r="O14" s="370"/>
      <c r="P14" s="361" t="str">
        <f>Language!$E$84</f>
        <v>-</v>
      </c>
      <c r="Q14" s="353"/>
      <c r="R14" s="365"/>
      <c r="S14" s="347"/>
      <c r="T14" s="433" t="s">
        <v>333</v>
      </c>
      <c r="U14" s="504" t="str">
        <f ca="1">IF(Calc1!$F$14&lt;3,"",IF(CalcGR3!$K$13=0,CalcGR3!$Q$66,VLOOKUP(CalcGR3!$B$6,CalcGR3!$C$4:$N$12,4,0)))</f>
        <v>1. FC Riedwald</v>
      </c>
      <c r="V14" s="238">
        <f ca="1">IF(CalcGR3!$K$13=0,"",VLOOKUP(CalcGR3!$B$6,CalcGR3!$C$4:$N$12,9,0))</f>
        <v>4</v>
      </c>
      <c r="W14" s="232">
        <f ca="1">IF(CalcGR3!$K$13=0,"",VLOOKUP(CalcGR3!$B$6,CalcGR3!$C$4:$N$12,10,0))</f>
        <v>1</v>
      </c>
      <c r="X14" s="232">
        <f ca="1">IF(CalcGR3!$K$13=0,"",VLOOKUP(CalcGR3!$B$6,CalcGR3!$C$4:$N$12,11,0))</f>
        <v>1</v>
      </c>
      <c r="Y14" s="232">
        <f ca="1">IF(CalcGR3!$K$13=0,"",VLOOKUP(CalcGR3!$B$6,CalcGR3!$C$4:$N$12,12,0))</f>
        <v>2</v>
      </c>
      <c r="Z14" s="234">
        <f ca="1">IF(CalcGR3!$K$13=0,"",VLOOKUP(CalcGR3!$B$6,CalcGR3!$C$4:$N$12,5,0))</f>
        <v>10</v>
      </c>
      <c r="AA14" s="235" t="str">
        <f>Language!$E$84</f>
        <v>-</v>
      </c>
      <c r="AB14" s="236">
        <f ca="1">IF(CalcGR3!$K$13=0,"",VLOOKUP(CalcGR3!$B$6,CalcGR3!$C$4:$N$12,6,0))</f>
        <v>13</v>
      </c>
      <c r="AC14" s="232">
        <f ca="1">IF(CalcGR3!$K$13=0,"",VLOOKUP(CalcGR3!$B$6,CalcGR3!$C$4:$N$12,7,0))</f>
        <v>-3</v>
      </c>
      <c r="AD14" s="502">
        <f ca="1">IF(CalcGR3!$K$13=0,"",VLOOKUP(CalcGR3!$B$6,CalcGR3!$C$4:$N$12,8,0))</f>
        <v>4</v>
      </c>
      <c r="AE14" s="602"/>
    </row>
    <row r="15" spans="1:31" ht="24" customHeight="1" thickTop="1" thickBot="1" x14ac:dyDescent="0.25">
      <c r="A15" s="347"/>
      <c r="B15" s="566" t="str">
        <f>Language!$E$71&amp;4</f>
        <v>QF 4</v>
      </c>
      <c r="C15" s="409">
        <f t="array" aca="1" ref="C15" ca="1">ROW(49:49)-SUM(((Planning!$L$6:$L$50="")+(Planning!$N$6:$N$50="")&gt;0)*1)-SUM((($I$12:$I14="")+($K$12:$K14="")&gt;0)*1)</f>
        <v>34</v>
      </c>
      <c r="D15" s="413">
        <f t="array" aca="1" ref="D15" ca="1">IF(Planning!$U$15,"",$D$12+QUOTIENT(($C15-$C$12),Planning!$U$11)*(Planning!$R$7+Planning!$R$9)/1440+SUM($R$12:$R14)/1440)</f>
        <v>0.64236111111111116</v>
      </c>
      <c r="E15" s="537">
        <f ca="1">IF(Planning!$U$15,"",MOD($C15-$C$12,Planning!$U$11)+1)</f>
        <v>1</v>
      </c>
      <c r="F15" s="449" t="s">
        <v>292</v>
      </c>
      <c r="G15" s="450" t="s">
        <v>5</v>
      </c>
      <c r="H15" s="451" t="s">
        <v>293</v>
      </c>
      <c r="I15" s="554" t="str">
        <f t="shared" ca="1" si="0"/>
        <v>Inter Mailand</v>
      </c>
      <c r="J15" s="158" t="s">
        <v>5</v>
      </c>
      <c r="K15" s="555" t="str">
        <f t="shared" ca="1" si="1"/>
        <v>Borussia Dortmund</v>
      </c>
      <c r="L15" s="360">
        <v>2</v>
      </c>
      <c r="M15" s="390" t="str">
        <f>Language!$E$84</f>
        <v>-</v>
      </c>
      <c r="N15" s="556">
        <v>4</v>
      </c>
      <c r="O15" s="371"/>
      <c r="P15" s="390" t="str">
        <f>Language!$E$84</f>
        <v>-</v>
      </c>
      <c r="Q15" s="355"/>
      <c r="R15" s="391"/>
      <c r="S15" s="347"/>
    </row>
    <row r="16" spans="1:31" ht="27.95" customHeight="1" thickTop="1" thickBot="1" x14ac:dyDescent="0.45">
      <c r="A16" s="347"/>
      <c r="B16" s="407"/>
      <c r="C16" s="783" t="str">
        <f>Language!$E$53</f>
        <v>Semi-finals</v>
      </c>
      <c r="D16" s="783"/>
      <c r="E16" s="783"/>
      <c r="F16" s="783"/>
      <c r="G16" s="783"/>
      <c r="H16" s="783"/>
      <c r="I16" s="418" t="s">
        <v>265</v>
      </c>
      <c r="J16" s="124"/>
      <c r="K16" s="418" t="s">
        <v>265</v>
      </c>
      <c r="L16" s="377"/>
      <c r="M16" s="377"/>
      <c r="N16" s="377"/>
      <c r="O16" s="377"/>
      <c r="P16" s="377"/>
      <c r="Q16" s="377"/>
      <c r="R16" s="379"/>
      <c r="S16" s="347"/>
      <c r="T16" s="746" t="str">
        <f>Language!$E$60</f>
        <v>Runners-up</v>
      </c>
      <c r="U16" s="746"/>
      <c r="X16" s="597"/>
      <c r="Y16" s="784" t="s">
        <v>334</v>
      </c>
      <c r="Z16" s="784"/>
      <c r="AA16" s="784"/>
      <c r="AB16" s="784"/>
      <c r="AC16" s="784"/>
      <c r="AD16" s="598"/>
    </row>
    <row r="17" spans="1:30" ht="24" customHeight="1" thickTop="1" x14ac:dyDescent="0.2">
      <c r="A17" s="347"/>
      <c r="B17" s="406"/>
      <c r="C17" s="414">
        <f t="array" aca="1" ref="C17" ca="1">ROW(50:50)-SUM(((Planning!$L$6:$L$50="")+(Planning!$N$6:$N$50="")&gt;0)*1)-SUM((($I$12:$I16="")+($K$12:$K16="")&gt;0)*1)</f>
        <v>35</v>
      </c>
      <c r="D17" s="415">
        <f ca="1">IF(Planning!$U$15,"",$D$15+($R$15+Planning!$R$9+Planning!$R$7)/1440)</f>
        <v>0.66666666666666674</v>
      </c>
      <c r="E17" s="380">
        <f>IF(Planning!$U$15,"",1)</f>
        <v>1</v>
      </c>
      <c r="F17" s="550" t="str">
        <f>B12</f>
        <v>QF 1</v>
      </c>
      <c r="G17" s="551" t="s">
        <v>5</v>
      </c>
      <c r="H17" s="552" t="str">
        <f>B14</f>
        <v>QF 3</v>
      </c>
      <c r="I17" s="381" t="str">
        <f ca="1">INDEX($Y$17:$Y$20,RIGHT($F$17,1))</f>
        <v>FC Barcelona</v>
      </c>
      <c r="J17" s="382" t="s">
        <v>5</v>
      </c>
      <c r="K17" s="383" t="str">
        <f ca="1">INDEX($Y$17:$Y$20,RIGHT($H$17,1))</f>
        <v>Real Madrid</v>
      </c>
      <c r="L17" s="384">
        <v>2</v>
      </c>
      <c r="M17" s="385" t="str">
        <f>Language!$E$84</f>
        <v>-</v>
      </c>
      <c r="N17" s="386">
        <v>1</v>
      </c>
      <c r="O17" s="387"/>
      <c r="P17" s="385" t="str">
        <f>Language!$E$84</f>
        <v>-</v>
      </c>
      <c r="Q17" s="388"/>
      <c r="R17" s="364"/>
      <c r="S17" s="347"/>
      <c r="T17" s="484"/>
      <c r="U17" s="539" t="str">
        <f>Language!$E$10</f>
        <v>Participant or team</v>
      </c>
      <c r="X17" s="557">
        <v>1</v>
      </c>
      <c r="Y17" s="785" t="str">
        <f ca="1">IF(OR($I12="",$K12="",$L12="",$N12=""),"",IF($L12&gt;$N12,$I12,IF($L12&lt;$N12,$K12,IF($O12&gt;$Q12,$I12,IF($O12&lt;$Q12,$K12,"")))))</f>
        <v>FC Barcelona</v>
      </c>
      <c r="Z17" s="785"/>
      <c r="AA17" s="785"/>
      <c r="AB17" s="785"/>
      <c r="AC17" s="785"/>
      <c r="AD17" s="599"/>
    </row>
    <row r="18" spans="1:30" ht="24" customHeight="1" thickBot="1" x14ac:dyDescent="0.25">
      <c r="A18" s="347"/>
      <c r="B18" s="406"/>
      <c r="C18" s="410">
        <f ca="1">$C$17+1</f>
        <v>36</v>
      </c>
      <c r="D18" s="413">
        <f ca="1">IF(Planning!$U$15,"",$D$17+($R$17+(Planning!$R$9+Planning!$R$7)*($E$17=$E$18))/1440)</f>
        <v>0.66666666666666674</v>
      </c>
      <c r="E18" s="389">
        <f>IF(Planning!$U$15,"",1+(Planning!$R$11&gt;1)*1)</f>
        <v>2</v>
      </c>
      <c r="F18" s="449" t="str">
        <f>B13</f>
        <v>QF 2</v>
      </c>
      <c r="G18" s="450" t="s">
        <v>5</v>
      </c>
      <c r="H18" s="451" t="str">
        <f>B15</f>
        <v>QF 4</v>
      </c>
      <c r="I18" s="356" t="str">
        <f ca="1">INDEX($Y$17:$Y$20,RIGHT($F$18,1))</f>
        <v>Manchester City</v>
      </c>
      <c r="J18" s="158" t="s">
        <v>5</v>
      </c>
      <c r="K18" s="357" t="str">
        <f ca="1">INDEX($Y$17:$Y$20,RIGHT($H$18,1))</f>
        <v>Borussia Dortmund</v>
      </c>
      <c r="L18" s="360">
        <v>3</v>
      </c>
      <c r="M18" s="390" t="str">
        <f>Language!$E$84</f>
        <v>-</v>
      </c>
      <c r="N18" s="354">
        <v>2</v>
      </c>
      <c r="O18" s="371"/>
      <c r="P18" s="390" t="str">
        <f>Language!$E$84</f>
        <v>-</v>
      </c>
      <c r="Q18" s="355"/>
      <c r="R18" s="391"/>
      <c r="S18" s="347"/>
      <c r="T18" s="526" t="s">
        <v>291</v>
      </c>
      <c r="U18" s="540" t="str">
        <f ca="1">IF('Preliminary Round'!$N$13="","",'Preliminary Round'!$N$13)</f>
        <v>Eintracht Frankfurt</v>
      </c>
      <c r="X18" s="557">
        <v>2</v>
      </c>
      <c r="Y18" s="785" t="str">
        <f ca="1">IF(OR($I13="",$K13="",$L13="",$N13=""),"",IF($L13&gt;$N13,$I13,IF($L13&lt;$N13,$K13,IF($O13&gt;$Q13,$I13,IF($O13&lt;$Q13,$K13,"")))))</f>
        <v>Manchester City</v>
      </c>
      <c r="Z18" s="785"/>
      <c r="AA18" s="785"/>
      <c r="AB18" s="785"/>
      <c r="AC18" s="785"/>
      <c r="AD18" s="599"/>
    </row>
    <row r="19" spans="1:30" ht="27.95" customHeight="1" thickTop="1" thickBot="1" x14ac:dyDescent="0.35">
      <c r="A19" s="347"/>
      <c r="B19" s="407"/>
      <c r="C19" s="783" t="str">
        <f>Language!$E$54</f>
        <v>Finals</v>
      </c>
      <c r="D19" s="783"/>
      <c r="E19" s="783"/>
      <c r="F19" s="783"/>
      <c r="G19" s="783"/>
      <c r="H19" s="783"/>
      <c r="I19" s="536"/>
      <c r="J19" s="124"/>
      <c r="K19" s="536"/>
      <c r="L19" s="377"/>
      <c r="M19" s="377"/>
      <c r="N19" s="377"/>
      <c r="O19" s="377"/>
      <c r="P19" s="377"/>
      <c r="Q19" s="377"/>
      <c r="R19" s="379"/>
      <c r="S19" s="347"/>
      <c r="T19" s="483" t="s">
        <v>292</v>
      </c>
      <c r="U19" s="541" t="str">
        <f ca="1">IF('Preliminary Round'!$N$23="","",'Preliminary Round'!$N$23)</f>
        <v>Inter Mailand</v>
      </c>
      <c r="X19" s="557">
        <v>3</v>
      </c>
      <c r="Y19" s="785" t="str">
        <f ca="1">IF(OR($I14="",$K14="",$L14="",$N14=""),"",IF($L14&gt;$N14,$I14,IF($L14&lt;$N14,$K14,IF($O14&gt;$Q14,$I14,IF($O14&lt;$Q14,$K14,"")))))</f>
        <v>Real Madrid</v>
      </c>
      <c r="Z19" s="785"/>
      <c r="AA19" s="785"/>
      <c r="AB19" s="785"/>
      <c r="AC19" s="785"/>
      <c r="AD19" s="599"/>
    </row>
    <row r="20" spans="1:30" ht="24" customHeight="1" thickTop="1" thickBot="1" x14ac:dyDescent="0.25">
      <c r="A20" s="347"/>
      <c r="B20" s="406"/>
      <c r="C20" s="414">
        <f ca="1">$C$17+2</f>
        <v>37</v>
      </c>
      <c r="D20" s="415">
        <f ca="1">IF(Planning!$U$15,"",$D$18+($R$18+Planning!$R$9+Planning!$R$7)/1440)</f>
        <v>0.69097222222222232</v>
      </c>
      <c r="E20" s="380">
        <f>IF(Planning!$U$15,"",1)</f>
        <v>1</v>
      </c>
      <c r="F20" s="787" t="str">
        <f>Language!$E$93</f>
        <v>3rd place</v>
      </c>
      <c r="G20" s="788"/>
      <c r="H20" s="789"/>
      <c r="I20" s="381" t="str">
        <f ca="1">IF(OR($I17="",$K17="",$L17="",$N17=""),"",IF($L17&lt;$N17,$I17,IF($L17&gt;$N17,$K17,IF($O17&lt;$Q17,$I17,IF($O17&gt;$Q17,$K17,"")))))</f>
        <v>Real Madrid</v>
      </c>
      <c r="J20" s="382" t="s">
        <v>5</v>
      </c>
      <c r="K20" s="383" t="str">
        <f ca="1">IF(OR($I18="",$K18="",$L18="",$N18=""),"",IF($L18&lt;$N18,$I18,IF($L18&gt;$N18,$K18,IF($O18&lt;$Q18,$I18,IF($O18&gt;$Q18,$K18,"")))))</f>
        <v>Borussia Dortmund</v>
      </c>
      <c r="L20" s="384">
        <v>2</v>
      </c>
      <c r="M20" s="385" t="str">
        <f>Language!$E$84</f>
        <v>-</v>
      </c>
      <c r="N20" s="386">
        <v>1</v>
      </c>
      <c r="O20" s="387"/>
      <c r="P20" s="385" t="str">
        <f>Language!$E$84</f>
        <v>-</v>
      </c>
      <c r="Q20" s="388"/>
      <c r="R20" s="364"/>
      <c r="S20" s="347"/>
      <c r="T20" s="433" t="s">
        <v>293</v>
      </c>
      <c r="U20" s="542" t="str">
        <f ca="1">IF('Preliminary Round'!$N$33="","",'Preliminary Round'!$N$33)</f>
        <v>Borussia Dortmund</v>
      </c>
      <c r="X20" s="557">
        <v>4</v>
      </c>
      <c r="Y20" s="785" t="str">
        <f ca="1">IF(OR($I15="",$K15="",$L15="",$N15=""),"",IF($L15&gt;$N15,$I15,IF($L15&lt;$N15,$K15,IF($O15&gt;$Q15,$I15,IF($O15&lt;$Q15,$K15,"")))))</f>
        <v>Borussia Dortmund</v>
      </c>
      <c r="Z20" s="785"/>
      <c r="AA20" s="785"/>
      <c r="AB20" s="785"/>
      <c r="AC20" s="785"/>
      <c r="AD20" s="599"/>
    </row>
    <row r="21" spans="1:30" ht="24" customHeight="1" thickTop="1" thickBot="1" x14ac:dyDescent="0.25">
      <c r="A21" s="347"/>
      <c r="B21" s="406"/>
      <c r="C21" s="410">
        <f ca="1">$C$17+3</f>
        <v>38</v>
      </c>
      <c r="D21" s="413">
        <f ca="1">IF(Planning!$U$15,"",$D$20+($R$20+Planning!$R$9+Planning!$R$7)/1440)</f>
        <v>0.7152777777777779</v>
      </c>
      <c r="E21" s="389">
        <f>IF(Planning!$U$15,"",1)</f>
        <v>1</v>
      </c>
      <c r="F21" s="790" t="str">
        <f>Language!$E$94</f>
        <v>Final</v>
      </c>
      <c r="G21" s="791"/>
      <c r="H21" s="792"/>
      <c r="I21" s="356" t="str">
        <f ca="1">IF(OR($I17="",$K17="",$L17="",$N17=""),"",IF($L17&gt;$N17,$I17,IF($L17&lt;$N17,$K17,IF($O17&gt;$Q17,$I17,IF($O17&lt;$Q17,$K17,"")))))</f>
        <v>FC Barcelona</v>
      </c>
      <c r="J21" s="158" t="s">
        <v>5</v>
      </c>
      <c r="K21" s="357" t="str">
        <f ca="1">IF(OR($I18="",$K18="",$L18="",$N18=""),"",IF($L18&gt;$N18,$I18,IF($L18&lt;$N18,$K18,IF($O18&gt;$Q18,$I18,IF($O18&lt;$Q18,$K18,"")))))</f>
        <v>Manchester City</v>
      </c>
      <c r="L21" s="360">
        <v>1</v>
      </c>
      <c r="M21" s="390" t="str">
        <f>Language!$E$84</f>
        <v>-</v>
      </c>
      <c r="N21" s="354">
        <v>1</v>
      </c>
      <c r="O21" s="371">
        <v>4</v>
      </c>
      <c r="P21" s="390" t="str">
        <f>Language!$E$84</f>
        <v>-</v>
      </c>
      <c r="Q21" s="355">
        <v>5</v>
      </c>
      <c r="R21" s="376"/>
      <c r="S21" s="347"/>
    </row>
    <row r="22" spans="1:30" ht="24" customHeight="1" thickTop="1" thickBot="1" x14ac:dyDescent="0.45">
      <c r="T22" s="746" t="str">
        <f>Language!$E$59</f>
        <v>Group winners</v>
      </c>
      <c r="U22" s="746"/>
    </row>
    <row r="23" spans="1:30" ht="24" customHeight="1" thickTop="1" x14ac:dyDescent="0.2">
      <c r="C23" s="372"/>
      <c r="D23" s="372"/>
      <c r="E23" s="372"/>
      <c r="F23" s="372"/>
      <c r="G23" s="372"/>
      <c r="H23" s="372"/>
      <c r="I23" s="373" t="str">
        <f>Language!$E$29</f>
        <v>End of Tournament:</v>
      </c>
      <c r="J23" s="372"/>
      <c r="K23" s="374">
        <f ca="1">IF(Planning!$R$13="","",$D$21+Planning!$R$7/1440)</f>
        <v>0.73611111111111127</v>
      </c>
      <c r="L23" s="375"/>
      <c r="M23" s="375"/>
      <c r="N23" s="375"/>
      <c r="O23" s="375"/>
      <c r="P23" s="375"/>
      <c r="Q23" s="375"/>
      <c r="R23" s="375"/>
      <c r="T23" s="484"/>
      <c r="U23" s="539" t="str">
        <f>Language!$E$10</f>
        <v>Participant or team</v>
      </c>
    </row>
    <row r="24" spans="1:30" ht="24" customHeight="1" thickBot="1" x14ac:dyDescent="0.25">
      <c r="D24" s="368"/>
      <c r="T24" s="526" t="s">
        <v>288</v>
      </c>
      <c r="U24" s="540" t="str">
        <f ca="1">IF('Preliminary Round'!$N$12="","",'Preliminary Round'!$N$12)</f>
        <v>FC Barcelona</v>
      </c>
    </row>
    <row r="25" spans="1:30" ht="24" customHeight="1" thickBot="1" x14ac:dyDescent="0.25">
      <c r="F25" s="775" t="str">
        <f>Language!$E$92</f>
        <v>Rank</v>
      </c>
      <c r="G25" s="776"/>
      <c r="H25" s="776"/>
      <c r="I25" s="799" t="str">
        <f>"  "&amp;Language!$E$10</f>
        <v xml:space="preserve">  Participant or team</v>
      </c>
      <c r="J25" s="799"/>
      <c r="K25" s="800"/>
      <c r="T25" s="483" t="s">
        <v>289</v>
      </c>
      <c r="U25" s="541" t="str">
        <f ca="1">IF('Preliminary Round'!$N$22="","",'Preliminary Round'!$N$22)</f>
        <v>Manchester City</v>
      </c>
    </row>
    <row r="26" spans="1:30" ht="24" customHeight="1" thickTop="1" thickBot="1" x14ac:dyDescent="0.25">
      <c r="E26" s="369">
        <v>1</v>
      </c>
      <c r="F26" s="777">
        <v>1</v>
      </c>
      <c r="G26" s="778"/>
      <c r="H26" s="778"/>
      <c r="I26" s="761" t="str">
        <f ca="1">IF(OR($I21="",$K21="",$L21="",$N21=""),"",IF($L21&gt;$N21,$I21,IF($L21&lt;$N21,$K21,IF($O21&gt;$Q21,$I21,IF($O21&lt;$Q21,$K21,"")))))</f>
        <v>Manchester City</v>
      </c>
      <c r="J26" s="761"/>
      <c r="K26" s="762"/>
      <c r="T26" s="433" t="s">
        <v>290</v>
      </c>
      <c r="U26" s="542" t="str">
        <f ca="1">IF('Preliminary Round'!$N$32="","",'Preliminary Round'!$N$32)</f>
        <v>Real Madrid</v>
      </c>
    </row>
    <row r="27" spans="1:30" ht="24" customHeight="1" thickTop="1" x14ac:dyDescent="0.2">
      <c r="E27" s="369">
        <v>2</v>
      </c>
      <c r="F27" s="779">
        <v>2</v>
      </c>
      <c r="G27" s="780"/>
      <c r="H27" s="780"/>
      <c r="I27" s="763" t="str">
        <f ca="1">IF(OR($I21="",$K21="",$L21="",$N21=""),"",IF($L21&lt;$N21,$I21,IF($L21&gt;$N21,$K21,IF($O21&lt;$Q21,$I21,IF($O21&gt;$Q21,$K21,"")))))</f>
        <v>FC Barcelona</v>
      </c>
      <c r="J27" s="763"/>
      <c r="K27" s="764"/>
    </row>
    <row r="28" spans="1:30" ht="24" customHeight="1" x14ac:dyDescent="0.2">
      <c r="E28" s="369">
        <v>3</v>
      </c>
      <c r="F28" s="767">
        <v>3</v>
      </c>
      <c r="G28" s="768"/>
      <c r="H28" s="768"/>
      <c r="I28" s="765" t="str">
        <f ca="1">IF(OR($I20="",$K20="",$L20="",$N20=""),"",IF($L20&gt;$N20,$I20,IF($L20&lt;$N20,$K20,IF($O20&gt;$Q20,$I20,IF($O20&lt;$Q20,$K20,"")))))</f>
        <v>Real Madrid</v>
      </c>
      <c r="J28" s="765"/>
      <c r="K28" s="766"/>
    </row>
    <row r="29" spans="1:30" ht="24" customHeight="1" thickBot="1" x14ac:dyDescent="0.25">
      <c r="E29" s="369">
        <v>4</v>
      </c>
      <c r="F29" s="769">
        <v>4</v>
      </c>
      <c r="G29" s="770"/>
      <c r="H29" s="770"/>
      <c r="I29" s="773" t="str">
        <f ca="1">IF(OR($I20="",$K20="",$L20="",$N20=""),"",IF($L20&lt;$N20,$I20,IF($L20&gt;$N20,$K20,IF($O20&lt;$Q20,$I20,IF($O20&gt;$Q20,$K20,"")))))</f>
        <v>Borussia Dortmund</v>
      </c>
      <c r="J29" s="773"/>
      <c r="K29" s="774"/>
    </row>
    <row r="30" spans="1:30" ht="13.5" thickTop="1" x14ac:dyDescent="0.2"/>
    <row r="31" spans="1:30" ht="24" customHeight="1" x14ac:dyDescent="0.2"/>
    <row r="32" spans="1:30" x14ac:dyDescent="0.2"/>
    <row r="33" x14ac:dyDescent="0.2"/>
  </sheetData>
  <sheetProtection sheet="1" selectLockedCells="1"/>
  <mergeCells count="34">
    <mergeCell ref="F28:H28"/>
    <mergeCell ref="F29:H29"/>
    <mergeCell ref="G2:V2"/>
    <mergeCell ref="G3:V3"/>
    <mergeCell ref="G4:V4"/>
    <mergeCell ref="G5:V5"/>
    <mergeCell ref="J7:T8"/>
    <mergeCell ref="F25:H25"/>
    <mergeCell ref="F26:H26"/>
    <mergeCell ref="F27:H27"/>
    <mergeCell ref="T10:U10"/>
    <mergeCell ref="I29:K29"/>
    <mergeCell ref="O11:Q11"/>
    <mergeCell ref="I28:K28"/>
    <mergeCell ref="T22:U22"/>
    <mergeCell ref="I25:K25"/>
    <mergeCell ref="I27:K27"/>
    <mergeCell ref="I11:K11"/>
    <mergeCell ref="L11:N11"/>
    <mergeCell ref="F20:H20"/>
    <mergeCell ref="F21:H21"/>
    <mergeCell ref="C19:H19"/>
    <mergeCell ref="I26:K26"/>
    <mergeCell ref="Y17:AC17"/>
    <mergeCell ref="Y18:AC18"/>
    <mergeCell ref="Y19:AC19"/>
    <mergeCell ref="Y20:AC20"/>
    <mergeCell ref="Z11:AB11"/>
    <mergeCell ref="T16:U16"/>
    <mergeCell ref="C10:H10"/>
    <mergeCell ref="C16:H16"/>
    <mergeCell ref="Y16:AC16"/>
    <mergeCell ref="R10:R11"/>
    <mergeCell ref="F11:H11"/>
  </mergeCells>
  <conditionalFormatting sqref="C12:Q15">
    <cfRule type="expression" dxfId="12" priority="1">
      <formula>OR($I12="",$K12="")</formula>
    </cfRule>
  </conditionalFormatting>
  <pageMargins left="0.7" right="0.7" top="0.78740157499999996" bottom="0.78740157499999996" header="0.3" footer="0.3"/>
  <pageSetup paperSize="9"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923B7-42EC-482C-A535-F8A6D621F2BB}">
  <sheetPr codeName="Tabelle2"/>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49" customWidth="1"/>
    <col min="2" max="2" width="4.5703125" style="49" customWidth="1"/>
    <col min="3" max="3" width="32.7109375" style="49" customWidth="1"/>
    <col min="4" max="7" width="11.7109375" style="49" customWidth="1"/>
    <col min="8" max="13" width="6.85546875" style="49" customWidth="1"/>
    <col min="14" max="14" width="32.7109375" style="49" customWidth="1"/>
    <col min="15" max="15" width="4.5703125" style="49" customWidth="1"/>
    <col min="16" max="16384" width="11.42578125" style="49" hidden="1"/>
  </cols>
  <sheetData>
    <row r="1" spans="2:14" x14ac:dyDescent="0.2"/>
    <row r="2" spans="2:14" ht="33.75" x14ac:dyDescent="0.2">
      <c r="B2" s="801" t="str">
        <f>Language!$E$7</f>
        <v>Direct comparisons</v>
      </c>
      <c r="C2" s="801"/>
      <c r="D2" s="801"/>
      <c r="E2" s="801"/>
      <c r="F2" s="801"/>
      <c r="G2" s="801"/>
      <c r="H2" s="801"/>
      <c r="I2" s="801"/>
      <c r="J2" s="801"/>
      <c r="K2" s="801"/>
      <c r="L2" s="801"/>
      <c r="M2" s="801"/>
    </row>
    <row r="3" spans="2:14" ht="42.75" customHeight="1" x14ac:dyDescent="0.2">
      <c r="B3" s="803" t="str">
        <f>Language!$E$56&amp;" A"</f>
        <v>Preliminary round group A</v>
      </c>
      <c r="C3" s="803"/>
      <c r="D3" s="803"/>
      <c r="E3" s="803"/>
      <c r="F3" s="803"/>
      <c r="G3" s="803"/>
      <c r="H3" s="803"/>
      <c r="I3" s="803"/>
      <c r="J3" s="803"/>
      <c r="K3" s="803"/>
      <c r="L3" s="803"/>
      <c r="M3" s="803"/>
    </row>
    <row r="4" spans="2:14" ht="17.25" customHeight="1" x14ac:dyDescent="0.2">
      <c r="B4" s="802" t="str">
        <f>Language!$E$82</f>
        <v>Red font means that the ranking is not clear even with the direct comparison. Fair play or lot has to decide here.</v>
      </c>
      <c r="C4" s="802"/>
      <c r="D4" s="802"/>
      <c r="E4" s="802"/>
      <c r="F4" s="802"/>
      <c r="G4" s="802"/>
      <c r="H4" s="802"/>
      <c r="I4" s="802"/>
      <c r="J4" s="802"/>
      <c r="K4" s="802"/>
      <c r="L4" s="802"/>
      <c r="M4" s="802"/>
    </row>
    <row r="5" spans="2:14" ht="17.25" customHeight="1" thickBot="1" x14ac:dyDescent="0.25">
      <c r="B5" s="122"/>
      <c r="C5" s="122"/>
      <c r="D5" s="122"/>
      <c r="E5" s="122"/>
      <c r="F5" s="122"/>
      <c r="G5" s="122"/>
      <c r="H5" s="123"/>
      <c r="I5" s="123"/>
      <c r="J5" s="123"/>
      <c r="K5" s="123"/>
      <c r="L5" s="123"/>
      <c r="M5" s="123"/>
    </row>
    <row r="6" spans="2:14" ht="21.95" customHeight="1" thickBot="1" x14ac:dyDescent="0.25">
      <c r="H6" s="152" t="str">
        <f ca="1">IF(LEN(H7)&gt;Settings!$C$17,LEFT(H7,Settings!$C$17)&amp;".",H7)</f>
        <v/>
      </c>
      <c r="I6" s="153" t="str">
        <f ca="1">IF(LEN(I7)&gt;Settings!$C$17,LEFT(I7,Settings!$C$17)&amp;".",I7)</f>
        <v/>
      </c>
      <c r="J6" s="153" t="str">
        <f ca="1">IF(LEN(J7)&gt;Settings!$C$17,LEFT(J7,Settings!$C$17)&amp;".",J7)</f>
        <v/>
      </c>
      <c r="K6" s="153" t="str">
        <f ca="1">IF(LEN(K7)&gt;Settings!$C$17,LEFT(K7,Settings!$C$17)&amp;".",K7)</f>
        <v/>
      </c>
      <c r="L6" s="153" t="str">
        <f ca="1">IF(LEN(L7)&gt;Settings!$C$17,LEFT(L7,Settings!$C$17)&amp;".",L7)</f>
        <v/>
      </c>
      <c r="M6" s="154" t="str">
        <f ca="1">IF(LEN(M7)&gt;Settings!$C$17,LEFT(M7,Settings!$C$17)&amp;".",M7)</f>
        <v/>
      </c>
    </row>
    <row r="7" spans="2:14" ht="21.95" customHeight="1" thickTop="1" thickBot="1" x14ac:dyDescent="0.25">
      <c r="B7" s="120"/>
      <c r="C7" s="126" t="str">
        <f>Language!$E$10</f>
        <v>Participant or team</v>
      </c>
      <c r="D7" s="130" t="str">
        <f>Language!$E$27</f>
        <v>Pts</v>
      </c>
      <c r="E7" s="117" t="str">
        <f>Language!$E$26</f>
        <v>GD</v>
      </c>
      <c r="F7" s="117" t="str">
        <f>Language!$E$28</f>
        <v>GF</v>
      </c>
      <c r="G7" s="155" t="str">
        <f>Language!$E$49</f>
        <v>bonus</v>
      </c>
      <c r="H7" s="134" t="str">
        <f ca="1">C8</f>
        <v/>
      </c>
      <c r="I7" s="135" t="str">
        <f ca="1">C9</f>
        <v/>
      </c>
      <c r="J7" s="135" t="str">
        <f ca="1">C10</f>
        <v/>
      </c>
      <c r="K7" s="135" t="str">
        <f ca="1">C11</f>
        <v/>
      </c>
      <c r="L7" s="135" t="str">
        <f ca="1">C12</f>
        <v/>
      </c>
      <c r="M7" s="159" t="str">
        <f ca="1">C13</f>
        <v/>
      </c>
    </row>
    <row r="8" spans="2:14" ht="21.95" customHeight="1" x14ac:dyDescent="0.2">
      <c r="B8" s="118" t="str">
        <f ca="1">IF($C8="","",INDEX(Calc1!$E$4:$E$12,MATCH($C8,Calc1!$F$4:$F$12,0)))</f>
        <v/>
      </c>
      <c r="C8" s="127" t="str">
        <f ca="1">IF(Calc1!$K$13=0,"",Calc1!$X4)</f>
        <v/>
      </c>
      <c r="D8" s="131" t="str">
        <f ca="1">IF($C8="","",VLOOKUP($C8,Calc1!$C$17:$AC$25,25,0))</f>
        <v/>
      </c>
      <c r="E8" s="114" t="str">
        <f ca="1">IF($C8="","",VLOOKUP($C8,Calc1!$C$17:$AC$25,26,0))</f>
        <v/>
      </c>
      <c r="F8" s="114" t="str">
        <f ca="1">IF($C8="","",VLOOKUP($C8,Calc1!$C$17:$AC$25,27,0))</f>
        <v/>
      </c>
      <c r="G8" s="561" t="str">
        <f ca="1">IF($C8="","",VLOOKUP(C8,'Preliminary Round'!$AH$12:$AI$37,2,0))</f>
        <v/>
      </c>
      <c r="H8" s="139"/>
      <c r="I8" s="114" t="str">
        <f ca="1">IFERROR(VLOOKUP($C8&amp;I$7,Calc1!$Z$64:$AB$207,3,0),"")</f>
        <v/>
      </c>
      <c r="J8" s="114" t="str">
        <f ca="1">IFERROR(VLOOKUP($C8&amp;J$7,Calc1!$Z$64:$AB$207,3,0),"")</f>
        <v/>
      </c>
      <c r="K8" s="114" t="str">
        <f ca="1">IFERROR(VLOOKUP($C8&amp;K$7,Calc1!$Z$64:$AB$207,3,0),"")</f>
        <v/>
      </c>
      <c r="L8" s="114" t="str">
        <f ca="1">IFERROR(VLOOKUP($C8&amp;L$7,Calc1!$Z$64:$AB$207,3,0),"")</f>
        <v/>
      </c>
      <c r="M8" s="160" t="str">
        <f ca="1">IFERROR(VLOOKUP($C8&amp;M$7,Calc1!$Z$64:$AB$207,3,0),"")</f>
        <v/>
      </c>
      <c r="N8" s="190" t="str">
        <f t="shared" ref="N8:N13" ca="1" si="0">C8</f>
        <v/>
      </c>
    </row>
    <row r="9" spans="2:14" ht="21.95" customHeight="1" x14ac:dyDescent="0.2">
      <c r="B9" s="118" t="str">
        <f ca="1">IF($C9="","",INDEX(Calc1!$E$4:$E$12,MATCH($C9,Calc1!$F$4:$F$12,0)))</f>
        <v/>
      </c>
      <c r="C9" s="128" t="str">
        <f ca="1">IF(Calc1!$K$13=0,"",Calc1!$X5)</f>
        <v/>
      </c>
      <c r="D9" s="132" t="str">
        <f ca="1">IF($C9="","",VLOOKUP($C9,Calc1!$C$17:$AC$25,25,0))</f>
        <v/>
      </c>
      <c r="E9" s="115" t="str">
        <f ca="1">IF($C9="","",VLOOKUP($C9,Calc1!$C$17:$AC$25,26,0))</f>
        <v/>
      </c>
      <c r="F9" s="115" t="str">
        <f ca="1">IF($C9="","",VLOOKUP($C9,Calc1!$C$17:$AC$25,27,0))</f>
        <v/>
      </c>
      <c r="G9" s="562" t="str">
        <f ca="1">IF($C9="","",VLOOKUP(C9,'Preliminary Round'!$AH$12:$AI$37,2,0))</f>
        <v/>
      </c>
      <c r="H9" s="140" t="str">
        <f ca="1">IFERROR(VLOOKUP($C9&amp;H$7,Calc1!$Z$64:$AB$207,3,0),"")</f>
        <v/>
      </c>
      <c r="I9" s="125"/>
      <c r="J9" s="115" t="str">
        <f ca="1">IFERROR(VLOOKUP($C9&amp;J$7,Calc1!$Z$64:$AB$207,3,0),"")</f>
        <v/>
      </c>
      <c r="K9" s="115" t="str">
        <f ca="1">IFERROR(VLOOKUP($C9&amp;K$7,Calc1!$Z$64:$AB$207,3,0),"")</f>
        <v/>
      </c>
      <c r="L9" s="115" t="str">
        <f ca="1">IFERROR(VLOOKUP($C9&amp;L$7,Calc1!$Z$64:$AB$207,3,0),"")</f>
        <v/>
      </c>
      <c r="M9" s="161" t="str">
        <f ca="1">IFERROR(VLOOKUP($C9&amp;M$7,Calc1!$Z$64:$AB$207,3,0),"")</f>
        <v/>
      </c>
      <c r="N9" s="191" t="str">
        <f t="shared" ca="1" si="0"/>
        <v/>
      </c>
    </row>
    <row r="10" spans="2:14" ht="21.95" customHeight="1" x14ac:dyDescent="0.2">
      <c r="B10" s="118" t="str">
        <f ca="1">IF($C10="","",INDEX(Calc1!$E$4:$E$12,MATCH($C10,Calc1!$F$4:$F$12,0)))</f>
        <v/>
      </c>
      <c r="C10" s="128" t="str">
        <f ca="1">IF(Calc1!$K$13=0,"",Calc1!$X6)</f>
        <v/>
      </c>
      <c r="D10" s="132" t="str">
        <f ca="1">IF($C10="","",VLOOKUP($C10,Calc1!$C$17:$AC$25,25,0))</f>
        <v/>
      </c>
      <c r="E10" s="115" t="str">
        <f ca="1">IF($C10="","",VLOOKUP($C10,Calc1!$C$17:$AC$25,26,0))</f>
        <v/>
      </c>
      <c r="F10" s="115" t="str">
        <f ca="1">IF($C10="","",VLOOKUP($C10,Calc1!$C$17:$AC$25,27,0))</f>
        <v/>
      </c>
      <c r="G10" s="562" t="str">
        <f ca="1">IF($C10="","",VLOOKUP(C10,'Preliminary Round'!$AH$12:$AI$37,2,0))</f>
        <v/>
      </c>
      <c r="H10" s="140" t="str">
        <f ca="1">IFERROR(VLOOKUP($C10&amp;H$7,Calc1!$Z$64:$AB$207,3,0),"")</f>
        <v/>
      </c>
      <c r="I10" s="115" t="str">
        <f ca="1">IFERROR(VLOOKUP($C10&amp;I$7,Calc1!$Z$64:$AB$207,3,0),"")</f>
        <v/>
      </c>
      <c r="J10" s="125"/>
      <c r="K10" s="115" t="str">
        <f ca="1">IFERROR(VLOOKUP($C10&amp;K$7,Calc1!$Z$64:$AB$207,3,0),"")</f>
        <v/>
      </c>
      <c r="L10" s="115" t="str">
        <f ca="1">IFERROR(VLOOKUP($C10&amp;L$7,Calc1!$Z$64:$AB$207,3,0),"")</f>
        <v/>
      </c>
      <c r="M10" s="161" t="str">
        <f ca="1">IFERROR(VLOOKUP($C10&amp;M$7,Calc1!$Z$64:$AB$207,3,0),"")</f>
        <v/>
      </c>
      <c r="N10" s="191" t="str">
        <f t="shared" ca="1" si="0"/>
        <v/>
      </c>
    </row>
    <row r="11" spans="2:14" ht="21.95" customHeight="1" x14ac:dyDescent="0.2">
      <c r="B11" s="118" t="str">
        <f ca="1">IF($C11="","",INDEX(Calc1!$E$4:$E$12,MATCH($C11,Calc1!$F$4:$F$12,0)))</f>
        <v/>
      </c>
      <c r="C11" s="128" t="str">
        <f ca="1">IF(Calc1!$K$13=0,"",Calc1!$X7)</f>
        <v/>
      </c>
      <c r="D11" s="132" t="str">
        <f ca="1">IF($C11="","",VLOOKUP($C11,Calc1!$C$17:$AC$25,25,0))</f>
        <v/>
      </c>
      <c r="E11" s="115" t="str">
        <f ca="1">IF($C11="","",VLOOKUP($C11,Calc1!$C$17:$AC$25,26,0))</f>
        <v/>
      </c>
      <c r="F11" s="115" t="str">
        <f ca="1">IF($C11="","",VLOOKUP($C11,Calc1!$C$17:$AC$25,27,0))</f>
        <v/>
      </c>
      <c r="G11" s="562" t="str">
        <f ca="1">IF($C11="","",VLOOKUP(C11,'Preliminary Round'!$AH$12:$AI$37,2,0))</f>
        <v/>
      </c>
      <c r="H11" s="140" t="str">
        <f ca="1">IFERROR(VLOOKUP($C11&amp;H$7,Calc1!$Z$64:$AB$207,3,0),"")</f>
        <v/>
      </c>
      <c r="I11" s="115" t="str">
        <f ca="1">IFERROR(VLOOKUP($C11&amp;I$7,Calc1!$Z$64:$AB$207,3,0),"")</f>
        <v/>
      </c>
      <c r="J11" s="115" t="str">
        <f ca="1">IFERROR(VLOOKUP($C11&amp;J$7,Calc1!$Z$64:$AB$207,3,0),"")</f>
        <v/>
      </c>
      <c r="K11" s="125"/>
      <c r="L11" s="115" t="str">
        <f ca="1">IFERROR(VLOOKUP($C11&amp;L$7,Calc1!$Z$64:$AB$207,3,0),"")</f>
        <v/>
      </c>
      <c r="M11" s="161" t="str">
        <f ca="1">IFERROR(VLOOKUP($C11&amp;M$7,Calc1!$Z$64:$AB$207,3,0),"")</f>
        <v/>
      </c>
      <c r="N11" s="191" t="str">
        <f t="shared" ca="1" si="0"/>
        <v/>
      </c>
    </row>
    <row r="12" spans="2:14" ht="21.95" customHeight="1" x14ac:dyDescent="0.2">
      <c r="B12" s="118" t="str">
        <f ca="1">IF($C12="","",INDEX(Calc1!$E$4:$E$12,MATCH($C12,Calc1!$F$4:$F$12,0)))</f>
        <v/>
      </c>
      <c r="C12" s="128" t="str">
        <f ca="1">IF(Calc1!$K$13=0,"",Calc1!$X8)</f>
        <v/>
      </c>
      <c r="D12" s="132" t="str">
        <f ca="1">IF($C12="","",VLOOKUP($C12,Calc1!$C$17:$AC$25,25,0))</f>
        <v/>
      </c>
      <c r="E12" s="115" t="str">
        <f ca="1">IF($C12="","",VLOOKUP($C12,Calc1!$C$17:$AC$25,26,0))</f>
        <v/>
      </c>
      <c r="F12" s="115" t="str">
        <f ca="1">IF($C12="","",VLOOKUP($C12,Calc1!$C$17:$AC$25,27,0))</f>
        <v/>
      </c>
      <c r="G12" s="562" t="str">
        <f ca="1">IF($C12="","",VLOOKUP(C12,'Preliminary Round'!$AH$12:$AI$37,2,0))</f>
        <v/>
      </c>
      <c r="H12" s="140" t="str">
        <f ca="1">IFERROR(VLOOKUP($C12&amp;H$7,Calc1!$Z$64:$AB$207,3,0),"")</f>
        <v/>
      </c>
      <c r="I12" s="115" t="str">
        <f ca="1">IFERROR(VLOOKUP($C12&amp;I$7,Calc1!$Z$64:$AB$207,3,0),"")</f>
        <v/>
      </c>
      <c r="J12" s="115" t="str">
        <f ca="1">IFERROR(VLOOKUP($C12&amp;J$7,Calc1!$Z$64:$AB$207,3,0),"")</f>
        <v/>
      </c>
      <c r="K12" s="115" t="str">
        <f ca="1">IFERROR(VLOOKUP($C12&amp;K$7,Calc1!$Z$64:$AB$207,3,0),"")</f>
        <v/>
      </c>
      <c r="L12" s="125"/>
      <c r="M12" s="161" t="str">
        <f ca="1">IFERROR(VLOOKUP($C12&amp;M$7,Calc1!$Z$64:$AB$207,3,0),"")</f>
        <v/>
      </c>
      <c r="N12" s="191" t="str">
        <f t="shared" ca="1" si="0"/>
        <v/>
      </c>
    </row>
    <row r="13" spans="2:14" ht="21.95" customHeight="1" thickBot="1" x14ac:dyDescent="0.25">
      <c r="B13" s="119" t="str">
        <f ca="1">IF($C13="","",INDEX(Calc1!$E$4:$E$12,MATCH($C13,Calc1!$F$4:$F$12,0)))</f>
        <v/>
      </c>
      <c r="C13" s="129" t="str">
        <f ca="1">IF(Calc1!$K$13=0,"",Calc1!$X9)</f>
        <v/>
      </c>
      <c r="D13" s="133" t="str">
        <f ca="1">IF($C13="","",VLOOKUP($C13,Calc1!$C$17:$AC$25,25,0))</f>
        <v/>
      </c>
      <c r="E13" s="116" t="str">
        <f ca="1">IF($C13="","",VLOOKUP($C13,Calc1!$C$17:$AC$25,26,0))</f>
        <v/>
      </c>
      <c r="F13" s="116" t="str">
        <f ca="1">IF($C13="","",VLOOKUP($C13,Calc1!$C$17:$AC$25,27,0))</f>
        <v/>
      </c>
      <c r="G13" s="563" t="str">
        <f ca="1">IF($C13="","",VLOOKUP(C13,'Preliminary Round'!$AH$12:$AI$37,2,0))</f>
        <v/>
      </c>
      <c r="H13" s="141" t="str">
        <f ca="1">IFERROR(VLOOKUP($C13&amp;H$7,Calc1!$Z$64:$AB$207,3,0),"")</f>
        <v/>
      </c>
      <c r="I13" s="116" t="str">
        <f ca="1">IFERROR(VLOOKUP($C13&amp;I$7,Calc1!$Z$64:$AB$207,3,0),"")</f>
        <v/>
      </c>
      <c r="J13" s="116" t="str">
        <f ca="1">IFERROR(VLOOKUP($C13&amp;J$7,Calc1!$Z$64:$AB$207,3,0),"")</f>
        <v/>
      </c>
      <c r="K13" s="116" t="str">
        <f ca="1">IFERROR(VLOOKUP($C13&amp;K$7,Calc1!$Z$64:$AB$207,3,0),"")</f>
        <v/>
      </c>
      <c r="L13" s="116" t="str">
        <f ca="1">IFERROR(VLOOKUP($C13&amp;L$7,Calc1!$Z$64:$AB$207,3,0),"")</f>
        <v/>
      </c>
      <c r="M13" s="162"/>
      <c r="N13" s="192" t="str">
        <f t="shared" ca="1" si="0"/>
        <v/>
      </c>
    </row>
    <row r="14" spans="2:14" ht="42.75" customHeight="1" thickTop="1" thickBot="1" x14ac:dyDescent="0.25">
      <c r="B14" s="136"/>
      <c r="C14" s="137"/>
      <c r="D14" s="138"/>
      <c r="E14" s="124"/>
      <c r="F14" s="124"/>
      <c r="G14" s="124"/>
      <c r="H14" s="124"/>
      <c r="I14" s="124"/>
      <c r="J14" s="124"/>
      <c r="K14" s="124"/>
      <c r="L14" s="124"/>
      <c r="M14" s="124"/>
    </row>
    <row r="15" spans="2:14" ht="21.95" customHeight="1" thickBot="1" x14ac:dyDescent="0.25">
      <c r="H15" s="152" t="str">
        <f ca="1">IF(LEN(H16)&gt;Settings!$C$17,LEFT(H16,Settings!$C$17)&amp;".",H16)</f>
        <v/>
      </c>
      <c r="I15" s="153" t="str">
        <f ca="1">IF(LEN(I16)&gt;Settings!$C$17,LEFT(I16,Settings!$C$17)&amp;".",I16)</f>
        <v/>
      </c>
      <c r="J15" s="153" t="str">
        <f ca="1">IF(LEN(J16)&gt;Settings!$C$17,LEFT(J16,Settings!$C$17)&amp;".",J16)</f>
        <v/>
      </c>
      <c r="K15" s="153" t="str">
        <f ca="1">IF(LEN(K16)&gt;Settings!$C$17,LEFT(K16,Settings!$C$17)&amp;".",K16)</f>
        <v/>
      </c>
      <c r="L15" s="153" t="str">
        <f ca="1">IF(LEN(L16)&gt;Settings!$C$17,LEFT(L16,Settings!$C$17)&amp;".",L16)</f>
        <v/>
      </c>
      <c r="M15" s="154" t="str">
        <f ca="1">IF(LEN(M16)&gt;Settings!$C$17,LEFT(M16,Settings!$C$17)&amp;".",M16)</f>
        <v/>
      </c>
    </row>
    <row r="16" spans="2:14" ht="21.95" customHeight="1" thickTop="1" thickBot="1" x14ac:dyDescent="0.25">
      <c r="B16" s="120"/>
      <c r="C16" s="126" t="str">
        <f>Language!$E$10</f>
        <v>Participant or team</v>
      </c>
      <c r="D16" s="130" t="str">
        <f>Language!$E$27</f>
        <v>Pts</v>
      </c>
      <c r="E16" s="117" t="str">
        <f>Language!$E$26</f>
        <v>GD</v>
      </c>
      <c r="F16" s="117" t="str">
        <f>Language!$E$28</f>
        <v>GF</v>
      </c>
      <c r="G16" s="155" t="str">
        <f>Language!$E$49</f>
        <v>bonus</v>
      </c>
      <c r="H16" s="134" t="str">
        <f ca="1">C17</f>
        <v/>
      </c>
      <c r="I16" s="135" t="str">
        <f ca="1">C18</f>
        <v/>
      </c>
      <c r="J16" s="135" t="str">
        <f ca="1">C19</f>
        <v/>
      </c>
      <c r="K16" s="135" t="str">
        <f ca="1">C20</f>
        <v/>
      </c>
      <c r="L16" s="135" t="str">
        <f ca="1">C21</f>
        <v/>
      </c>
      <c r="M16" s="159" t="str">
        <f ca="1">C22</f>
        <v/>
      </c>
    </row>
    <row r="17" spans="2:14" ht="21.95" customHeight="1" x14ac:dyDescent="0.2">
      <c r="B17" s="118" t="str">
        <f ca="1">IF($C17="","",INDEX(Calc1!$E$4:$E$12,MATCH($C17,Calc1!$F$4:$F$12,0)))</f>
        <v/>
      </c>
      <c r="C17" s="127" t="str">
        <f ca="1">IF(Calc1!$K$13=0,"",Calc1!$AC4)</f>
        <v/>
      </c>
      <c r="D17" s="131" t="str">
        <f ca="1">IF($C17="","",VLOOKUP($C17,Calc1!$C$17:$AC$25,25,0))</f>
        <v/>
      </c>
      <c r="E17" s="114" t="str">
        <f ca="1">IF($C17="","",VLOOKUP($C17,Calc1!$C$17:$AC$25,26,0))</f>
        <v/>
      </c>
      <c r="F17" s="114" t="str">
        <f ca="1">IF($C17="","",VLOOKUP($C17,Calc1!$C$17:$AC$25,27,0))</f>
        <v/>
      </c>
      <c r="G17" s="561" t="str">
        <f ca="1">IF($C17="","",VLOOKUP(C17,'Preliminary Round'!$AH$12:$AI$37,2,0))</f>
        <v/>
      </c>
      <c r="H17" s="139"/>
      <c r="I17" s="114" t="str">
        <f ca="1">IFERROR(VLOOKUP($C17&amp;I$16,Calc1!$Z$64:$AB$207,3,0),"")</f>
        <v/>
      </c>
      <c r="J17" s="114" t="str">
        <f ca="1">IFERROR(VLOOKUP($C17&amp;J$16,Calc1!$Z$64:$AB$207,3,0),"")</f>
        <v/>
      </c>
      <c r="K17" s="114" t="str">
        <f ca="1">IFERROR(VLOOKUP($C17&amp;K$16,Calc1!$Z$64:$AB$207,3,0),"")</f>
        <v/>
      </c>
      <c r="L17" s="114" t="str">
        <f ca="1">IFERROR(VLOOKUP($C17&amp;L$16,Calc1!$Z$64:$AB$207,3,0),"")</f>
        <v/>
      </c>
      <c r="M17" s="160" t="str">
        <f ca="1">IFERROR(VLOOKUP($C17&amp;M$16,Calc1!$Z$64:$AB$207,3,0),"")</f>
        <v/>
      </c>
      <c r="N17" s="190" t="str">
        <f t="shared" ref="N17:N22" ca="1" si="1">C17</f>
        <v/>
      </c>
    </row>
    <row r="18" spans="2:14" ht="21.95" customHeight="1" x14ac:dyDescent="0.2">
      <c r="B18" s="118" t="str">
        <f ca="1">IF($C18="","",INDEX(Calc1!$E$4:$E$12,MATCH($C18,Calc1!$F$4:$F$12,0)))</f>
        <v/>
      </c>
      <c r="C18" s="128" t="str">
        <f ca="1">IF(Calc1!$K$13=0,"",Calc1!$AC5)</f>
        <v/>
      </c>
      <c r="D18" s="132" t="str">
        <f ca="1">IF($C18="","",VLOOKUP($C18,Calc1!$C$17:$AC$25,25,0))</f>
        <v/>
      </c>
      <c r="E18" s="115" t="str">
        <f ca="1">IF($C18="","",VLOOKUP($C18,Calc1!$C$17:$AC$25,26,0))</f>
        <v/>
      </c>
      <c r="F18" s="115" t="str">
        <f ca="1">IF($C18="","",VLOOKUP($C18,Calc1!$C$17:$AC$25,27,0))</f>
        <v/>
      </c>
      <c r="G18" s="562" t="str">
        <f ca="1">IF($C18="","",VLOOKUP(C18,'Preliminary Round'!$AH$12:$AI$37,2,0))</f>
        <v/>
      </c>
      <c r="H18" s="140" t="str">
        <f ca="1">IFERROR(VLOOKUP($C18&amp;H$16,Calc1!$Z$64:$AB$207,3,0),"")</f>
        <v/>
      </c>
      <c r="I18" s="125"/>
      <c r="J18" s="115" t="str">
        <f ca="1">IFERROR(VLOOKUP($C18&amp;J$16,Calc1!$Z$64:$AB$207,3,0),"")</f>
        <v/>
      </c>
      <c r="K18" s="115" t="str">
        <f ca="1">IFERROR(VLOOKUP($C18&amp;K$16,Calc1!$Z$64:$AB$207,3,0),"")</f>
        <v/>
      </c>
      <c r="L18" s="115" t="str">
        <f ca="1">IFERROR(VLOOKUP($C18&amp;L$16,Calc1!$Z$64:$AB$207,3,0),"")</f>
        <v/>
      </c>
      <c r="M18" s="161" t="str">
        <f ca="1">IFERROR(VLOOKUP($C18&amp;M$16,Calc1!$Z$64:$AB$207,3,0),"")</f>
        <v/>
      </c>
      <c r="N18" s="191" t="str">
        <f t="shared" ca="1" si="1"/>
        <v/>
      </c>
    </row>
    <row r="19" spans="2:14" ht="21.95" customHeight="1" x14ac:dyDescent="0.2">
      <c r="B19" s="118" t="str">
        <f ca="1">IF($C19="","",INDEX(Calc1!$E$4:$E$12,MATCH($C19,Calc1!$F$4:$F$12,0)))</f>
        <v/>
      </c>
      <c r="C19" s="128" t="str">
        <f ca="1">IF(Calc1!$K$13=0,"",Calc1!$AC6)</f>
        <v/>
      </c>
      <c r="D19" s="132" t="str">
        <f ca="1">IF($C19="","",VLOOKUP($C19,Calc1!$C$17:$AC$25,25,0))</f>
        <v/>
      </c>
      <c r="E19" s="115" t="str">
        <f ca="1">IF($C19="","",VLOOKUP($C19,Calc1!$C$17:$AC$25,26,0))</f>
        <v/>
      </c>
      <c r="F19" s="115" t="str">
        <f ca="1">IF($C19="","",VLOOKUP($C19,Calc1!$C$17:$AC$25,27,0))</f>
        <v/>
      </c>
      <c r="G19" s="562" t="str">
        <f ca="1">IF($C19="","",VLOOKUP(C19,'Preliminary Round'!$AH$12:$AI$37,2,0))</f>
        <v/>
      </c>
      <c r="H19" s="140" t="str">
        <f ca="1">IFERROR(VLOOKUP($C19&amp;H$16,Calc1!$Z$64:$AB$207,3,0),"")</f>
        <v/>
      </c>
      <c r="I19" s="115" t="str">
        <f ca="1">IFERROR(VLOOKUP($C19&amp;I$16,Calc1!$Z$64:$AB$207,3,0),"")</f>
        <v/>
      </c>
      <c r="J19" s="125"/>
      <c r="K19" s="115" t="str">
        <f ca="1">IFERROR(VLOOKUP($C19&amp;K$16,Calc1!$Z$64:$AB$207,3,0),"")</f>
        <v/>
      </c>
      <c r="L19" s="115" t="str">
        <f ca="1">IFERROR(VLOOKUP($C19&amp;L$16,Calc1!$Z$64:$AB$207,3,0),"")</f>
        <v/>
      </c>
      <c r="M19" s="161" t="str">
        <f ca="1">IFERROR(VLOOKUP($C19&amp;M$16,Calc1!$Z$64:$AB$207,3,0),"")</f>
        <v/>
      </c>
      <c r="N19" s="191" t="str">
        <f t="shared" ca="1" si="1"/>
        <v/>
      </c>
    </row>
    <row r="20" spans="2:14" ht="21.95" customHeight="1" x14ac:dyDescent="0.2">
      <c r="B20" s="118" t="str">
        <f ca="1">IF($C20="","",INDEX(Calc1!$E$4:$E$12,MATCH($C20,Calc1!$F$4:$F$12,0)))</f>
        <v/>
      </c>
      <c r="C20" s="128" t="str">
        <f ca="1">IF(Calc1!$K$13=0,"",Calc1!$AC7)</f>
        <v/>
      </c>
      <c r="D20" s="132" t="str">
        <f ca="1">IF($C20="","",VLOOKUP($C20,Calc1!$C$17:$AC$25,25,0))</f>
        <v/>
      </c>
      <c r="E20" s="115" t="str">
        <f ca="1">IF($C20="","",VLOOKUP($C20,Calc1!$C$17:$AC$25,26,0))</f>
        <v/>
      </c>
      <c r="F20" s="115" t="str">
        <f ca="1">IF($C20="","",VLOOKUP($C20,Calc1!$C$17:$AC$25,27,0))</f>
        <v/>
      </c>
      <c r="G20" s="562" t="str">
        <f ca="1">IF($C20="","",VLOOKUP(C20,'Preliminary Round'!$AH$12:$AI$37,2,0))</f>
        <v/>
      </c>
      <c r="H20" s="140" t="str">
        <f ca="1">IFERROR(VLOOKUP($C20&amp;H$16,Calc1!$Z$64:$AB$207,3,0),"")</f>
        <v/>
      </c>
      <c r="I20" s="115" t="str">
        <f ca="1">IFERROR(VLOOKUP($C20&amp;I$16,Calc1!$Z$64:$AB$207,3,0),"")</f>
        <v/>
      </c>
      <c r="J20" s="115" t="str">
        <f ca="1">IFERROR(VLOOKUP($C20&amp;J$16,Calc1!$Z$64:$AB$207,3,0),"")</f>
        <v/>
      </c>
      <c r="K20" s="125"/>
      <c r="L20" s="115" t="str">
        <f ca="1">IFERROR(VLOOKUP($C20&amp;L$16,Calc1!$Z$64:$AB$207,3,0),"")</f>
        <v/>
      </c>
      <c r="M20" s="161" t="str">
        <f ca="1">IFERROR(VLOOKUP($C20&amp;M$16,Calc1!$Z$64:$AB$207,3,0),"")</f>
        <v/>
      </c>
      <c r="N20" s="191" t="str">
        <f t="shared" ca="1" si="1"/>
        <v/>
      </c>
    </row>
    <row r="21" spans="2:14" ht="21.95" customHeight="1" x14ac:dyDescent="0.2">
      <c r="B21" s="118" t="str">
        <f ca="1">IF($C21="","",INDEX(Calc1!$E$4:$E$12,MATCH($C21,Calc1!$F$4:$F$12,0)))</f>
        <v/>
      </c>
      <c r="C21" s="128" t="str">
        <f ca="1">IF(Calc1!$K$13=0,"",Calc1!$AC8)</f>
        <v/>
      </c>
      <c r="D21" s="132" t="str">
        <f ca="1">IF($C21="","",VLOOKUP($C21,Calc1!$C$17:$AC$25,25,0))</f>
        <v/>
      </c>
      <c r="E21" s="115" t="str">
        <f ca="1">IF($C21="","",VLOOKUP($C21,Calc1!$C$17:$AC$25,26,0))</f>
        <v/>
      </c>
      <c r="F21" s="115" t="str">
        <f ca="1">IF($C21="","",VLOOKUP($C21,Calc1!$C$17:$AC$25,27,0))</f>
        <v/>
      </c>
      <c r="G21" s="562" t="str">
        <f ca="1">IF($C21="","",VLOOKUP(C21,'Preliminary Round'!$AH$12:$AI$37,2,0))</f>
        <v/>
      </c>
      <c r="H21" s="140" t="str">
        <f ca="1">IFERROR(VLOOKUP($C21&amp;H$16,Calc1!$Z$64:$AB$207,3,0),"")</f>
        <v/>
      </c>
      <c r="I21" s="115" t="str">
        <f ca="1">IFERROR(VLOOKUP($C21&amp;I$16,Calc1!$Z$64:$AB$207,3,0),"")</f>
        <v/>
      </c>
      <c r="J21" s="115" t="str">
        <f ca="1">IFERROR(VLOOKUP($C21&amp;J$16,Calc1!$Z$64:$AB$207,3,0),"")</f>
        <v/>
      </c>
      <c r="K21" s="115" t="str">
        <f ca="1">IFERROR(VLOOKUP($C21&amp;K$16,Calc1!$Z$64:$AB$207,3,0),"")</f>
        <v/>
      </c>
      <c r="L21" s="125"/>
      <c r="M21" s="161" t="str">
        <f ca="1">IFERROR(VLOOKUP($C21&amp;M$16,Calc1!$Z$64:$AB$207,3,0),"")</f>
        <v/>
      </c>
      <c r="N21" s="191" t="str">
        <f t="shared" ca="1" si="1"/>
        <v/>
      </c>
    </row>
    <row r="22" spans="2:14" ht="21.95" customHeight="1" thickBot="1" x14ac:dyDescent="0.25">
      <c r="B22" s="119" t="str">
        <f ca="1">IF($C22="","",INDEX(Calc1!$E$4:$E$12,MATCH($C22,Calc1!$F$4:$F$12,0)))</f>
        <v/>
      </c>
      <c r="C22" s="129" t="str">
        <f ca="1">IF(Calc1!$K$13=0,"",Calc1!$AC9)</f>
        <v/>
      </c>
      <c r="D22" s="133" t="str">
        <f ca="1">IF($C22="","",VLOOKUP($C22,Calc1!$C$17:$AC$25,25,0))</f>
        <v/>
      </c>
      <c r="E22" s="116" t="str">
        <f ca="1">IF($C22="","",VLOOKUP($C22,Calc1!$C$17:$AC$25,26,0))</f>
        <v/>
      </c>
      <c r="F22" s="116" t="str">
        <f ca="1">IF($C22="","",VLOOKUP($C22,Calc1!$C$17:$AC$25,27,0))</f>
        <v/>
      </c>
      <c r="G22" s="563" t="str">
        <f ca="1">IF($C22="","",VLOOKUP(C22,'Preliminary Round'!$AH$12:$AI$37,2,0))</f>
        <v/>
      </c>
      <c r="H22" s="141" t="str">
        <f ca="1">IFERROR(VLOOKUP($C22&amp;H$16,Calc1!$Z$64:$AB$207,3,0),"")</f>
        <v/>
      </c>
      <c r="I22" s="116" t="str">
        <f ca="1">IFERROR(VLOOKUP($C22&amp;I$16,Calc1!$Z$64:$AB$207,3,0),"")</f>
        <v/>
      </c>
      <c r="J22" s="116" t="str">
        <f ca="1">IFERROR(VLOOKUP($C22&amp;J$16,Calc1!$Z$64:$AB$207,3,0),"")</f>
        <v/>
      </c>
      <c r="K22" s="116" t="str">
        <f ca="1">IFERROR(VLOOKUP($C22&amp;K$16,Calc1!$Z$64:$AB$207,3,0),"")</f>
        <v/>
      </c>
      <c r="L22" s="116" t="str">
        <f ca="1">IFERROR(VLOOKUP($C22&amp;L$16,Calc1!$Z$64:$AB$207,3,0),"")</f>
        <v/>
      </c>
      <c r="M22" s="162"/>
      <c r="N22" s="192" t="str">
        <f t="shared" ca="1" si="1"/>
        <v/>
      </c>
    </row>
    <row r="23" spans="2:14" ht="42.75" customHeight="1" thickTop="1" thickBot="1" x14ac:dyDescent="0.25">
      <c r="B23" s="136"/>
      <c r="C23" s="137"/>
      <c r="D23" s="138"/>
      <c r="E23" s="124"/>
      <c r="F23" s="124"/>
      <c r="G23" s="124"/>
      <c r="H23" s="124"/>
      <c r="I23" s="124"/>
      <c r="J23" s="124"/>
      <c r="K23" s="124"/>
      <c r="L23" s="124"/>
      <c r="M23" s="124"/>
    </row>
    <row r="24" spans="2:14" ht="21.95" customHeight="1" thickBot="1" x14ac:dyDescent="0.25">
      <c r="H24" s="152" t="str">
        <f ca="1">IF(LEN(H25)&gt;Settings!$C$17,LEFT(H25,Settings!$C$17)&amp;".",H25)</f>
        <v/>
      </c>
      <c r="I24" s="153" t="str">
        <f ca="1">IF(LEN(I25)&gt;Settings!$C$17,LEFT(I25,Settings!$C$17)&amp;".",I25)</f>
        <v/>
      </c>
      <c r="J24" s="153" t="str">
        <f ca="1">IF(LEN(J25)&gt;Settings!$C$17,LEFT(J25,Settings!$C$17)&amp;".",J25)</f>
        <v/>
      </c>
      <c r="K24" s="153" t="str">
        <f ca="1">IF(LEN(K25)&gt;Settings!$C$17,LEFT(K25,Settings!$C$17)&amp;".",K25)</f>
        <v/>
      </c>
      <c r="L24" s="153" t="str">
        <f ca="1">IF(LEN(L25)&gt;Settings!$C$17,LEFT(L25,Settings!$C$17)&amp;".",L25)</f>
        <v/>
      </c>
      <c r="M24" s="154" t="str">
        <f ca="1">IF(LEN(M25)&gt;Settings!$C$17,LEFT(M25,Settings!$C$17)&amp;".",M25)</f>
        <v/>
      </c>
    </row>
    <row r="25" spans="2:14" ht="21.95" customHeight="1" thickTop="1" thickBot="1" x14ac:dyDescent="0.25">
      <c r="B25" s="120"/>
      <c r="C25" s="126" t="str">
        <f>Language!$E$10</f>
        <v>Participant or team</v>
      </c>
      <c r="D25" s="130" t="str">
        <f>Language!$E$27</f>
        <v>Pts</v>
      </c>
      <c r="E25" s="117" t="str">
        <f>Language!$E$26</f>
        <v>GD</v>
      </c>
      <c r="F25" s="117" t="str">
        <f>Language!$E$28</f>
        <v>GF</v>
      </c>
      <c r="G25" s="155" t="str">
        <f>Language!$E$49</f>
        <v>bonus</v>
      </c>
      <c r="H25" s="134" t="str">
        <f ca="1">C26</f>
        <v/>
      </c>
      <c r="I25" s="135" t="str">
        <f ca="1">C27</f>
        <v/>
      </c>
      <c r="J25" s="135" t="str">
        <f ca="1">C28</f>
        <v/>
      </c>
      <c r="K25" s="135" t="str">
        <f ca="1">C29</f>
        <v/>
      </c>
      <c r="L25" s="135" t="str">
        <f ca="1">C30</f>
        <v/>
      </c>
      <c r="M25" s="159" t="str">
        <f ca="1">C31</f>
        <v/>
      </c>
    </row>
    <row r="26" spans="2:14" ht="21.95" customHeight="1" x14ac:dyDescent="0.2">
      <c r="B26" s="118" t="str">
        <f ca="1">IF($C26="","",INDEX(Calc1!$E$4:$E$12,MATCH($C26,Calc1!$F$4:$F$12,0)))</f>
        <v/>
      </c>
      <c r="C26" s="127" t="str">
        <f ca="1">IF(Calc1!$K$13=0,"",Calc1!$AH4)</f>
        <v/>
      </c>
      <c r="D26" s="131" t="str">
        <f ca="1">IF($C26="","",VLOOKUP($C26,Calc1!$C$17:$AC$25,25,0))</f>
        <v/>
      </c>
      <c r="E26" s="114" t="str">
        <f ca="1">IF($C26="","",VLOOKUP($C26,Calc1!$C$17:$AC$25,26,0))</f>
        <v/>
      </c>
      <c r="F26" s="114" t="str">
        <f ca="1">IF($C26="","",VLOOKUP($C26,Calc1!$C$17:$AC$25,27,0))</f>
        <v/>
      </c>
      <c r="G26" s="561" t="str">
        <f ca="1">IF($C26="","",VLOOKUP(C26,'Preliminary Round'!$AH$12:$AI$37,2,0))</f>
        <v/>
      </c>
      <c r="H26" s="139"/>
      <c r="I26" s="114" t="str">
        <f ca="1">IFERROR(VLOOKUP($C26&amp;I$25,Calc1!$Z$64:$AB$207,3,0),"")</f>
        <v/>
      </c>
      <c r="J26" s="114" t="str">
        <f ca="1">IFERROR(VLOOKUP($C26&amp;J$25,Calc1!$Z$64:$AB$207,3,0),"")</f>
        <v/>
      </c>
      <c r="K26" s="114" t="str">
        <f ca="1">IFERROR(VLOOKUP($C26&amp;K$25,Calc1!$Z$64:$AB$207,3,0),"")</f>
        <v/>
      </c>
      <c r="L26" s="114" t="str">
        <f ca="1">IFERROR(VLOOKUP($C26&amp;L$25,Calc1!$Z$64:$AB$207,3,0),"")</f>
        <v/>
      </c>
      <c r="M26" s="160" t="str">
        <f ca="1">IFERROR(VLOOKUP($C26&amp;M$25,Calc1!$Z$64:$AB$207,3,0),"")</f>
        <v/>
      </c>
      <c r="N26" s="190" t="str">
        <f t="shared" ref="N26:N31" ca="1" si="2">C26</f>
        <v/>
      </c>
    </row>
    <row r="27" spans="2:14" ht="21.95" customHeight="1" x14ac:dyDescent="0.2">
      <c r="B27" s="118" t="str">
        <f ca="1">IF($C27="","",INDEX(Calc1!$E$4:$E$12,MATCH($C27,Calc1!$F$4:$F$12,0)))</f>
        <v/>
      </c>
      <c r="C27" s="128" t="str">
        <f ca="1">IF(Calc1!$K$13=0,"",Calc1!$AH5)</f>
        <v/>
      </c>
      <c r="D27" s="132" t="str">
        <f ca="1">IF($C27="","",VLOOKUP($C27,Calc1!$C$17:$AC$25,25,0))</f>
        <v/>
      </c>
      <c r="E27" s="115" t="str">
        <f ca="1">IF($C27="","",VLOOKUP($C27,Calc1!$C$17:$AC$25,26,0))</f>
        <v/>
      </c>
      <c r="F27" s="115" t="str">
        <f ca="1">IF($C27="","",VLOOKUP($C27,Calc1!$C$17:$AC$25,27,0))</f>
        <v/>
      </c>
      <c r="G27" s="562" t="str">
        <f ca="1">IF($C27="","",VLOOKUP(C27,'Preliminary Round'!$AH$12:$AI$37,2,0))</f>
        <v/>
      </c>
      <c r="H27" s="140" t="str">
        <f ca="1">IFERROR(VLOOKUP($C27&amp;H$25,Calc1!$Z$64:$AB$207,3,0),"")</f>
        <v/>
      </c>
      <c r="I27" s="125"/>
      <c r="J27" s="115" t="str">
        <f ca="1">IFERROR(VLOOKUP($C27&amp;J$25,Calc1!$Z$64:$AB$207,3,0),"")</f>
        <v/>
      </c>
      <c r="K27" s="115" t="str">
        <f ca="1">IFERROR(VLOOKUP($C27&amp;K$25,Calc1!$Z$64:$AB$207,3,0),"")</f>
        <v/>
      </c>
      <c r="L27" s="115" t="str">
        <f ca="1">IFERROR(VLOOKUP($C27&amp;L$25,Calc1!$Z$64:$AB$207,3,0),"")</f>
        <v/>
      </c>
      <c r="M27" s="161" t="str">
        <f ca="1">IFERROR(VLOOKUP($C27&amp;M$25,Calc1!$Z$64:$AB$207,3,0),"")</f>
        <v/>
      </c>
      <c r="N27" s="191" t="str">
        <f t="shared" ca="1" si="2"/>
        <v/>
      </c>
    </row>
    <row r="28" spans="2:14" ht="21.95" customHeight="1" x14ac:dyDescent="0.2">
      <c r="B28" s="118" t="str">
        <f ca="1">IF($C28="","",INDEX(Calc1!$E$4:$E$12,MATCH($C28,Calc1!$F$4:$F$12,0)))</f>
        <v/>
      </c>
      <c r="C28" s="128" t="str">
        <f ca="1">IF(Calc1!$K$13=0,"",Calc1!$AH6)</f>
        <v/>
      </c>
      <c r="D28" s="132" t="str">
        <f ca="1">IF($C28="","",VLOOKUP($C28,Calc1!$C$17:$AC$25,25,0))</f>
        <v/>
      </c>
      <c r="E28" s="115" t="str">
        <f ca="1">IF($C28="","",VLOOKUP($C28,Calc1!$C$17:$AC$25,26,0))</f>
        <v/>
      </c>
      <c r="F28" s="115" t="str">
        <f ca="1">IF($C28="","",VLOOKUP($C28,Calc1!$C$17:$AC$25,27,0))</f>
        <v/>
      </c>
      <c r="G28" s="562" t="str">
        <f ca="1">IF($C28="","",VLOOKUP(C28,'Preliminary Round'!$AH$12:$AI$37,2,0))</f>
        <v/>
      </c>
      <c r="H28" s="140" t="str">
        <f ca="1">IFERROR(VLOOKUP($C28&amp;H$25,Calc1!$Z$64:$AB$207,3,0),"")</f>
        <v/>
      </c>
      <c r="I28" s="115" t="str">
        <f ca="1">IFERROR(VLOOKUP($C28&amp;I$25,Calc1!$Z$64:$AB$207,3,0),"")</f>
        <v/>
      </c>
      <c r="J28" s="125"/>
      <c r="K28" s="115" t="str">
        <f ca="1">IFERROR(VLOOKUP($C28&amp;K$25,Calc1!$Z$64:$AB$207,3,0),"")</f>
        <v/>
      </c>
      <c r="L28" s="115" t="str">
        <f ca="1">IFERROR(VLOOKUP($C28&amp;L$25,Calc1!$Z$64:$AB$207,3,0),"")</f>
        <v/>
      </c>
      <c r="M28" s="161" t="str">
        <f ca="1">IFERROR(VLOOKUP($C28&amp;M$25,Calc1!$Z$64:$AB$207,3,0),"")</f>
        <v/>
      </c>
      <c r="N28" s="191" t="str">
        <f t="shared" ca="1" si="2"/>
        <v/>
      </c>
    </row>
    <row r="29" spans="2:14" ht="21.95" customHeight="1" x14ac:dyDescent="0.2">
      <c r="B29" s="118" t="str">
        <f ca="1">IF($C29="","",INDEX(Calc1!$E$4:$E$12,MATCH($C29,Calc1!$F$4:$F$12,0)))</f>
        <v/>
      </c>
      <c r="C29" s="128" t="str">
        <f ca="1">IF(Calc1!$K$13=0,"",Calc1!$AH7)</f>
        <v/>
      </c>
      <c r="D29" s="132" t="str">
        <f ca="1">IF($C29="","",VLOOKUP($C29,Calc1!$C$17:$AC$25,25,0))</f>
        <v/>
      </c>
      <c r="E29" s="115" t="str">
        <f ca="1">IF($C29="","",VLOOKUP($C29,Calc1!$C$17:$AC$25,26,0))</f>
        <v/>
      </c>
      <c r="F29" s="115" t="str">
        <f ca="1">IF($C29="","",VLOOKUP($C29,Calc1!$C$17:$AC$25,27,0))</f>
        <v/>
      </c>
      <c r="G29" s="562" t="str">
        <f ca="1">IF($C29="","",VLOOKUP(C29,'Preliminary Round'!$AH$12:$AI$37,2,0))</f>
        <v/>
      </c>
      <c r="H29" s="140" t="str">
        <f ca="1">IFERROR(VLOOKUP($C29&amp;H$25,Calc1!$Z$64:$AB$207,3,0),"")</f>
        <v/>
      </c>
      <c r="I29" s="115" t="str">
        <f ca="1">IFERROR(VLOOKUP($C29&amp;I$25,Calc1!$Z$64:$AB$207,3,0),"")</f>
        <v/>
      </c>
      <c r="J29" s="115" t="str">
        <f ca="1">IFERROR(VLOOKUP($C29&amp;J$25,Calc1!$Z$64:$AB$207,3,0),"")</f>
        <v/>
      </c>
      <c r="K29" s="125"/>
      <c r="L29" s="115" t="str">
        <f ca="1">IFERROR(VLOOKUP($C29&amp;L$25,Calc1!$Z$64:$AB$207,3,0),"")</f>
        <v/>
      </c>
      <c r="M29" s="161" t="str">
        <f ca="1">IFERROR(VLOOKUP($C29&amp;M$25,Calc1!$Z$64:$AB$207,3,0),"")</f>
        <v/>
      </c>
      <c r="N29" s="191" t="str">
        <f t="shared" ca="1" si="2"/>
        <v/>
      </c>
    </row>
    <row r="30" spans="2:14" ht="21.95" customHeight="1" x14ac:dyDescent="0.2">
      <c r="B30" s="118" t="str">
        <f ca="1">IF($C30="","",INDEX(Calc1!$E$4:$E$12,MATCH($C30,Calc1!$F$4:$F$12,0)))</f>
        <v/>
      </c>
      <c r="C30" s="128" t="str">
        <f ca="1">IF(Calc1!$K$13=0,"",Calc1!$AH8)</f>
        <v/>
      </c>
      <c r="D30" s="132" t="str">
        <f ca="1">IF($C30="","",VLOOKUP($C30,Calc1!$C$17:$AC$25,25,0))</f>
        <v/>
      </c>
      <c r="E30" s="115" t="str">
        <f ca="1">IF($C30="","",VLOOKUP($C30,Calc1!$C$17:$AC$25,26,0))</f>
        <v/>
      </c>
      <c r="F30" s="115" t="str">
        <f ca="1">IF($C30="","",VLOOKUP($C30,Calc1!$C$17:$AC$25,27,0))</f>
        <v/>
      </c>
      <c r="G30" s="562" t="str">
        <f ca="1">IF($C30="","",VLOOKUP(C30,'Preliminary Round'!$AH$12:$AI$37,2,0))</f>
        <v/>
      </c>
      <c r="H30" s="140" t="str">
        <f ca="1">IFERROR(VLOOKUP($C30&amp;H$25,Calc1!$Z$64:$AB$207,3,0),"")</f>
        <v/>
      </c>
      <c r="I30" s="115" t="str">
        <f ca="1">IFERROR(VLOOKUP($C30&amp;I$25,Calc1!$Z$64:$AB$207,3,0),"")</f>
        <v/>
      </c>
      <c r="J30" s="115" t="str">
        <f ca="1">IFERROR(VLOOKUP($C30&amp;J$25,Calc1!$Z$64:$AB$207,3,0),"")</f>
        <v/>
      </c>
      <c r="K30" s="115" t="str">
        <f ca="1">IFERROR(VLOOKUP($C30&amp;K$25,Calc1!$Z$64:$AB$207,3,0),"")</f>
        <v/>
      </c>
      <c r="L30" s="125"/>
      <c r="M30" s="161" t="str">
        <f ca="1">IFERROR(VLOOKUP($C30&amp;M$25,Calc1!$Z$64:$AB$207,3,0),"")</f>
        <v/>
      </c>
      <c r="N30" s="191" t="str">
        <f t="shared" ca="1" si="2"/>
        <v/>
      </c>
    </row>
    <row r="31" spans="2:14" ht="21.95" customHeight="1" thickBot="1" x14ac:dyDescent="0.25">
      <c r="B31" s="119" t="str">
        <f ca="1">IF($C31="","",INDEX(Calc1!$E$4:$E$12,MATCH($C31,Calc1!$F$4:$F$12,0)))</f>
        <v/>
      </c>
      <c r="C31" s="129" t="str">
        <f ca="1">IF(Calc1!$K$13=0,"",Calc1!$AH9)</f>
        <v/>
      </c>
      <c r="D31" s="133" t="str">
        <f ca="1">IF($C31="","",VLOOKUP($C31,Calc1!$C$17:$AC$25,25,0))</f>
        <v/>
      </c>
      <c r="E31" s="116" t="str">
        <f ca="1">IF($C31="","",VLOOKUP($C31,Calc1!$C$17:$AC$25,26,0))</f>
        <v/>
      </c>
      <c r="F31" s="116" t="str">
        <f ca="1">IF($C31="","",VLOOKUP($C31,Calc1!$C$17:$AC$25,27,0))</f>
        <v/>
      </c>
      <c r="G31" s="563" t="str">
        <f ca="1">IF($C31="","",VLOOKUP(C31,'Preliminary Round'!$AH$12:$AI$37,2,0))</f>
        <v/>
      </c>
      <c r="H31" s="141" t="str">
        <f ca="1">IFERROR(VLOOKUP($C31&amp;H$25,Calc1!$Z$64:$AB$207,3,0),"")</f>
        <v/>
      </c>
      <c r="I31" s="116" t="str">
        <f ca="1">IFERROR(VLOOKUP($C31&amp;I$25,Calc1!$Z$64:$AB$207,3,0),"")</f>
        <v/>
      </c>
      <c r="J31" s="116" t="str">
        <f ca="1">IFERROR(VLOOKUP($C31&amp;J$25,Calc1!$Z$64:$AB$207,3,0),"")</f>
        <v/>
      </c>
      <c r="K31" s="116" t="str">
        <f ca="1">IFERROR(VLOOKUP($C31&amp;K$25,Calc1!$Z$64:$AB$207,3,0),"")</f>
        <v/>
      </c>
      <c r="L31" s="116" t="str">
        <f ca="1">IFERROR(VLOOKUP($C31&amp;L$25,Calc1!$Z$64:$AB$207,3,0),"")</f>
        <v/>
      </c>
      <c r="M31" s="162"/>
      <c r="N31" s="192" t="str">
        <f t="shared" ca="1" si="2"/>
        <v/>
      </c>
    </row>
    <row r="32" spans="2:14" ht="42.75" customHeight="1" thickTop="1" thickBot="1" x14ac:dyDescent="0.25"/>
    <row r="33" spans="2:14" ht="21.95" customHeight="1" thickBot="1" x14ac:dyDescent="0.25">
      <c r="H33" s="152" t="str">
        <f ca="1">IF(LEN(H34)&gt;Settings!$C$17,LEFT(H34,Settings!$C$17)&amp;".",H34)</f>
        <v/>
      </c>
      <c r="I33" s="153" t="str">
        <f ca="1">IF(LEN(I34)&gt;Settings!$C$17,LEFT(I34,Settings!$C$17)&amp;".",I34)</f>
        <v/>
      </c>
      <c r="J33" s="153" t="str">
        <f ca="1">IF(LEN(J34)&gt;Settings!$C$17,LEFT(J34,Settings!$C$17)&amp;".",J34)</f>
        <v/>
      </c>
      <c r="K33" s="153" t="str">
        <f ca="1">IF(LEN(K34)&gt;Settings!$C$17,LEFT(K34,Settings!$C$17)&amp;".",K34)</f>
        <v/>
      </c>
      <c r="L33" s="153" t="str">
        <f ca="1">IF(LEN(L34)&gt;Settings!$C$17,LEFT(L34,Settings!$C$17)&amp;".",L34)</f>
        <v/>
      </c>
      <c r="M33" s="154" t="str">
        <f ca="1">IF(LEN(M34)&gt;Settings!$C$17,LEFT(M34,Settings!$C$17)&amp;".",M34)</f>
        <v/>
      </c>
    </row>
    <row r="34" spans="2:14" ht="21.95" customHeight="1" thickTop="1" thickBot="1" x14ac:dyDescent="0.25">
      <c r="B34" s="120"/>
      <c r="C34" s="126" t="str">
        <f>Language!$E$10</f>
        <v>Participant or team</v>
      </c>
      <c r="D34" s="130" t="str">
        <f>Language!$E$27</f>
        <v>Pts</v>
      </c>
      <c r="E34" s="117" t="str">
        <f>Language!$E$26</f>
        <v>GD</v>
      </c>
      <c r="F34" s="117" t="str">
        <f>Language!$E$28</f>
        <v>GF</v>
      </c>
      <c r="G34" s="155" t="str">
        <f>Language!$E$49</f>
        <v>bonus</v>
      </c>
      <c r="H34" s="134" t="str">
        <f ca="1">C35</f>
        <v/>
      </c>
      <c r="I34" s="135" t="str">
        <f ca="1">C36</f>
        <v/>
      </c>
      <c r="J34" s="135" t="str">
        <f ca="1">C37</f>
        <v/>
      </c>
      <c r="K34" s="135" t="str">
        <f ca="1">C38</f>
        <v/>
      </c>
      <c r="L34" s="135" t="str">
        <f ca="1">C39</f>
        <v/>
      </c>
      <c r="M34" s="159" t="str">
        <f ca="1">C40</f>
        <v/>
      </c>
    </row>
    <row r="35" spans="2:14" ht="21.95" customHeight="1" x14ac:dyDescent="0.2">
      <c r="B35" s="118" t="str">
        <f ca="1">IF($C35="","",INDEX(Calc1!$E$4:$E$12,MATCH($C35,Calc1!$F$4:$F$12,0)))</f>
        <v/>
      </c>
      <c r="C35" s="127" t="str">
        <f ca="1">IF(Calc1!$K$13=0,"",Calc1!$AM4)</f>
        <v/>
      </c>
      <c r="D35" s="131" t="str">
        <f ca="1">IF($C35="","",VLOOKUP($C35,Calc1!$C$17:$AC$25,25,0))</f>
        <v/>
      </c>
      <c r="E35" s="114" t="str">
        <f ca="1">IF($C35="","",VLOOKUP($C35,Calc1!$C$17:$AC$25,26,0))</f>
        <v/>
      </c>
      <c r="F35" s="114" t="str">
        <f ca="1">IF($C35="","",VLOOKUP($C35,Calc1!$C$17:$AC$25,27,0))</f>
        <v/>
      </c>
      <c r="G35" s="561" t="str">
        <f ca="1">IF($C35="","",VLOOKUP(C35,'Preliminary Round'!$AH$12:$AI$37,2,0))</f>
        <v/>
      </c>
      <c r="H35" s="139"/>
      <c r="I35" s="114" t="str">
        <f ca="1">IFERROR(VLOOKUP($C35&amp;I$34,Calc1!$Z$64:$AB$207,3,0),"")</f>
        <v/>
      </c>
      <c r="J35" s="114" t="str">
        <f ca="1">IFERROR(VLOOKUP($C35&amp;J$34,Calc1!$Z$64:$AB$207,3,0),"")</f>
        <v/>
      </c>
      <c r="K35" s="114" t="str">
        <f ca="1">IFERROR(VLOOKUP($C35&amp;K$34,Calc1!$Z$64:$AB$207,3,0),"")</f>
        <v/>
      </c>
      <c r="L35" s="114" t="str">
        <f ca="1">IFERROR(VLOOKUP($C35&amp;L$34,Calc1!$Z$64:$AB$207,3,0),"")</f>
        <v/>
      </c>
      <c r="M35" s="160" t="str">
        <f ca="1">IFERROR(VLOOKUP($C35&amp;M$34,Calc1!$Z$64:$AB$207,3,0),"")</f>
        <v/>
      </c>
      <c r="N35" s="190" t="str">
        <f t="shared" ref="N35:N40" ca="1" si="3">C35</f>
        <v/>
      </c>
    </row>
    <row r="36" spans="2:14" ht="21.95" customHeight="1" x14ac:dyDescent="0.2">
      <c r="B36" s="118" t="str">
        <f ca="1">IF($C36="","",INDEX(Calc1!$E$4:$E$12,MATCH($C36,Calc1!$F$4:$F$12,0)))</f>
        <v/>
      </c>
      <c r="C36" s="128" t="str">
        <f ca="1">IF(Calc1!$K$13=0,"",Calc1!$AM5)</f>
        <v/>
      </c>
      <c r="D36" s="132" t="str">
        <f ca="1">IF($C36="","",VLOOKUP($C36,Calc1!$C$17:$AC$25,25,0))</f>
        <v/>
      </c>
      <c r="E36" s="115" t="str">
        <f ca="1">IF($C36="","",VLOOKUP($C36,Calc1!$C$17:$AC$25,26,0))</f>
        <v/>
      </c>
      <c r="F36" s="115" t="str">
        <f ca="1">IF($C36="","",VLOOKUP($C36,Calc1!$C$17:$AC$25,27,0))</f>
        <v/>
      </c>
      <c r="G36" s="562" t="str">
        <f ca="1">IF($C36="","",VLOOKUP(C36,'Preliminary Round'!$AH$12:$AI$37,2,0))</f>
        <v/>
      </c>
      <c r="H36" s="140" t="str">
        <f ca="1">IFERROR(VLOOKUP($C36&amp;H$34,Calc1!$Z$64:$AB$207,3,0),"")</f>
        <v/>
      </c>
      <c r="I36" s="125"/>
      <c r="J36" s="115" t="str">
        <f ca="1">IFERROR(VLOOKUP($C36&amp;J$34,Calc1!$Z$64:$AB$207,3,0),"")</f>
        <v/>
      </c>
      <c r="K36" s="115" t="str">
        <f ca="1">IFERROR(VLOOKUP($C36&amp;K$34,Calc1!$Z$64:$AB$207,3,0),"")</f>
        <v/>
      </c>
      <c r="L36" s="115" t="str">
        <f ca="1">IFERROR(VLOOKUP($C36&amp;L$34,Calc1!$Z$64:$AB$207,3,0),"")</f>
        <v/>
      </c>
      <c r="M36" s="161" t="str">
        <f ca="1">IFERROR(VLOOKUP($C36&amp;M$34,Calc1!$Z$64:$AB$207,3,0),"")</f>
        <v/>
      </c>
      <c r="N36" s="191" t="str">
        <f t="shared" ca="1" si="3"/>
        <v/>
      </c>
    </row>
    <row r="37" spans="2:14" ht="21.95" customHeight="1" x14ac:dyDescent="0.2">
      <c r="B37" s="118" t="str">
        <f ca="1">IF($C37="","",INDEX(Calc1!$E$4:$E$12,MATCH($C37,Calc1!$F$4:$F$12,0)))</f>
        <v/>
      </c>
      <c r="C37" s="128" t="str">
        <f ca="1">IF(Calc1!$K$13=0,"",Calc1!$AM6)</f>
        <v/>
      </c>
      <c r="D37" s="132" t="str">
        <f ca="1">IF($C37="","",VLOOKUP($C37,Calc1!$C$17:$AC$25,25,0))</f>
        <v/>
      </c>
      <c r="E37" s="115" t="str">
        <f ca="1">IF($C37="","",VLOOKUP($C37,Calc1!$C$17:$AC$25,26,0))</f>
        <v/>
      </c>
      <c r="F37" s="115" t="str">
        <f ca="1">IF($C37="","",VLOOKUP($C37,Calc1!$C$17:$AC$25,27,0))</f>
        <v/>
      </c>
      <c r="G37" s="562" t="str">
        <f ca="1">IF($C37="","",VLOOKUP(C37,'Preliminary Round'!$AH$12:$AI$37,2,0))</f>
        <v/>
      </c>
      <c r="H37" s="140" t="str">
        <f ca="1">IFERROR(VLOOKUP($C37&amp;H$34,Calc1!$Z$64:$AB$207,3,0),"")</f>
        <v/>
      </c>
      <c r="I37" s="115" t="str">
        <f ca="1">IFERROR(VLOOKUP($C37&amp;I$34,Calc1!$Z$64:$AB$207,3,0),"")</f>
        <v/>
      </c>
      <c r="J37" s="125"/>
      <c r="K37" s="115" t="str">
        <f ca="1">IFERROR(VLOOKUP($C37&amp;K$34,Calc1!$Z$64:$AB$207,3,0),"")</f>
        <v/>
      </c>
      <c r="L37" s="115" t="str">
        <f ca="1">IFERROR(VLOOKUP($C37&amp;L$34,Calc1!$Z$64:$AB$207,3,0),"")</f>
        <v/>
      </c>
      <c r="M37" s="161" t="str">
        <f ca="1">IFERROR(VLOOKUP($C37&amp;M$34,Calc1!$Z$64:$AB$207,3,0),"")</f>
        <v/>
      </c>
      <c r="N37" s="191" t="str">
        <f t="shared" ca="1" si="3"/>
        <v/>
      </c>
    </row>
    <row r="38" spans="2:14" ht="21.95" customHeight="1" x14ac:dyDescent="0.2">
      <c r="B38" s="118" t="str">
        <f ca="1">IF($C38="","",INDEX(Calc1!$E$4:$E$12,MATCH($C38,Calc1!$F$4:$F$12,0)))</f>
        <v/>
      </c>
      <c r="C38" s="128" t="str">
        <f ca="1">IF(Calc1!$K$13=0,"",Calc1!$AM7)</f>
        <v/>
      </c>
      <c r="D38" s="132" t="str">
        <f ca="1">IF($C38="","",VLOOKUP($C38,Calc1!$C$17:$AC$25,25,0))</f>
        <v/>
      </c>
      <c r="E38" s="115" t="str">
        <f ca="1">IF($C38="","",VLOOKUP($C38,Calc1!$C$17:$AC$25,26,0))</f>
        <v/>
      </c>
      <c r="F38" s="115" t="str">
        <f ca="1">IF($C38="","",VLOOKUP($C38,Calc1!$C$17:$AC$25,27,0))</f>
        <v/>
      </c>
      <c r="G38" s="562" t="str">
        <f ca="1">IF($C38="","",VLOOKUP(C38,'Preliminary Round'!$AH$12:$AI$37,2,0))</f>
        <v/>
      </c>
      <c r="H38" s="140" t="str">
        <f ca="1">IFERROR(VLOOKUP($C38&amp;H$34,Calc1!$Z$64:$AB$207,3,0),"")</f>
        <v/>
      </c>
      <c r="I38" s="115" t="str">
        <f ca="1">IFERROR(VLOOKUP($C38&amp;I$34,Calc1!$Z$64:$AB$207,3,0),"")</f>
        <v/>
      </c>
      <c r="J38" s="115" t="str">
        <f ca="1">IFERROR(VLOOKUP($C38&amp;J$34,Calc1!$Z$64:$AB$207,3,0),"")</f>
        <v/>
      </c>
      <c r="K38" s="125"/>
      <c r="L38" s="115" t="str">
        <f ca="1">IFERROR(VLOOKUP($C38&amp;L$34,Calc1!$Z$64:$AB$207,3,0),"")</f>
        <v/>
      </c>
      <c r="M38" s="161" t="str">
        <f ca="1">IFERROR(VLOOKUP($C38&amp;M$34,Calc1!$Z$64:$AB$207,3,0),"")</f>
        <v/>
      </c>
      <c r="N38" s="191" t="str">
        <f t="shared" ca="1" si="3"/>
        <v/>
      </c>
    </row>
    <row r="39" spans="2:14" ht="21.95" customHeight="1" x14ac:dyDescent="0.2">
      <c r="B39" s="118" t="str">
        <f ca="1">IF($C39="","",INDEX(Calc1!$E$4:$E$12,MATCH($C39,Calc1!$F$4:$F$12,0)))</f>
        <v/>
      </c>
      <c r="C39" s="128" t="str">
        <f ca="1">IF(Calc1!$K$13=0,"",Calc1!$AM8)</f>
        <v/>
      </c>
      <c r="D39" s="132" t="str">
        <f ca="1">IF($C39="","",VLOOKUP($C39,Calc1!$C$17:$AC$25,25,0))</f>
        <v/>
      </c>
      <c r="E39" s="115" t="str">
        <f ca="1">IF($C39="","",VLOOKUP($C39,Calc1!$C$17:$AC$25,26,0))</f>
        <v/>
      </c>
      <c r="F39" s="115" t="str">
        <f ca="1">IF($C39="","",VLOOKUP($C39,Calc1!$C$17:$AC$25,27,0))</f>
        <v/>
      </c>
      <c r="G39" s="562" t="str">
        <f ca="1">IF($C39="","",VLOOKUP(C39,'Preliminary Round'!$AH$12:$AI$37,2,0))</f>
        <v/>
      </c>
      <c r="H39" s="140" t="str">
        <f ca="1">IFERROR(VLOOKUP($C39&amp;H$34,Calc1!$Z$64:$AB$207,3,0),"")</f>
        <v/>
      </c>
      <c r="I39" s="115" t="str">
        <f ca="1">IFERROR(VLOOKUP($C39&amp;I$34,Calc1!$Z$64:$AB$207,3,0),"")</f>
        <v/>
      </c>
      <c r="J39" s="115" t="str">
        <f ca="1">IFERROR(VLOOKUP($C39&amp;J$34,Calc1!$Z$64:$AB$207,3,0),"")</f>
        <v/>
      </c>
      <c r="K39" s="115" t="str">
        <f ca="1">IFERROR(VLOOKUP($C39&amp;K$34,Calc1!$Z$64:$AB$207,3,0),"")</f>
        <v/>
      </c>
      <c r="L39" s="125"/>
      <c r="M39" s="161" t="str">
        <f ca="1">IFERROR(VLOOKUP($C39&amp;M$34,Calc1!$Z$64:$AB$207,3,0),"")</f>
        <v/>
      </c>
      <c r="N39" s="191" t="str">
        <f t="shared" ca="1" si="3"/>
        <v/>
      </c>
    </row>
    <row r="40" spans="2:14" ht="21.95" customHeight="1" thickBot="1" x14ac:dyDescent="0.25">
      <c r="B40" s="119" t="str">
        <f ca="1">IF($C40="","",INDEX(Calc1!$E$4:$E$12,MATCH($C40,Calc1!$F$4:$F$12,0)))</f>
        <v/>
      </c>
      <c r="C40" s="129" t="str">
        <f ca="1">IF(Calc1!$K$13=0,"",Calc1!$AM9)</f>
        <v/>
      </c>
      <c r="D40" s="133" t="str">
        <f ca="1">IF($C40="","",VLOOKUP($C40,Calc1!$C$17:$AC$25,25,0))</f>
        <v/>
      </c>
      <c r="E40" s="116" t="str">
        <f ca="1">IF($C40="","",VLOOKUP($C40,Calc1!$C$17:$AC$25,26,0))</f>
        <v/>
      </c>
      <c r="F40" s="116" t="str">
        <f ca="1">IF($C40="","",VLOOKUP($C40,Calc1!$C$17:$AC$25,27,0))</f>
        <v/>
      </c>
      <c r="G40" s="563" t="str">
        <f ca="1">IF($C40="","",VLOOKUP(C40,'Preliminary Round'!$AH$12:$AI$37,2,0))</f>
        <v/>
      </c>
      <c r="H40" s="141" t="str">
        <f ca="1">IFERROR(VLOOKUP($C40&amp;H$34,Calc1!$Z$64:$AB$207,3,0),"")</f>
        <v/>
      </c>
      <c r="I40" s="116" t="str">
        <f ca="1">IFERROR(VLOOKUP($C40&amp;I$34,Calc1!$Z$64:$AB$207,3,0),"")</f>
        <v/>
      </c>
      <c r="J40" s="116" t="str">
        <f ca="1">IFERROR(VLOOKUP($C40&amp;J$34,Calc1!$Z$64:$AB$207,3,0),"")</f>
        <v/>
      </c>
      <c r="K40" s="116" t="str">
        <f ca="1">IFERROR(VLOOKUP($C40&amp;K$34,Calc1!$Z$64:$AB$207,3,0),"")</f>
        <v/>
      </c>
      <c r="L40" s="116" t="str">
        <f ca="1">IFERROR(VLOOKUP($C40&amp;L$34,Calc1!$Z$64:$AB$207,3,0),"")</f>
        <v/>
      </c>
      <c r="M40" s="162"/>
      <c r="N40" s="192"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4:M4"/>
    <mergeCell ref="B3:M3"/>
  </mergeCells>
  <conditionalFormatting sqref="B8:N13 B17:N22 B26:N31 B35:N40">
    <cfRule type="expression" dxfId="11" priority="1">
      <formula>OR(AND($B8=$B7,$C7&lt;&gt;""),AND($B8=$B9,$C9&lt;&gt;""))</formula>
    </cfRule>
  </conditionalFormatting>
  <pageMargins left="0.7" right="0.7" top="0.78740157499999996" bottom="0.78740157499999996"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95D79-012B-47EB-BB76-85174D42DB5A}">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49" customWidth="1"/>
    <col min="2" max="2" width="4.5703125" style="49" customWidth="1"/>
    <col min="3" max="3" width="32.7109375" style="49" customWidth="1"/>
    <col min="4" max="7" width="11.7109375" style="49" customWidth="1"/>
    <col min="8" max="13" width="6.85546875" style="49" customWidth="1"/>
    <col min="14" max="14" width="32.7109375" style="49" customWidth="1"/>
    <col min="15" max="15" width="4.85546875" style="49" customWidth="1"/>
    <col min="16" max="16384" width="11.42578125" style="49" hidden="1"/>
  </cols>
  <sheetData>
    <row r="1" spans="2:14" x14ac:dyDescent="0.2"/>
    <row r="2" spans="2:14" ht="33.75" x14ac:dyDescent="0.2">
      <c r="B2" s="801" t="str">
        <f>Language!$E$7</f>
        <v>Direct comparisons</v>
      </c>
      <c r="C2" s="801"/>
      <c r="D2" s="801"/>
      <c r="E2" s="801"/>
      <c r="F2" s="801"/>
      <c r="G2" s="801"/>
      <c r="H2" s="801"/>
      <c r="I2" s="801"/>
      <c r="J2" s="801"/>
      <c r="K2" s="801"/>
      <c r="L2" s="801"/>
      <c r="M2" s="801"/>
    </row>
    <row r="3" spans="2:14" ht="42.75" customHeight="1" x14ac:dyDescent="0.2">
      <c r="B3" s="803" t="str">
        <f>Language!$E$56&amp;" B"</f>
        <v>Preliminary round group B</v>
      </c>
      <c r="C3" s="803"/>
      <c r="D3" s="803"/>
      <c r="E3" s="803"/>
      <c r="F3" s="803"/>
      <c r="G3" s="803"/>
      <c r="H3" s="803"/>
      <c r="I3" s="803"/>
      <c r="J3" s="803"/>
      <c r="K3" s="803"/>
      <c r="L3" s="803"/>
      <c r="M3" s="803"/>
    </row>
    <row r="4" spans="2:14" ht="17.25" customHeight="1" x14ac:dyDescent="0.2">
      <c r="B4" s="802" t="str">
        <f>Language!$E$82</f>
        <v>Red font means that the ranking is not clear even with the direct comparison. Fair play or lot has to decide here.</v>
      </c>
      <c r="C4" s="802"/>
      <c r="D4" s="802"/>
      <c r="E4" s="802"/>
      <c r="F4" s="802"/>
      <c r="G4" s="802"/>
      <c r="H4" s="802"/>
      <c r="I4" s="802"/>
      <c r="J4" s="802"/>
      <c r="K4" s="802"/>
      <c r="L4" s="802"/>
      <c r="M4" s="802"/>
    </row>
    <row r="5" spans="2:14" ht="17.25" customHeight="1" thickBot="1" x14ac:dyDescent="0.25">
      <c r="B5" s="123"/>
      <c r="C5" s="123"/>
      <c r="D5" s="123"/>
      <c r="E5" s="123"/>
      <c r="F5" s="123"/>
      <c r="G5" s="123"/>
      <c r="H5" s="123"/>
      <c r="I5" s="123"/>
      <c r="J5" s="123"/>
      <c r="K5" s="123"/>
      <c r="L5" s="123"/>
      <c r="M5" s="123"/>
    </row>
    <row r="6" spans="2:14" ht="21.95" customHeight="1" thickBot="1" x14ac:dyDescent="0.25">
      <c r="H6" s="152" t="str">
        <f ca="1">IF(LEN(H7)&gt;Settings!$C$17,LEFT(H7,Settings!$C$17)&amp;".",H7)</f>
        <v/>
      </c>
      <c r="I6" s="153" t="str">
        <f ca="1">IF(LEN(I7)&gt;Settings!$C$17,LEFT(I7,Settings!$C$17)&amp;".",I7)</f>
        <v/>
      </c>
      <c r="J6" s="153" t="str">
        <f ca="1">IF(LEN(J7)&gt;Settings!$C$17,LEFT(J7,Settings!$C$17)&amp;".",J7)</f>
        <v/>
      </c>
      <c r="K6" s="153" t="str">
        <f ca="1">IF(LEN(K7)&gt;Settings!$C$17,LEFT(K7,Settings!$C$17)&amp;".",K7)</f>
        <v/>
      </c>
      <c r="L6" s="153" t="str">
        <f ca="1">IF(LEN(L7)&gt;Settings!$C$17,LEFT(L7,Settings!$C$17)&amp;".",L7)</f>
        <v/>
      </c>
      <c r="M6" s="154" t="str">
        <f ca="1">IF(LEN(M7)&gt;Settings!$C$17,LEFT(M7,Settings!$C$17)&amp;".",M7)</f>
        <v/>
      </c>
    </row>
    <row r="7" spans="2:14" ht="21.95" customHeight="1" thickTop="1" thickBot="1" x14ac:dyDescent="0.25">
      <c r="B7" s="120"/>
      <c r="C7" s="126" t="str">
        <f>Language!$E$10</f>
        <v>Participant or team</v>
      </c>
      <c r="D7" s="130" t="str">
        <f>Language!$E$27</f>
        <v>Pts</v>
      </c>
      <c r="E7" s="117" t="str">
        <f>Language!$E$26</f>
        <v>GD</v>
      </c>
      <c r="F7" s="117" t="str">
        <f>Language!$E$28</f>
        <v>GF</v>
      </c>
      <c r="G7" s="155" t="str">
        <f>Language!$E$49</f>
        <v>bonus</v>
      </c>
      <c r="H7" s="134" t="str">
        <f ca="1">C8</f>
        <v/>
      </c>
      <c r="I7" s="135" t="str">
        <f ca="1">C9</f>
        <v/>
      </c>
      <c r="J7" s="135" t="str">
        <f ca="1">C10</f>
        <v/>
      </c>
      <c r="K7" s="135" t="str">
        <f ca="1">C11</f>
        <v/>
      </c>
      <c r="L7" s="135" t="str">
        <f ca="1">C12</f>
        <v/>
      </c>
      <c r="M7" s="159" t="str">
        <f ca="1">C13</f>
        <v/>
      </c>
    </row>
    <row r="8" spans="2:14" ht="21.95" customHeight="1" x14ac:dyDescent="0.2">
      <c r="B8" s="118" t="str">
        <f ca="1">IF($C8="","",INDEX(Calc2!$E$4:$E$12,MATCH($C8,Calc2!$F$4:$F$12,0)))</f>
        <v/>
      </c>
      <c r="C8" s="127" t="str">
        <f ca="1">IF(Calc2!$K$13=0,"",Calc2!$X4)</f>
        <v/>
      </c>
      <c r="D8" s="131" t="str">
        <f ca="1">IF($C8="","",VLOOKUP($C8,Calc2!$C$17:$AC$25,25,0))</f>
        <v/>
      </c>
      <c r="E8" s="114" t="str">
        <f ca="1">IF($C8="","",VLOOKUP($C8,Calc2!$C$17:$AC$25,26,0))</f>
        <v/>
      </c>
      <c r="F8" s="114" t="str">
        <f ca="1">IF($C8="","",VLOOKUP($C8,Calc2!$C$17:$AC$25,27,0))</f>
        <v/>
      </c>
      <c r="G8" s="561" t="str">
        <f ca="1">IF($C8="","",VLOOKUP(C8,'Preliminary Round'!$AH$12:$AI$37,2,0))</f>
        <v/>
      </c>
      <c r="H8" s="139"/>
      <c r="I8" s="114" t="str">
        <f ca="1">IFERROR(VLOOKUP($C8&amp;I$7,Calc2!$Z$64:$AB$207,3,0),"")</f>
        <v/>
      </c>
      <c r="J8" s="114" t="str">
        <f ca="1">IFERROR(VLOOKUP($C8&amp;J$7,Calc2!$Z$64:$AB$207,3,0),"")</f>
        <v/>
      </c>
      <c r="K8" s="114" t="str">
        <f ca="1">IFERROR(VLOOKUP($C8&amp;K$7,Calc2!$Z$64:$AB$207,3,0),"")</f>
        <v/>
      </c>
      <c r="L8" s="114" t="str">
        <f ca="1">IFERROR(VLOOKUP($C8&amp;L$7,Calc2!$Z$64:$AB$207,3,0),"")</f>
        <v/>
      </c>
      <c r="M8" s="160" t="str">
        <f ca="1">IFERROR(VLOOKUP($C8&amp;M$7,Calc2!$Z$64:$AB$207,3,0),"")</f>
        <v/>
      </c>
      <c r="N8" s="190" t="str">
        <f t="shared" ref="N8:N13" ca="1" si="0">C8</f>
        <v/>
      </c>
    </row>
    <row r="9" spans="2:14" ht="21.95" customHeight="1" x14ac:dyDescent="0.2">
      <c r="B9" s="118" t="str">
        <f ca="1">IF($C9="","",INDEX(Calc2!$E$4:$E$12,MATCH($C9,Calc2!$F$4:$F$12,0)))</f>
        <v/>
      </c>
      <c r="C9" s="128" t="str">
        <f ca="1">IF(Calc2!$K$13=0,"",Calc2!$X5)</f>
        <v/>
      </c>
      <c r="D9" s="132" t="str">
        <f ca="1">IF($C9="","",VLOOKUP($C9,Calc2!$C$17:$AC$25,25,0))</f>
        <v/>
      </c>
      <c r="E9" s="115" t="str">
        <f ca="1">IF($C9="","",VLOOKUP($C9,Calc2!$C$17:$AC$25,26,0))</f>
        <v/>
      </c>
      <c r="F9" s="115" t="str">
        <f ca="1">IF($C9="","",VLOOKUP($C9,Calc2!$C$17:$AC$25,27,0))</f>
        <v/>
      </c>
      <c r="G9" s="562" t="str">
        <f ca="1">IF($C9="","",VLOOKUP(C9,'Preliminary Round'!$AH$12:$AI$37,2,0))</f>
        <v/>
      </c>
      <c r="H9" s="140" t="str">
        <f ca="1">IFERROR(VLOOKUP($C9&amp;H$7,Calc2!$Z$64:$AB$207,3,0),"")</f>
        <v/>
      </c>
      <c r="I9" s="125"/>
      <c r="J9" s="115" t="str">
        <f ca="1">IFERROR(VLOOKUP($C9&amp;J$7,Calc2!$Z$64:$AB$207,3,0),"")</f>
        <v/>
      </c>
      <c r="K9" s="115" t="str">
        <f ca="1">IFERROR(VLOOKUP($C9&amp;K$7,Calc2!$Z$64:$AB$207,3,0),"")</f>
        <v/>
      </c>
      <c r="L9" s="115" t="str">
        <f ca="1">IFERROR(VLOOKUP($C9&amp;L$7,Calc2!$Z$64:$AB$207,3,0),"")</f>
        <v/>
      </c>
      <c r="M9" s="161" t="str">
        <f ca="1">IFERROR(VLOOKUP($C9&amp;M$7,Calc2!$Z$64:$AB$207,3,0),"")</f>
        <v/>
      </c>
      <c r="N9" s="191" t="str">
        <f t="shared" ca="1" si="0"/>
        <v/>
      </c>
    </row>
    <row r="10" spans="2:14" ht="21.95" customHeight="1" x14ac:dyDescent="0.2">
      <c r="B10" s="118" t="str">
        <f ca="1">IF($C10="","",INDEX(Calc2!$E$4:$E$12,MATCH($C10,Calc2!$F$4:$F$12,0)))</f>
        <v/>
      </c>
      <c r="C10" s="128" t="str">
        <f ca="1">IF(Calc2!$K$13=0,"",Calc2!$X6)</f>
        <v/>
      </c>
      <c r="D10" s="132" t="str">
        <f ca="1">IF($C10="","",VLOOKUP($C10,Calc2!$C$17:$AC$25,25,0))</f>
        <v/>
      </c>
      <c r="E10" s="115" t="str">
        <f ca="1">IF($C10="","",VLOOKUP($C10,Calc2!$C$17:$AC$25,26,0))</f>
        <v/>
      </c>
      <c r="F10" s="115" t="str">
        <f ca="1">IF($C10="","",VLOOKUP($C10,Calc2!$C$17:$AC$25,27,0))</f>
        <v/>
      </c>
      <c r="G10" s="562" t="str">
        <f ca="1">IF($C10="","",VLOOKUP(C10,'Preliminary Round'!$AH$12:$AI$37,2,0))</f>
        <v/>
      </c>
      <c r="H10" s="140" t="str">
        <f ca="1">IFERROR(VLOOKUP($C10&amp;H$7,Calc2!$Z$64:$AB$207,3,0),"")</f>
        <v/>
      </c>
      <c r="I10" s="115" t="str">
        <f ca="1">IFERROR(VLOOKUP($C10&amp;I$7,Calc2!$Z$64:$AB$207,3,0),"")</f>
        <v/>
      </c>
      <c r="J10" s="125"/>
      <c r="K10" s="115" t="str">
        <f ca="1">IFERROR(VLOOKUP($C10&amp;K$7,Calc2!$Z$64:$AB$207,3,0),"")</f>
        <v/>
      </c>
      <c r="L10" s="115" t="str">
        <f ca="1">IFERROR(VLOOKUP($C10&amp;L$7,Calc2!$Z$64:$AB$207,3,0),"")</f>
        <v/>
      </c>
      <c r="M10" s="161" t="str">
        <f ca="1">IFERROR(VLOOKUP($C10&amp;M$7,Calc2!$Z$64:$AB$207,3,0),"")</f>
        <v/>
      </c>
      <c r="N10" s="191" t="str">
        <f t="shared" ca="1" si="0"/>
        <v/>
      </c>
    </row>
    <row r="11" spans="2:14" ht="21.95" customHeight="1" x14ac:dyDescent="0.2">
      <c r="B11" s="118" t="str">
        <f ca="1">IF($C11="","",INDEX(Calc2!$E$4:$E$12,MATCH($C11,Calc2!$F$4:$F$12,0)))</f>
        <v/>
      </c>
      <c r="C11" s="128" t="str">
        <f ca="1">IF(Calc2!$K$13=0,"",Calc2!$X7)</f>
        <v/>
      </c>
      <c r="D11" s="132" t="str">
        <f ca="1">IF($C11="","",VLOOKUP($C11,Calc2!$C$17:$AC$25,25,0))</f>
        <v/>
      </c>
      <c r="E11" s="115" t="str">
        <f ca="1">IF($C11="","",VLOOKUP($C11,Calc2!$C$17:$AC$25,26,0))</f>
        <v/>
      </c>
      <c r="F11" s="115" t="str">
        <f ca="1">IF($C11="","",VLOOKUP($C11,Calc2!$C$17:$AC$25,27,0))</f>
        <v/>
      </c>
      <c r="G11" s="562" t="str">
        <f ca="1">IF($C11="","",VLOOKUP(C11,'Preliminary Round'!$AH$12:$AI$37,2,0))</f>
        <v/>
      </c>
      <c r="H11" s="140" t="str">
        <f ca="1">IFERROR(VLOOKUP($C11&amp;H$7,Calc2!$Z$64:$AB$207,3,0),"")</f>
        <v/>
      </c>
      <c r="I11" s="115" t="str">
        <f ca="1">IFERROR(VLOOKUP($C11&amp;I$7,Calc2!$Z$64:$AB$207,3,0),"")</f>
        <v/>
      </c>
      <c r="J11" s="115" t="str">
        <f ca="1">IFERROR(VLOOKUP($C11&amp;J$7,Calc2!$Z$64:$AB$207,3,0),"")</f>
        <v/>
      </c>
      <c r="K11" s="125"/>
      <c r="L11" s="115" t="str">
        <f ca="1">IFERROR(VLOOKUP($C11&amp;L$7,Calc2!$Z$64:$AB$207,3,0),"")</f>
        <v/>
      </c>
      <c r="M11" s="161" t="str">
        <f ca="1">IFERROR(VLOOKUP($C11&amp;M$7,Calc2!$Z$64:$AB$207,3,0),"")</f>
        <v/>
      </c>
      <c r="N11" s="191" t="str">
        <f t="shared" ca="1" si="0"/>
        <v/>
      </c>
    </row>
    <row r="12" spans="2:14" ht="21.95" customHeight="1" x14ac:dyDescent="0.2">
      <c r="B12" s="118" t="str">
        <f ca="1">IF($C12="","",INDEX(Calc2!$E$4:$E$12,MATCH($C12,Calc2!$F$4:$F$12,0)))</f>
        <v/>
      </c>
      <c r="C12" s="128" t="str">
        <f ca="1">IF(Calc2!$K$13=0,"",Calc2!$X8)</f>
        <v/>
      </c>
      <c r="D12" s="132" t="str">
        <f ca="1">IF($C12="","",VLOOKUP($C12,Calc2!$C$17:$AC$25,25,0))</f>
        <v/>
      </c>
      <c r="E12" s="115" t="str">
        <f ca="1">IF($C12="","",VLOOKUP($C12,Calc2!$C$17:$AC$25,26,0))</f>
        <v/>
      </c>
      <c r="F12" s="115" t="str">
        <f ca="1">IF($C12="","",VLOOKUP($C12,Calc2!$C$17:$AC$25,27,0))</f>
        <v/>
      </c>
      <c r="G12" s="562" t="str">
        <f ca="1">IF($C12="","",VLOOKUP(C12,'Preliminary Round'!$AH$12:$AI$37,2,0))</f>
        <v/>
      </c>
      <c r="H12" s="140" t="str">
        <f ca="1">IFERROR(VLOOKUP($C12&amp;H$7,Calc2!$Z$64:$AB$207,3,0),"")</f>
        <v/>
      </c>
      <c r="I12" s="115" t="str">
        <f ca="1">IFERROR(VLOOKUP($C12&amp;I$7,Calc2!$Z$64:$AB$207,3,0),"")</f>
        <v/>
      </c>
      <c r="J12" s="115" t="str">
        <f ca="1">IFERROR(VLOOKUP($C12&amp;J$7,Calc2!$Z$64:$AB$207,3,0),"")</f>
        <v/>
      </c>
      <c r="K12" s="115" t="str">
        <f ca="1">IFERROR(VLOOKUP($C12&amp;K$7,Calc2!$Z$64:$AB$207,3,0),"")</f>
        <v/>
      </c>
      <c r="L12" s="125"/>
      <c r="M12" s="161" t="str">
        <f ca="1">IFERROR(VLOOKUP($C12&amp;M$7,Calc2!$Z$64:$AB$207,3,0),"")</f>
        <v/>
      </c>
      <c r="N12" s="191" t="str">
        <f t="shared" ca="1" si="0"/>
        <v/>
      </c>
    </row>
    <row r="13" spans="2:14" ht="21.95" customHeight="1" thickBot="1" x14ac:dyDescent="0.25">
      <c r="B13" s="119" t="str">
        <f ca="1">IF($C13="","",INDEX(Calc2!$E$4:$E$12,MATCH($C13,Calc2!$F$4:$F$12,0)))</f>
        <v/>
      </c>
      <c r="C13" s="129" t="str">
        <f ca="1">IF(Calc2!$K$13=0,"",Calc2!$X9)</f>
        <v/>
      </c>
      <c r="D13" s="133" t="str">
        <f ca="1">IF($C13="","",VLOOKUP($C13,Calc2!$C$17:$AC$25,25,0))</f>
        <v/>
      </c>
      <c r="E13" s="116" t="str">
        <f ca="1">IF($C13="","",VLOOKUP($C13,Calc2!$C$17:$AC$25,26,0))</f>
        <v/>
      </c>
      <c r="F13" s="116" t="str">
        <f ca="1">IF($C13="","",VLOOKUP($C13,Calc2!$C$17:$AC$25,27,0))</f>
        <v/>
      </c>
      <c r="G13" s="563" t="str">
        <f ca="1">IF($C13="","",VLOOKUP(C13,'Preliminary Round'!$AH$12:$AI$37,2,0))</f>
        <v/>
      </c>
      <c r="H13" s="141" t="str">
        <f ca="1">IFERROR(VLOOKUP($C13&amp;H$7,Calc2!$Z$64:$AB$207,3,0),"")</f>
        <v/>
      </c>
      <c r="I13" s="116" t="str">
        <f ca="1">IFERROR(VLOOKUP($C13&amp;I$7,Calc2!$Z$64:$AB$207,3,0),"")</f>
        <v/>
      </c>
      <c r="J13" s="116" t="str">
        <f ca="1">IFERROR(VLOOKUP($C13&amp;J$7,Calc2!$Z$64:$AB$207,3,0),"")</f>
        <v/>
      </c>
      <c r="K13" s="116" t="str">
        <f ca="1">IFERROR(VLOOKUP($C13&amp;K$7,Calc2!$Z$64:$AB$207,3,0),"")</f>
        <v/>
      </c>
      <c r="L13" s="116" t="str">
        <f ca="1">IFERROR(VLOOKUP($C13&amp;L$7,Calc2!$Z$64:$AB$207,3,0),"")</f>
        <v/>
      </c>
      <c r="M13" s="162"/>
      <c r="N13" s="192" t="str">
        <f t="shared" ca="1" si="0"/>
        <v/>
      </c>
    </row>
    <row r="14" spans="2:14" ht="42.75" customHeight="1" thickTop="1" thickBot="1" x14ac:dyDescent="0.25">
      <c r="B14" s="136"/>
      <c r="C14" s="137"/>
      <c r="D14" s="138"/>
      <c r="E14" s="124"/>
      <c r="F14" s="124"/>
      <c r="G14" s="124"/>
      <c r="H14" s="124"/>
      <c r="I14" s="124"/>
      <c r="J14" s="124"/>
      <c r="K14" s="124"/>
      <c r="L14" s="124"/>
      <c r="M14" s="124"/>
    </row>
    <row r="15" spans="2:14" ht="21.95" customHeight="1" thickBot="1" x14ac:dyDescent="0.25">
      <c r="H15" s="152" t="str">
        <f ca="1">IF(LEN(H16)&gt;Settings!$C$17,LEFT(H16,Settings!$C$17)&amp;".",H16)</f>
        <v/>
      </c>
      <c r="I15" s="153" t="str">
        <f ca="1">IF(LEN(I16)&gt;Settings!$C$17,LEFT(I16,Settings!$C$17)&amp;".",I16)</f>
        <v/>
      </c>
      <c r="J15" s="153" t="str">
        <f ca="1">IF(LEN(J16)&gt;Settings!$C$17,LEFT(J16,Settings!$C$17)&amp;".",J16)</f>
        <v/>
      </c>
      <c r="K15" s="153" t="str">
        <f ca="1">IF(LEN(K16)&gt;Settings!$C$17,LEFT(K16,Settings!$C$17)&amp;".",K16)</f>
        <v/>
      </c>
      <c r="L15" s="153" t="str">
        <f ca="1">IF(LEN(L16)&gt;Settings!$C$17,LEFT(L16,Settings!$C$17)&amp;".",L16)</f>
        <v/>
      </c>
      <c r="M15" s="154" t="str">
        <f ca="1">IF(LEN(M16)&gt;Settings!$C$17,LEFT(M16,Settings!$C$17)&amp;".",M16)</f>
        <v/>
      </c>
    </row>
    <row r="16" spans="2:14" ht="21.95" customHeight="1" thickTop="1" thickBot="1" x14ac:dyDescent="0.25">
      <c r="B16" s="120"/>
      <c r="C16" s="126" t="str">
        <f>Language!$E$10</f>
        <v>Participant or team</v>
      </c>
      <c r="D16" s="130" t="str">
        <f>Language!$E$27</f>
        <v>Pts</v>
      </c>
      <c r="E16" s="117" t="str">
        <f>Language!$E$26</f>
        <v>GD</v>
      </c>
      <c r="F16" s="117" t="str">
        <f>Language!$E$28</f>
        <v>GF</v>
      </c>
      <c r="G16" s="155" t="str">
        <f>Language!$E$49</f>
        <v>bonus</v>
      </c>
      <c r="H16" s="134" t="str">
        <f ca="1">C17</f>
        <v/>
      </c>
      <c r="I16" s="135" t="str">
        <f ca="1">C18</f>
        <v/>
      </c>
      <c r="J16" s="135" t="str">
        <f ca="1">C19</f>
        <v/>
      </c>
      <c r="K16" s="135" t="str">
        <f ca="1">C20</f>
        <v/>
      </c>
      <c r="L16" s="135" t="str">
        <f ca="1">C21</f>
        <v/>
      </c>
      <c r="M16" s="159" t="str">
        <f ca="1">C22</f>
        <v/>
      </c>
    </row>
    <row r="17" spans="2:14" ht="21.95" customHeight="1" x14ac:dyDescent="0.2">
      <c r="B17" s="118" t="str">
        <f ca="1">IF($C17="","",INDEX(Calc2!$E$4:$E$12,MATCH($C17,Calc2!$F$4:$F$12,0)))</f>
        <v/>
      </c>
      <c r="C17" s="127" t="str">
        <f ca="1">IF(Calc2!$K$13=0,"",Calc2!$AC4)</f>
        <v/>
      </c>
      <c r="D17" s="131" t="str">
        <f ca="1">IF($C17="","",VLOOKUP($C17,Calc2!$C$17:$AC$25,25,0))</f>
        <v/>
      </c>
      <c r="E17" s="114" t="str">
        <f ca="1">IF($C17="","",VLOOKUP($C17,Calc2!$C$17:$AC$25,26,0))</f>
        <v/>
      </c>
      <c r="F17" s="114" t="str">
        <f ca="1">IF($C17="","",VLOOKUP($C17,Calc2!$C$17:$AC$25,27,0))</f>
        <v/>
      </c>
      <c r="G17" s="561" t="str">
        <f ca="1">IF($C17="","",VLOOKUP(C17,'Preliminary Round'!$AH$12:$AI$37,2,0))</f>
        <v/>
      </c>
      <c r="H17" s="139"/>
      <c r="I17" s="114" t="str">
        <f ca="1">IFERROR(VLOOKUP($C17&amp;I$16,Calc2!$Z$64:$AB$207,3,0),"")</f>
        <v/>
      </c>
      <c r="J17" s="114" t="str">
        <f ca="1">IFERROR(VLOOKUP($C17&amp;J$16,Calc2!$Z$64:$AB$207,3,0),"")</f>
        <v/>
      </c>
      <c r="K17" s="114" t="str">
        <f ca="1">IFERROR(VLOOKUP($C17&amp;K$16,Calc2!$Z$64:$AB$207,3,0),"")</f>
        <v/>
      </c>
      <c r="L17" s="114" t="str">
        <f ca="1">IFERROR(VLOOKUP($C17&amp;L$16,Calc2!$Z$64:$AB$207,3,0),"")</f>
        <v/>
      </c>
      <c r="M17" s="160" t="str">
        <f ca="1">IFERROR(VLOOKUP($C17&amp;M$16,Calc2!$Z$64:$AB$207,3,0),"")</f>
        <v/>
      </c>
      <c r="N17" s="190" t="str">
        <f t="shared" ref="N17:N22" ca="1" si="1">C17</f>
        <v/>
      </c>
    </row>
    <row r="18" spans="2:14" ht="21.95" customHeight="1" x14ac:dyDescent="0.2">
      <c r="B18" s="118" t="str">
        <f ca="1">IF($C18="","",INDEX(Calc2!$E$4:$E$12,MATCH($C18,Calc2!$F$4:$F$12,0)))</f>
        <v/>
      </c>
      <c r="C18" s="128" t="str">
        <f ca="1">IF(Calc2!$K$13=0,"",Calc2!$AC5)</f>
        <v/>
      </c>
      <c r="D18" s="132" t="str">
        <f ca="1">IF($C18="","",VLOOKUP($C18,Calc2!$C$17:$AC$25,25,0))</f>
        <v/>
      </c>
      <c r="E18" s="115" t="str">
        <f ca="1">IF($C18="","",VLOOKUP($C18,Calc2!$C$17:$AC$25,26,0))</f>
        <v/>
      </c>
      <c r="F18" s="115" t="str">
        <f ca="1">IF($C18="","",VLOOKUP($C18,Calc2!$C$17:$AC$25,27,0))</f>
        <v/>
      </c>
      <c r="G18" s="562" t="str">
        <f ca="1">IF($C18="","",VLOOKUP(C18,'Preliminary Round'!$AH$12:$AI$37,2,0))</f>
        <v/>
      </c>
      <c r="H18" s="140" t="str">
        <f ca="1">IFERROR(VLOOKUP($C18&amp;H$16,Calc2!$Z$64:$AB$207,3,0),"")</f>
        <v/>
      </c>
      <c r="I18" s="125"/>
      <c r="J18" s="115" t="str">
        <f ca="1">IFERROR(VLOOKUP($C18&amp;J$16,Calc2!$Z$64:$AB$207,3,0),"")</f>
        <v/>
      </c>
      <c r="K18" s="115" t="str">
        <f ca="1">IFERROR(VLOOKUP($C18&amp;K$16,Calc2!$Z$64:$AB$207,3,0),"")</f>
        <v/>
      </c>
      <c r="L18" s="115" t="str">
        <f ca="1">IFERROR(VLOOKUP($C18&amp;L$16,Calc2!$Z$64:$AB$207,3,0),"")</f>
        <v/>
      </c>
      <c r="M18" s="161" t="str">
        <f ca="1">IFERROR(VLOOKUP($C18&amp;M$16,Calc2!$Z$64:$AB$207,3,0),"")</f>
        <v/>
      </c>
      <c r="N18" s="191" t="str">
        <f t="shared" ca="1" si="1"/>
        <v/>
      </c>
    </row>
    <row r="19" spans="2:14" ht="21.95" customHeight="1" x14ac:dyDescent="0.2">
      <c r="B19" s="118" t="str">
        <f ca="1">IF($C19="","",INDEX(Calc2!$E$4:$E$12,MATCH($C19,Calc2!$F$4:$F$12,0)))</f>
        <v/>
      </c>
      <c r="C19" s="128" t="str">
        <f ca="1">IF(Calc2!$K$13=0,"",Calc2!$AC6)</f>
        <v/>
      </c>
      <c r="D19" s="132" t="str">
        <f ca="1">IF($C19="","",VLOOKUP($C19,Calc2!$C$17:$AC$25,25,0))</f>
        <v/>
      </c>
      <c r="E19" s="115" t="str">
        <f ca="1">IF($C19="","",VLOOKUP($C19,Calc2!$C$17:$AC$25,26,0))</f>
        <v/>
      </c>
      <c r="F19" s="115" t="str">
        <f ca="1">IF($C19="","",VLOOKUP($C19,Calc2!$C$17:$AC$25,27,0))</f>
        <v/>
      </c>
      <c r="G19" s="562" t="str">
        <f ca="1">IF($C19="","",VLOOKUP(C19,'Preliminary Round'!$AH$12:$AI$37,2,0))</f>
        <v/>
      </c>
      <c r="H19" s="140" t="str">
        <f ca="1">IFERROR(VLOOKUP($C19&amp;H$16,Calc2!$Z$64:$AB$207,3,0),"")</f>
        <v/>
      </c>
      <c r="I19" s="115" t="str">
        <f ca="1">IFERROR(VLOOKUP($C19&amp;I$16,Calc2!$Z$64:$AB$207,3,0),"")</f>
        <v/>
      </c>
      <c r="J19" s="125"/>
      <c r="K19" s="115" t="str">
        <f ca="1">IFERROR(VLOOKUP($C19&amp;K$16,Calc2!$Z$64:$AB$207,3,0),"")</f>
        <v/>
      </c>
      <c r="L19" s="115" t="str">
        <f ca="1">IFERROR(VLOOKUP($C19&amp;L$16,Calc2!$Z$64:$AB$207,3,0),"")</f>
        <v/>
      </c>
      <c r="M19" s="161" t="str">
        <f ca="1">IFERROR(VLOOKUP($C19&amp;M$16,Calc2!$Z$64:$AB$207,3,0),"")</f>
        <v/>
      </c>
      <c r="N19" s="191" t="str">
        <f t="shared" ca="1" si="1"/>
        <v/>
      </c>
    </row>
    <row r="20" spans="2:14" ht="21.95" customHeight="1" x14ac:dyDescent="0.2">
      <c r="B20" s="118" t="str">
        <f ca="1">IF($C20="","",INDEX(Calc2!$E$4:$E$12,MATCH($C20,Calc2!$F$4:$F$12,0)))</f>
        <v/>
      </c>
      <c r="C20" s="128" t="str">
        <f ca="1">IF(Calc2!$K$13=0,"",Calc2!$AC7)</f>
        <v/>
      </c>
      <c r="D20" s="132" t="str">
        <f ca="1">IF($C20="","",VLOOKUP($C20,Calc2!$C$17:$AC$25,25,0))</f>
        <v/>
      </c>
      <c r="E20" s="115" t="str">
        <f ca="1">IF($C20="","",VLOOKUP($C20,Calc2!$C$17:$AC$25,26,0))</f>
        <v/>
      </c>
      <c r="F20" s="115" t="str">
        <f ca="1">IF($C20="","",VLOOKUP($C20,Calc2!$C$17:$AC$25,27,0))</f>
        <v/>
      </c>
      <c r="G20" s="562" t="str">
        <f ca="1">IF($C20="","",VLOOKUP(C20,'Preliminary Round'!$AH$12:$AI$37,2,0))</f>
        <v/>
      </c>
      <c r="H20" s="140" t="str">
        <f ca="1">IFERROR(VLOOKUP($C20&amp;H$16,Calc2!$Z$64:$AB$207,3,0),"")</f>
        <v/>
      </c>
      <c r="I20" s="115" t="str">
        <f ca="1">IFERROR(VLOOKUP($C20&amp;I$16,Calc2!$Z$64:$AB$207,3,0),"")</f>
        <v/>
      </c>
      <c r="J20" s="115" t="str">
        <f ca="1">IFERROR(VLOOKUP($C20&amp;J$16,Calc2!$Z$64:$AB$207,3,0),"")</f>
        <v/>
      </c>
      <c r="K20" s="125"/>
      <c r="L20" s="115" t="str">
        <f ca="1">IFERROR(VLOOKUP($C20&amp;L$16,Calc2!$Z$64:$AB$207,3,0),"")</f>
        <v/>
      </c>
      <c r="M20" s="161" t="str">
        <f ca="1">IFERROR(VLOOKUP($C20&amp;M$16,Calc2!$Z$64:$AB$207,3,0),"")</f>
        <v/>
      </c>
      <c r="N20" s="191" t="str">
        <f t="shared" ca="1" si="1"/>
        <v/>
      </c>
    </row>
    <row r="21" spans="2:14" ht="21.95" customHeight="1" x14ac:dyDescent="0.2">
      <c r="B21" s="118" t="str">
        <f ca="1">IF($C21="","",INDEX(Calc2!$E$4:$E$12,MATCH($C21,Calc2!$F$4:$F$12,0)))</f>
        <v/>
      </c>
      <c r="C21" s="128" t="str">
        <f ca="1">IF(Calc2!$K$13=0,"",Calc2!$AC8)</f>
        <v/>
      </c>
      <c r="D21" s="132" t="str">
        <f ca="1">IF($C21="","",VLOOKUP($C21,Calc2!$C$17:$AC$25,25,0))</f>
        <v/>
      </c>
      <c r="E21" s="115" t="str">
        <f ca="1">IF($C21="","",VLOOKUP($C21,Calc2!$C$17:$AC$25,26,0))</f>
        <v/>
      </c>
      <c r="F21" s="115" t="str">
        <f ca="1">IF($C21="","",VLOOKUP($C21,Calc2!$C$17:$AC$25,27,0))</f>
        <v/>
      </c>
      <c r="G21" s="562" t="str">
        <f ca="1">IF($C21="","",VLOOKUP(C21,'Preliminary Round'!$AH$12:$AI$37,2,0))</f>
        <v/>
      </c>
      <c r="H21" s="140" t="str">
        <f ca="1">IFERROR(VLOOKUP($C21&amp;H$16,Calc2!$Z$64:$AB$207,3,0),"")</f>
        <v/>
      </c>
      <c r="I21" s="115" t="str">
        <f ca="1">IFERROR(VLOOKUP($C21&amp;I$16,Calc2!$Z$64:$AB$207,3,0),"")</f>
        <v/>
      </c>
      <c r="J21" s="115" t="str">
        <f ca="1">IFERROR(VLOOKUP($C21&amp;J$16,Calc2!$Z$64:$AB$207,3,0),"")</f>
        <v/>
      </c>
      <c r="K21" s="115" t="str">
        <f ca="1">IFERROR(VLOOKUP($C21&amp;K$16,Calc2!$Z$64:$AB$207,3,0),"")</f>
        <v/>
      </c>
      <c r="L21" s="125"/>
      <c r="M21" s="161" t="str">
        <f ca="1">IFERROR(VLOOKUP($C21&amp;M$16,Calc2!$Z$64:$AB$207,3,0),"")</f>
        <v/>
      </c>
      <c r="N21" s="191" t="str">
        <f t="shared" ca="1" si="1"/>
        <v/>
      </c>
    </row>
    <row r="22" spans="2:14" ht="21.95" customHeight="1" thickBot="1" x14ac:dyDescent="0.25">
      <c r="B22" s="119" t="str">
        <f ca="1">IF($C22="","",INDEX(Calc2!$E$4:$E$12,MATCH($C22,Calc2!$F$4:$F$12,0)))</f>
        <v/>
      </c>
      <c r="C22" s="129" t="str">
        <f ca="1">IF(Calc2!$K$13=0,"",Calc2!$AC9)</f>
        <v/>
      </c>
      <c r="D22" s="133" t="str">
        <f ca="1">IF($C22="","",VLOOKUP($C22,Calc2!$C$17:$AC$25,25,0))</f>
        <v/>
      </c>
      <c r="E22" s="116" t="str">
        <f ca="1">IF($C22="","",VLOOKUP($C22,Calc2!$C$17:$AC$25,26,0))</f>
        <v/>
      </c>
      <c r="F22" s="116" t="str">
        <f ca="1">IF($C22="","",VLOOKUP($C22,Calc2!$C$17:$AC$25,27,0))</f>
        <v/>
      </c>
      <c r="G22" s="563" t="str">
        <f ca="1">IF($C22="","",VLOOKUP(C22,'Preliminary Round'!$AH$12:$AI$37,2,0))</f>
        <v/>
      </c>
      <c r="H22" s="141" t="str">
        <f ca="1">IFERROR(VLOOKUP($C22&amp;H$16,Calc2!$Z$64:$AB$207,3,0),"")</f>
        <v/>
      </c>
      <c r="I22" s="116" t="str">
        <f ca="1">IFERROR(VLOOKUP($C22&amp;I$16,Calc2!$Z$64:$AB$207,3,0),"")</f>
        <v/>
      </c>
      <c r="J22" s="116" t="str">
        <f ca="1">IFERROR(VLOOKUP($C22&amp;J$16,Calc2!$Z$64:$AB$207,3,0),"")</f>
        <v/>
      </c>
      <c r="K22" s="116" t="str">
        <f ca="1">IFERROR(VLOOKUP($C22&amp;K$16,Calc2!$Z$64:$AB$207,3,0),"")</f>
        <v/>
      </c>
      <c r="L22" s="116" t="str">
        <f ca="1">IFERROR(VLOOKUP($C22&amp;L$16,Calc2!$Z$64:$AB$207,3,0),"")</f>
        <v/>
      </c>
      <c r="M22" s="162"/>
      <c r="N22" s="192" t="str">
        <f t="shared" ca="1" si="1"/>
        <v/>
      </c>
    </row>
    <row r="23" spans="2:14" ht="42.75" customHeight="1" thickTop="1" thickBot="1" x14ac:dyDescent="0.25">
      <c r="B23" s="136"/>
      <c r="C23" s="137"/>
      <c r="D23" s="138"/>
      <c r="E23" s="124"/>
      <c r="F23" s="124"/>
      <c r="G23" s="124"/>
      <c r="H23" s="124"/>
      <c r="I23" s="124"/>
      <c r="J23" s="124"/>
      <c r="K23" s="124"/>
      <c r="L23" s="124"/>
      <c r="M23" s="124"/>
    </row>
    <row r="24" spans="2:14" ht="21.95" customHeight="1" thickBot="1" x14ac:dyDescent="0.25">
      <c r="H24" s="152" t="str">
        <f ca="1">IF(LEN(H25)&gt;Settings!$C$17,LEFT(H25,Settings!$C$17)&amp;".",H25)</f>
        <v/>
      </c>
      <c r="I24" s="153" t="str">
        <f ca="1">IF(LEN(I25)&gt;Settings!$C$17,LEFT(I25,Settings!$C$17)&amp;".",I25)</f>
        <v/>
      </c>
      <c r="J24" s="153" t="str">
        <f ca="1">IF(LEN(J25)&gt;Settings!$C$17,LEFT(J25,Settings!$C$17)&amp;".",J25)</f>
        <v/>
      </c>
      <c r="K24" s="153" t="str">
        <f ca="1">IF(LEN(K25)&gt;Settings!$C$17,LEFT(K25,Settings!$C$17)&amp;".",K25)</f>
        <v/>
      </c>
      <c r="L24" s="153" t="str">
        <f ca="1">IF(LEN(L25)&gt;Settings!$C$17,LEFT(L25,Settings!$C$17)&amp;".",L25)</f>
        <v/>
      </c>
      <c r="M24" s="154" t="str">
        <f ca="1">IF(LEN(M25)&gt;Settings!$C$17,LEFT(M25,Settings!$C$17)&amp;".",M25)</f>
        <v/>
      </c>
    </row>
    <row r="25" spans="2:14" ht="21.95" customHeight="1" thickTop="1" thickBot="1" x14ac:dyDescent="0.25">
      <c r="B25" s="120"/>
      <c r="C25" s="126" t="str">
        <f>Language!$E$10</f>
        <v>Participant or team</v>
      </c>
      <c r="D25" s="130" t="str">
        <f>Language!$E$27</f>
        <v>Pts</v>
      </c>
      <c r="E25" s="117" t="str">
        <f>Language!$E$26</f>
        <v>GD</v>
      </c>
      <c r="F25" s="117" t="str">
        <f>Language!$E$28</f>
        <v>GF</v>
      </c>
      <c r="G25" s="155" t="str">
        <f>Language!$E$49</f>
        <v>bonus</v>
      </c>
      <c r="H25" s="134" t="str">
        <f ca="1">C26</f>
        <v/>
      </c>
      <c r="I25" s="135" t="str">
        <f ca="1">C27</f>
        <v/>
      </c>
      <c r="J25" s="135" t="str">
        <f ca="1">C28</f>
        <v/>
      </c>
      <c r="K25" s="135" t="str">
        <f ca="1">C29</f>
        <v/>
      </c>
      <c r="L25" s="135" t="str">
        <f ca="1">C30</f>
        <v/>
      </c>
      <c r="M25" s="159" t="str">
        <f ca="1">C31</f>
        <v/>
      </c>
    </row>
    <row r="26" spans="2:14" ht="21.95" customHeight="1" x14ac:dyDescent="0.2">
      <c r="B26" s="118" t="str">
        <f ca="1">IF($C26="","",INDEX(Calc2!$E$4:$E$12,MATCH($C26,Calc2!$F$4:$F$12,0)))</f>
        <v/>
      </c>
      <c r="C26" s="127" t="str">
        <f ca="1">IF(Calc2!$K$13=0,"",Calc2!$AH4)</f>
        <v/>
      </c>
      <c r="D26" s="131" t="str">
        <f ca="1">IF($C26="","",VLOOKUP($C26,Calc2!$C$17:$AC$25,25,0))</f>
        <v/>
      </c>
      <c r="E26" s="114" t="str">
        <f ca="1">IF($C26="","",VLOOKUP($C26,Calc2!$C$17:$AC$25,26,0))</f>
        <v/>
      </c>
      <c r="F26" s="114" t="str">
        <f ca="1">IF($C26="","",VLOOKUP($C26,Calc2!$C$17:$AC$25,27,0))</f>
        <v/>
      </c>
      <c r="G26" s="561" t="str">
        <f ca="1">IF($C26="","",VLOOKUP(C26,'Preliminary Round'!$AH$12:$AI$37,2,0))</f>
        <v/>
      </c>
      <c r="H26" s="139"/>
      <c r="I26" s="114" t="str">
        <f ca="1">IFERROR(VLOOKUP($C26&amp;I$25,Calc2!$Z$64:$AB$207,3,0),"")</f>
        <v/>
      </c>
      <c r="J26" s="114" t="str">
        <f ca="1">IFERROR(VLOOKUP($C26&amp;J$25,Calc2!$Z$64:$AB$207,3,0),"")</f>
        <v/>
      </c>
      <c r="K26" s="114" t="str">
        <f ca="1">IFERROR(VLOOKUP($C26&amp;K$25,Calc2!$Z$64:$AB$207,3,0),"")</f>
        <v/>
      </c>
      <c r="L26" s="114" t="str">
        <f ca="1">IFERROR(VLOOKUP($C26&amp;L$25,Calc2!$Z$64:$AB$207,3,0),"")</f>
        <v/>
      </c>
      <c r="M26" s="160" t="str">
        <f ca="1">IFERROR(VLOOKUP($C26&amp;M$25,Calc2!$Z$64:$AB$207,3,0),"")</f>
        <v/>
      </c>
      <c r="N26" s="190" t="str">
        <f t="shared" ref="N26:N31" ca="1" si="2">C26</f>
        <v/>
      </c>
    </row>
    <row r="27" spans="2:14" ht="21.95" customHeight="1" x14ac:dyDescent="0.2">
      <c r="B27" s="118" t="str">
        <f ca="1">IF($C27="","",INDEX(Calc2!$E$4:$E$12,MATCH($C27,Calc2!$F$4:$F$12,0)))</f>
        <v/>
      </c>
      <c r="C27" s="128" t="str">
        <f ca="1">IF(Calc2!$K$13=0,"",Calc2!$AH5)</f>
        <v/>
      </c>
      <c r="D27" s="132" t="str">
        <f ca="1">IF($C27="","",VLOOKUP($C27,Calc2!$C$17:$AC$25,25,0))</f>
        <v/>
      </c>
      <c r="E27" s="115" t="str">
        <f ca="1">IF($C27="","",VLOOKUP($C27,Calc2!$C$17:$AC$25,26,0))</f>
        <v/>
      </c>
      <c r="F27" s="115" t="str">
        <f ca="1">IF($C27="","",VLOOKUP($C27,Calc2!$C$17:$AC$25,27,0))</f>
        <v/>
      </c>
      <c r="G27" s="562" t="str">
        <f ca="1">IF($C27="","",VLOOKUP(C27,'Preliminary Round'!$AH$12:$AI$37,2,0))</f>
        <v/>
      </c>
      <c r="H27" s="140" t="str">
        <f ca="1">IFERROR(VLOOKUP($C27&amp;H$25,Calc2!$Z$64:$AB$207,3,0),"")</f>
        <v/>
      </c>
      <c r="I27" s="125"/>
      <c r="J27" s="115" t="str">
        <f ca="1">IFERROR(VLOOKUP($C27&amp;J$25,Calc2!$Z$64:$AB$207,3,0),"")</f>
        <v/>
      </c>
      <c r="K27" s="115" t="str">
        <f ca="1">IFERROR(VLOOKUP($C27&amp;K$25,Calc2!$Z$64:$AB$207,3,0),"")</f>
        <v/>
      </c>
      <c r="L27" s="115" t="str">
        <f ca="1">IFERROR(VLOOKUP($C27&amp;L$25,Calc2!$Z$64:$AB$207,3,0),"")</f>
        <v/>
      </c>
      <c r="M27" s="161" t="str">
        <f ca="1">IFERROR(VLOOKUP($C27&amp;M$25,Calc2!$Z$64:$AB$207,3,0),"")</f>
        <v/>
      </c>
      <c r="N27" s="191" t="str">
        <f t="shared" ca="1" si="2"/>
        <v/>
      </c>
    </row>
    <row r="28" spans="2:14" ht="21.95" customHeight="1" x14ac:dyDescent="0.2">
      <c r="B28" s="118" t="str">
        <f ca="1">IF($C28="","",INDEX(Calc2!$E$4:$E$12,MATCH($C28,Calc2!$F$4:$F$12,0)))</f>
        <v/>
      </c>
      <c r="C28" s="128" t="str">
        <f ca="1">IF(Calc2!$K$13=0,"",Calc2!$AH6)</f>
        <v/>
      </c>
      <c r="D28" s="132" t="str">
        <f ca="1">IF($C28="","",VLOOKUP($C28,Calc2!$C$17:$AC$25,25,0))</f>
        <v/>
      </c>
      <c r="E28" s="115" t="str">
        <f ca="1">IF($C28="","",VLOOKUP($C28,Calc2!$C$17:$AC$25,26,0))</f>
        <v/>
      </c>
      <c r="F28" s="115" t="str">
        <f ca="1">IF($C28="","",VLOOKUP($C28,Calc2!$C$17:$AC$25,27,0))</f>
        <v/>
      </c>
      <c r="G28" s="562" t="str">
        <f ca="1">IF($C28="","",VLOOKUP(C28,'Preliminary Round'!$AH$12:$AI$37,2,0))</f>
        <v/>
      </c>
      <c r="H28" s="140" t="str">
        <f ca="1">IFERROR(VLOOKUP($C28&amp;H$25,Calc2!$Z$64:$AB$207,3,0),"")</f>
        <v/>
      </c>
      <c r="I28" s="115" t="str">
        <f ca="1">IFERROR(VLOOKUP($C28&amp;I$25,Calc2!$Z$64:$AB$207,3,0),"")</f>
        <v/>
      </c>
      <c r="J28" s="125"/>
      <c r="K28" s="115" t="str">
        <f ca="1">IFERROR(VLOOKUP($C28&amp;K$25,Calc2!$Z$64:$AB$207,3,0),"")</f>
        <v/>
      </c>
      <c r="L28" s="115" t="str">
        <f ca="1">IFERROR(VLOOKUP($C28&amp;L$25,Calc2!$Z$64:$AB$207,3,0),"")</f>
        <v/>
      </c>
      <c r="M28" s="161" t="str">
        <f ca="1">IFERROR(VLOOKUP($C28&amp;M$25,Calc2!$Z$64:$AB$207,3,0),"")</f>
        <v/>
      </c>
      <c r="N28" s="191" t="str">
        <f t="shared" ca="1" si="2"/>
        <v/>
      </c>
    </row>
    <row r="29" spans="2:14" ht="21.95" customHeight="1" x14ac:dyDescent="0.2">
      <c r="B29" s="118" t="str">
        <f ca="1">IF($C29="","",INDEX(Calc2!$E$4:$E$12,MATCH($C29,Calc2!$F$4:$F$12,0)))</f>
        <v/>
      </c>
      <c r="C29" s="128" t="str">
        <f ca="1">IF(Calc2!$K$13=0,"",Calc2!$AH7)</f>
        <v/>
      </c>
      <c r="D29" s="132" t="str">
        <f ca="1">IF($C29="","",VLOOKUP($C29,Calc2!$C$17:$AC$25,25,0))</f>
        <v/>
      </c>
      <c r="E29" s="115" t="str">
        <f ca="1">IF($C29="","",VLOOKUP($C29,Calc2!$C$17:$AC$25,26,0))</f>
        <v/>
      </c>
      <c r="F29" s="115" t="str">
        <f ca="1">IF($C29="","",VLOOKUP($C29,Calc2!$C$17:$AC$25,27,0))</f>
        <v/>
      </c>
      <c r="G29" s="562" t="str">
        <f ca="1">IF($C29="","",VLOOKUP(C29,'Preliminary Round'!$AH$12:$AI$37,2,0))</f>
        <v/>
      </c>
      <c r="H29" s="140" t="str">
        <f ca="1">IFERROR(VLOOKUP($C29&amp;H$25,Calc2!$Z$64:$AB$207,3,0),"")</f>
        <v/>
      </c>
      <c r="I29" s="115" t="str">
        <f ca="1">IFERROR(VLOOKUP($C29&amp;I$25,Calc2!$Z$64:$AB$207,3,0),"")</f>
        <v/>
      </c>
      <c r="J29" s="115" t="str">
        <f ca="1">IFERROR(VLOOKUP($C29&amp;J$25,Calc2!$Z$64:$AB$207,3,0),"")</f>
        <v/>
      </c>
      <c r="K29" s="125"/>
      <c r="L29" s="115" t="str">
        <f ca="1">IFERROR(VLOOKUP($C29&amp;L$25,Calc2!$Z$64:$AB$207,3,0),"")</f>
        <v/>
      </c>
      <c r="M29" s="161" t="str">
        <f ca="1">IFERROR(VLOOKUP($C29&amp;M$25,Calc2!$Z$64:$AB$207,3,0),"")</f>
        <v/>
      </c>
      <c r="N29" s="191" t="str">
        <f t="shared" ca="1" si="2"/>
        <v/>
      </c>
    </row>
    <row r="30" spans="2:14" ht="21.95" customHeight="1" x14ac:dyDescent="0.2">
      <c r="B30" s="118" t="str">
        <f ca="1">IF($C30="","",INDEX(Calc2!$E$4:$E$12,MATCH($C30,Calc2!$F$4:$F$12,0)))</f>
        <v/>
      </c>
      <c r="C30" s="128" t="str">
        <f ca="1">IF(Calc2!$K$13=0,"",Calc2!$AH8)</f>
        <v/>
      </c>
      <c r="D30" s="132" t="str">
        <f ca="1">IF($C30="","",VLOOKUP($C30,Calc2!$C$17:$AC$25,25,0))</f>
        <v/>
      </c>
      <c r="E30" s="115" t="str">
        <f ca="1">IF($C30="","",VLOOKUP($C30,Calc2!$C$17:$AC$25,26,0))</f>
        <v/>
      </c>
      <c r="F30" s="115" t="str">
        <f ca="1">IF($C30="","",VLOOKUP($C30,Calc2!$C$17:$AC$25,27,0))</f>
        <v/>
      </c>
      <c r="G30" s="562" t="str">
        <f ca="1">IF($C30="","",VLOOKUP(C30,'Preliminary Round'!$AH$12:$AI$37,2,0))</f>
        <v/>
      </c>
      <c r="H30" s="140" t="str">
        <f ca="1">IFERROR(VLOOKUP($C30&amp;H$25,Calc2!$Z$64:$AB$207,3,0),"")</f>
        <v/>
      </c>
      <c r="I30" s="115" t="str">
        <f ca="1">IFERROR(VLOOKUP($C30&amp;I$25,Calc2!$Z$64:$AB$207,3,0),"")</f>
        <v/>
      </c>
      <c r="J30" s="115" t="str">
        <f ca="1">IFERROR(VLOOKUP($C30&amp;J$25,Calc2!$Z$64:$AB$207,3,0),"")</f>
        <v/>
      </c>
      <c r="K30" s="115" t="str">
        <f ca="1">IFERROR(VLOOKUP($C30&amp;K$25,Calc2!$Z$64:$AB$207,3,0),"")</f>
        <v/>
      </c>
      <c r="L30" s="125"/>
      <c r="M30" s="161" t="str">
        <f ca="1">IFERROR(VLOOKUP($C30&amp;M$25,Calc2!$Z$64:$AB$207,3,0),"")</f>
        <v/>
      </c>
      <c r="N30" s="191" t="str">
        <f t="shared" ca="1" si="2"/>
        <v/>
      </c>
    </row>
    <row r="31" spans="2:14" ht="21.95" customHeight="1" thickBot="1" x14ac:dyDescent="0.25">
      <c r="B31" s="119" t="str">
        <f ca="1">IF($C31="","",INDEX(Calc2!$E$4:$E$12,MATCH($C31,Calc2!$F$4:$F$12,0)))</f>
        <v/>
      </c>
      <c r="C31" s="129" t="str">
        <f ca="1">IF(Calc2!$K$13=0,"",Calc2!$AH9)</f>
        <v/>
      </c>
      <c r="D31" s="133" t="str">
        <f ca="1">IF($C31="","",VLOOKUP($C31,Calc2!$C$17:$AC$25,25,0))</f>
        <v/>
      </c>
      <c r="E31" s="116" t="str">
        <f ca="1">IF($C31="","",VLOOKUP($C31,Calc2!$C$17:$AC$25,26,0))</f>
        <v/>
      </c>
      <c r="F31" s="116" t="str">
        <f ca="1">IF($C31="","",VLOOKUP($C31,Calc2!$C$17:$AC$25,27,0))</f>
        <v/>
      </c>
      <c r="G31" s="563" t="str">
        <f ca="1">IF($C31="","",VLOOKUP(C31,'Preliminary Round'!$AH$12:$AI$37,2,0))</f>
        <v/>
      </c>
      <c r="H31" s="141" t="str">
        <f ca="1">IFERROR(VLOOKUP($C31&amp;H$25,Calc2!$Z$64:$AB$207,3,0),"")</f>
        <v/>
      </c>
      <c r="I31" s="116" t="str">
        <f ca="1">IFERROR(VLOOKUP($C31&amp;I$25,Calc2!$Z$64:$AB$207,3,0),"")</f>
        <v/>
      </c>
      <c r="J31" s="116" t="str">
        <f ca="1">IFERROR(VLOOKUP($C31&amp;J$25,Calc2!$Z$64:$AB$207,3,0),"")</f>
        <v/>
      </c>
      <c r="K31" s="116" t="str">
        <f ca="1">IFERROR(VLOOKUP($C31&amp;K$25,Calc2!$Z$64:$AB$207,3,0),"")</f>
        <v/>
      </c>
      <c r="L31" s="116" t="str">
        <f ca="1">IFERROR(VLOOKUP($C31&amp;L$25,Calc2!$Z$64:$AB$207,3,0),"")</f>
        <v/>
      </c>
      <c r="M31" s="162"/>
      <c r="N31" s="192" t="str">
        <f t="shared" ca="1" si="2"/>
        <v/>
      </c>
    </row>
    <row r="32" spans="2:14" ht="42.75" customHeight="1" thickTop="1" thickBot="1" x14ac:dyDescent="0.25"/>
    <row r="33" spans="2:14" ht="21.95" customHeight="1" thickBot="1" x14ac:dyDescent="0.25">
      <c r="H33" s="152" t="str">
        <f ca="1">IF(LEN(H34)&gt;Settings!$C$17,LEFT(H34,Settings!$C$17)&amp;".",H34)</f>
        <v/>
      </c>
      <c r="I33" s="153" t="str">
        <f ca="1">IF(LEN(I34)&gt;Settings!$C$17,LEFT(I34,Settings!$C$17)&amp;".",I34)</f>
        <v/>
      </c>
      <c r="J33" s="153" t="str">
        <f ca="1">IF(LEN(J34)&gt;Settings!$C$17,LEFT(J34,Settings!$C$17)&amp;".",J34)</f>
        <v/>
      </c>
      <c r="K33" s="153" t="str">
        <f ca="1">IF(LEN(K34)&gt;Settings!$C$17,LEFT(K34,Settings!$C$17)&amp;".",K34)</f>
        <v/>
      </c>
      <c r="L33" s="153" t="str">
        <f ca="1">IF(LEN(L34)&gt;Settings!$C$17,LEFT(L34,Settings!$C$17)&amp;".",L34)</f>
        <v/>
      </c>
      <c r="M33" s="154" t="str">
        <f ca="1">IF(LEN(M34)&gt;Settings!$C$17,LEFT(M34,Settings!$C$17)&amp;".",M34)</f>
        <v/>
      </c>
    </row>
    <row r="34" spans="2:14" ht="21.95" customHeight="1" thickTop="1" thickBot="1" x14ac:dyDescent="0.25">
      <c r="B34" s="120"/>
      <c r="C34" s="126" t="str">
        <f>Language!$E$10</f>
        <v>Participant or team</v>
      </c>
      <c r="D34" s="130" t="str">
        <f>Language!$E$27</f>
        <v>Pts</v>
      </c>
      <c r="E34" s="117" t="str">
        <f>Language!$E$26</f>
        <v>GD</v>
      </c>
      <c r="F34" s="117" t="str">
        <f>Language!$E$28</f>
        <v>GF</v>
      </c>
      <c r="G34" s="155" t="str">
        <f>Language!$E$49</f>
        <v>bonus</v>
      </c>
      <c r="H34" s="134" t="str">
        <f ca="1">C35</f>
        <v/>
      </c>
      <c r="I34" s="135" t="str">
        <f ca="1">C36</f>
        <v/>
      </c>
      <c r="J34" s="135" t="str">
        <f ca="1">C37</f>
        <v/>
      </c>
      <c r="K34" s="135" t="str">
        <f ca="1">C38</f>
        <v/>
      </c>
      <c r="L34" s="135" t="str">
        <f ca="1">C39</f>
        <v/>
      </c>
      <c r="M34" s="159" t="str">
        <f ca="1">C40</f>
        <v/>
      </c>
    </row>
    <row r="35" spans="2:14" ht="21.95" customHeight="1" x14ac:dyDescent="0.2">
      <c r="B35" s="118" t="str">
        <f ca="1">IF($C35="","",INDEX(Calc2!$E$4:$E$12,MATCH($C35,Calc2!$F$4:$F$12,0)))</f>
        <v/>
      </c>
      <c r="C35" s="127" t="str">
        <f ca="1">IF(Calc2!$K$13=0,"",Calc2!$AM4)</f>
        <v/>
      </c>
      <c r="D35" s="131" t="str">
        <f ca="1">IF($C35="","",VLOOKUP($C35,Calc2!$C$17:$AC$25,25,0))</f>
        <v/>
      </c>
      <c r="E35" s="114" t="str">
        <f ca="1">IF($C35="","",VLOOKUP($C35,Calc2!$C$17:$AC$25,26,0))</f>
        <v/>
      </c>
      <c r="F35" s="114" t="str">
        <f ca="1">IF($C35="","",VLOOKUP($C35,Calc2!$C$17:$AC$25,27,0))</f>
        <v/>
      </c>
      <c r="G35" s="561" t="str">
        <f ca="1">IF($C35="","",VLOOKUP(C35,'Preliminary Round'!$AH$12:$AI$37,2,0))</f>
        <v/>
      </c>
      <c r="H35" s="139"/>
      <c r="I35" s="114" t="str">
        <f ca="1">IFERROR(VLOOKUP($C35&amp;I$34,Calc2!$Z$64:$AB$207,3,0),"")</f>
        <v/>
      </c>
      <c r="J35" s="114" t="str">
        <f ca="1">IFERROR(VLOOKUP($C35&amp;J$34,Calc2!$Z$64:$AB$207,3,0),"")</f>
        <v/>
      </c>
      <c r="K35" s="114" t="str">
        <f ca="1">IFERROR(VLOOKUP($C35&amp;K$34,Calc2!$Z$64:$AB$207,3,0),"")</f>
        <v/>
      </c>
      <c r="L35" s="114" t="str">
        <f ca="1">IFERROR(VLOOKUP($C35&amp;L$34,Calc2!$Z$64:$AB$207,3,0),"")</f>
        <v/>
      </c>
      <c r="M35" s="160" t="str">
        <f ca="1">IFERROR(VLOOKUP($C35&amp;M$34,Calc2!$Z$64:$AB$207,3,0),"")</f>
        <v/>
      </c>
      <c r="N35" s="190" t="str">
        <f t="shared" ref="N35:N40" ca="1" si="3">C35</f>
        <v/>
      </c>
    </row>
    <row r="36" spans="2:14" ht="21.95" customHeight="1" x14ac:dyDescent="0.2">
      <c r="B36" s="118" t="str">
        <f ca="1">IF($C36="","",INDEX(Calc2!$E$4:$E$12,MATCH($C36,Calc2!$F$4:$F$12,0)))</f>
        <v/>
      </c>
      <c r="C36" s="128" t="str">
        <f ca="1">IF(Calc2!$K$13=0,"",Calc2!$AM5)</f>
        <v/>
      </c>
      <c r="D36" s="132" t="str">
        <f ca="1">IF($C36="","",VLOOKUP($C36,Calc2!$C$17:$AC$25,25,0))</f>
        <v/>
      </c>
      <c r="E36" s="115" t="str">
        <f ca="1">IF($C36="","",VLOOKUP($C36,Calc2!$C$17:$AC$25,26,0))</f>
        <v/>
      </c>
      <c r="F36" s="115" t="str">
        <f ca="1">IF($C36="","",VLOOKUP($C36,Calc2!$C$17:$AC$25,27,0))</f>
        <v/>
      </c>
      <c r="G36" s="562" t="str">
        <f ca="1">IF($C36="","",VLOOKUP(C36,'Preliminary Round'!$AH$12:$AI$37,2,0))</f>
        <v/>
      </c>
      <c r="H36" s="140" t="str">
        <f ca="1">IFERROR(VLOOKUP($C36&amp;H$34,Calc2!$Z$64:$AB$207,3,0),"")</f>
        <v/>
      </c>
      <c r="I36" s="125"/>
      <c r="J36" s="115" t="str">
        <f ca="1">IFERROR(VLOOKUP($C36&amp;J$34,Calc2!$Z$64:$AB$207,3,0),"")</f>
        <v/>
      </c>
      <c r="K36" s="115" t="str">
        <f ca="1">IFERROR(VLOOKUP($C36&amp;K$34,Calc2!$Z$64:$AB$207,3,0),"")</f>
        <v/>
      </c>
      <c r="L36" s="115" t="str">
        <f ca="1">IFERROR(VLOOKUP($C36&amp;L$34,Calc2!$Z$64:$AB$207,3,0),"")</f>
        <v/>
      </c>
      <c r="M36" s="161" t="str">
        <f ca="1">IFERROR(VLOOKUP($C36&amp;M$34,Calc2!$Z$64:$AB$207,3,0),"")</f>
        <v/>
      </c>
      <c r="N36" s="191" t="str">
        <f t="shared" ca="1" si="3"/>
        <v/>
      </c>
    </row>
    <row r="37" spans="2:14" ht="21.95" customHeight="1" x14ac:dyDescent="0.2">
      <c r="B37" s="118" t="str">
        <f ca="1">IF($C37="","",INDEX(Calc2!$E$4:$E$12,MATCH($C37,Calc2!$F$4:$F$12,0)))</f>
        <v/>
      </c>
      <c r="C37" s="128" t="str">
        <f ca="1">IF(Calc2!$K$13=0,"",Calc2!$AM6)</f>
        <v/>
      </c>
      <c r="D37" s="132" t="str">
        <f ca="1">IF($C37="","",VLOOKUP($C37,Calc2!$C$17:$AC$25,25,0))</f>
        <v/>
      </c>
      <c r="E37" s="115" t="str">
        <f ca="1">IF($C37="","",VLOOKUP($C37,Calc2!$C$17:$AC$25,26,0))</f>
        <v/>
      </c>
      <c r="F37" s="115" t="str">
        <f ca="1">IF($C37="","",VLOOKUP($C37,Calc2!$C$17:$AC$25,27,0))</f>
        <v/>
      </c>
      <c r="G37" s="562" t="str">
        <f ca="1">IF($C37="","",VLOOKUP(C37,'Preliminary Round'!$AH$12:$AI$37,2,0))</f>
        <v/>
      </c>
      <c r="H37" s="140" t="str">
        <f ca="1">IFERROR(VLOOKUP($C37&amp;H$34,Calc2!$Z$64:$AB$207,3,0),"")</f>
        <v/>
      </c>
      <c r="I37" s="115" t="str">
        <f ca="1">IFERROR(VLOOKUP($C37&amp;I$34,Calc2!$Z$64:$AB$207,3,0),"")</f>
        <v/>
      </c>
      <c r="J37" s="125"/>
      <c r="K37" s="115" t="str">
        <f ca="1">IFERROR(VLOOKUP($C37&amp;K$34,Calc2!$Z$64:$AB$207,3,0),"")</f>
        <v/>
      </c>
      <c r="L37" s="115" t="str">
        <f ca="1">IFERROR(VLOOKUP($C37&amp;L$34,Calc2!$Z$64:$AB$207,3,0),"")</f>
        <v/>
      </c>
      <c r="M37" s="161" t="str">
        <f ca="1">IFERROR(VLOOKUP($C37&amp;M$34,Calc2!$Z$64:$AB$207,3,0),"")</f>
        <v/>
      </c>
      <c r="N37" s="191" t="str">
        <f t="shared" ca="1" si="3"/>
        <v/>
      </c>
    </row>
    <row r="38" spans="2:14" ht="21.95" customHeight="1" x14ac:dyDescent="0.2">
      <c r="B38" s="118" t="str">
        <f ca="1">IF($C38="","",INDEX(Calc2!$E$4:$E$12,MATCH($C38,Calc2!$F$4:$F$12,0)))</f>
        <v/>
      </c>
      <c r="C38" s="128" t="str">
        <f ca="1">IF(Calc2!$K$13=0,"",Calc2!$AM7)</f>
        <v/>
      </c>
      <c r="D38" s="132" t="str">
        <f ca="1">IF($C38="","",VLOOKUP($C38,Calc2!$C$17:$AC$25,25,0))</f>
        <v/>
      </c>
      <c r="E38" s="115" t="str">
        <f ca="1">IF($C38="","",VLOOKUP($C38,Calc2!$C$17:$AC$25,26,0))</f>
        <v/>
      </c>
      <c r="F38" s="115" t="str">
        <f ca="1">IF($C38="","",VLOOKUP($C38,Calc2!$C$17:$AC$25,27,0))</f>
        <v/>
      </c>
      <c r="G38" s="562" t="str">
        <f ca="1">IF($C38="","",VLOOKUP(C38,'Preliminary Round'!$AH$12:$AI$37,2,0))</f>
        <v/>
      </c>
      <c r="H38" s="140" t="str">
        <f ca="1">IFERROR(VLOOKUP($C38&amp;H$34,Calc2!$Z$64:$AB$207,3,0),"")</f>
        <v/>
      </c>
      <c r="I38" s="115" t="str">
        <f ca="1">IFERROR(VLOOKUP($C38&amp;I$34,Calc2!$Z$64:$AB$207,3,0),"")</f>
        <v/>
      </c>
      <c r="J38" s="115" t="str">
        <f ca="1">IFERROR(VLOOKUP($C38&amp;J$34,Calc2!$Z$64:$AB$207,3,0),"")</f>
        <v/>
      </c>
      <c r="K38" s="125"/>
      <c r="L38" s="115" t="str">
        <f ca="1">IFERROR(VLOOKUP($C38&amp;L$34,Calc2!$Z$64:$AB$207,3,0),"")</f>
        <v/>
      </c>
      <c r="M38" s="161" t="str">
        <f ca="1">IFERROR(VLOOKUP($C38&amp;M$34,Calc2!$Z$64:$AB$207,3,0),"")</f>
        <v/>
      </c>
      <c r="N38" s="191" t="str">
        <f t="shared" ca="1" si="3"/>
        <v/>
      </c>
    </row>
    <row r="39" spans="2:14" ht="21.95" customHeight="1" x14ac:dyDescent="0.2">
      <c r="B39" s="118" t="str">
        <f ca="1">IF($C39="","",INDEX(Calc2!$E$4:$E$12,MATCH($C39,Calc2!$F$4:$F$12,0)))</f>
        <v/>
      </c>
      <c r="C39" s="128" t="str">
        <f ca="1">IF(Calc2!$K$13=0,"",Calc2!$AM8)</f>
        <v/>
      </c>
      <c r="D39" s="132" t="str">
        <f ca="1">IF($C39="","",VLOOKUP($C39,Calc2!$C$17:$AC$25,25,0))</f>
        <v/>
      </c>
      <c r="E39" s="115" t="str">
        <f ca="1">IF($C39="","",VLOOKUP($C39,Calc2!$C$17:$AC$25,26,0))</f>
        <v/>
      </c>
      <c r="F39" s="115" t="str">
        <f ca="1">IF($C39="","",VLOOKUP($C39,Calc2!$C$17:$AC$25,27,0))</f>
        <v/>
      </c>
      <c r="G39" s="562" t="str">
        <f ca="1">IF($C39="","",VLOOKUP(C39,'Preliminary Round'!$AH$12:$AI$37,2,0))</f>
        <v/>
      </c>
      <c r="H39" s="140" t="str">
        <f ca="1">IFERROR(VLOOKUP($C39&amp;H$34,Calc2!$Z$64:$AB$207,3,0),"")</f>
        <v/>
      </c>
      <c r="I39" s="115" t="str">
        <f ca="1">IFERROR(VLOOKUP($C39&amp;I$34,Calc2!$Z$64:$AB$207,3,0),"")</f>
        <v/>
      </c>
      <c r="J39" s="115" t="str">
        <f ca="1">IFERROR(VLOOKUP($C39&amp;J$34,Calc2!$Z$64:$AB$207,3,0),"")</f>
        <v/>
      </c>
      <c r="K39" s="115" t="str">
        <f ca="1">IFERROR(VLOOKUP($C39&amp;K$34,Calc2!$Z$64:$AB$207,3,0),"")</f>
        <v/>
      </c>
      <c r="L39" s="125"/>
      <c r="M39" s="161" t="str">
        <f ca="1">IFERROR(VLOOKUP($C39&amp;M$34,Calc2!$Z$64:$AB$207,3,0),"")</f>
        <v/>
      </c>
      <c r="N39" s="191" t="str">
        <f t="shared" ca="1" si="3"/>
        <v/>
      </c>
    </row>
    <row r="40" spans="2:14" ht="21.95" customHeight="1" thickBot="1" x14ac:dyDescent="0.25">
      <c r="B40" s="119" t="str">
        <f ca="1">IF($C40="","",INDEX(Calc2!$E$4:$E$12,MATCH($C40,Calc2!$F$4:$F$12,0)))</f>
        <v/>
      </c>
      <c r="C40" s="129" t="str">
        <f ca="1">IF(Calc2!$K$13=0,"",Calc2!$AM9)</f>
        <v/>
      </c>
      <c r="D40" s="133" t="str">
        <f ca="1">IF($C40="","",VLOOKUP($C40,Calc2!$C$17:$AC$25,25,0))</f>
        <v/>
      </c>
      <c r="E40" s="116" t="str">
        <f ca="1">IF($C40="","",VLOOKUP($C40,Calc2!$C$17:$AC$25,26,0))</f>
        <v/>
      </c>
      <c r="F40" s="116" t="str">
        <f ca="1">IF($C40="","",VLOOKUP($C40,Calc2!$C$17:$AC$25,27,0))</f>
        <v/>
      </c>
      <c r="G40" s="563" t="str">
        <f ca="1">IF($C40="","",VLOOKUP(C40,'Preliminary Round'!$AH$12:$AI$37,2,0))</f>
        <v/>
      </c>
      <c r="H40" s="141" t="str">
        <f ca="1">IFERROR(VLOOKUP($C40&amp;H$34,Calc2!$Z$64:$AB$207,3,0),"")</f>
        <v/>
      </c>
      <c r="I40" s="116" t="str">
        <f ca="1">IFERROR(VLOOKUP($C40&amp;I$34,Calc2!$Z$64:$AB$207,3,0),"")</f>
        <v/>
      </c>
      <c r="J40" s="116" t="str">
        <f ca="1">IFERROR(VLOOKUP($C40&amp;J$34,Calc2!$Z$64:$AB$207,3,0),"")</f>
        <v/>
      </c>
      <c r="K40" s="116" t="str">
        <f ca="1">IFERROR(VLOOKUP($C40&amp;K$34,Calc2!$Z$64:$AB$207,3,0),"")</f>
        <v/>
      </c>
      <c r="L40" s="116" t="str">
        <f ca="1">IFERROR(VLOOKUP($C40&amp;L$34,Calc2!$Z$64:$AB$207,3,0),"")</f>
        <v/>
      </c>
      <c r="M40" s="162"/>
      <c r="N40" s="192"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4:M4"/>
    <mergeCell ref="B3:M3"/>
  </mergeCells>
  <conditionalFormatting sqref="B8:N13 B17:N22 B26:N31 B35:N40">
    <cfRule type="expression" dxfId="10" priority="1">
      <formula>OR(AND($B8=$B7,$C7&lt;&gt;""),AND($B8=$B9,$C9&lt;&gt;""))</formula>
    </cfRule>
  </conditionalFormatting>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012DD-442A-434C-ADB0-97AAA45E180C}">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49" customWidth="1"/>
    <col min="2" max="2" width="4.5703125" style="49" customWidth="1"/>
    <col min="3" max="3" width="32.7109375" style="49" customWidth="1"/>
    <col min="4" max="7" width="11.7109375" style="49" customWidth="1"/>
    <col min="8" max="13" width="6.85546875" style="49" customWidth="1"/>
    <col min="14" max="14" width="32.7109375" style="49" customWidth="1"/>
    <col min="15" max="15" width="4.85546875" style="49" customWidth="1"/>
    <col min="16" max="16384" width="11.42578125" style="49" hidden="1"/>
  </cols>
  <sheetData>
    <row r="1" spans="2:14" x14ac:dyDescent="0.2"/>
    <row r="2" spans="2:14" ht="33.75" x14ac:dyDescent="0.2">
      <c r="B2" s="801" t="str">
        <f>Language!$E$7</f>
        <v>Direct comparisons</v>
      </c>
      <c r="C2" s="801"/>
      <c r="D2" s="801"/>
      <c r="E2" s="801"/>
      <c r="F2" s="801"/>
      <c r="G2" s="801"/>
      <c r="H2" s="801"/>
      <c r="I2" s="801"/>
      <c r="J2" s="801"/>
      <c r="K2" s="801"/>
      <c r="L2" s="801"/>
      <c r="M2" s="801"/>
    </row>
    <row r="3" spans="2:14" ht="42.75" customHeight="1" x14ac:dyDescent="0.2">
      <c r="B3" s="803" t="str">
        <f>Language!$E$56&amp;" C"</f>
        <v>Preliminary round group C</v>
      </c>
      <c r="C3" s="803"/>
      <c r="D3" s="803"/>
      <c r="E3" s="803"/>
      <c r="F3" s="803"/>
      <c r="G3" s="803"/>
      <c r="H3" s="803"/>
      <c r="I3" s="803"/>
      <c r="J3" s="803"/>
      <c r="K3" s="803"/>
      <c r="L3" s="803"/>
      <c r="M3" s="803"/>
    </row>
    <row r="4" spans="2:14" ht="17.25" customHeight="1" x14ac:dyDescent="0.2">
      <c r="B4" s="802" t="str">
        <f>Language!$E$82</f>
        <v>Red font means that the ranking is not clear even with the direct comparison. Fair play or lot has to decide here.</v>
      </c>
      <c r="C4" s="802"/>
      <c r="D4" s="802"/>
      <c r="E4" s="802"/>
      <c r="F4" s="802"/>
      <c r="G4" s="802"/>
      <c r="H4" s="802"/>
      <c r="I4" s="802"/>
      <c r="J4" s="802"/>
      <c r="K4" s="802"/>
      <c r="L4" s="802"/>
      <c r="M4" s="802"/>
    </row>
    <row r="5" spans="2:14" ht="17.25" customHeight="1" thickBot="1" x14ac:dyDescent="0.25">
      <c r="B5" s="123"/>
      <c r="C5" s="123"/>
      <c r="D5" s="123"/>
      <c r="E5" s="123"/>
      <c r="F5" s="123"/>
      <c r="G5" s="123"/>
      <c r="H5" s="123"/>
      <c r="I5" s="123"/>
      <c r="J5" s="123"/>
      <c r="K5" s="123"/>
      <c r="L5" s="123"/>
      <c r="M5" s="123"/>
    </row>
    <row r="6" spans="2:14" ht="21.95" customHeight="1" thickBot="1" x14ac:dyDescent="0.25">
      <c r="H6" s="152" t="str">
        <f ca="1">IF(LEN(H7)&gt;Settings!$C$17,LEFT(H7,Settings!$C$17)&amp;".",H7)</f>
        <v/>
      </c>
      <c r="I6" s="153" t="str">
        <f ca="1">IF(LEN(I7)&gt;Settings!$C$17,LEFT(I7,Settings!$C$17)&amp;".",I7)</f>
        <v/>
      </c>
      <c r="J6" s="153" t="str">
        <f ca="1">IF(LEN(J7)&gt;Settings!$C$17,LEFT(J7,Settings!$C$17)&amp;".",J7)</f>
        <v/>
      </c>
      <c r="K6" s="153" t="str">
        <f ca="1">IF(LEN(K7)&gt;Settings!$C$17,LEFT(K7,Settings!$C$17)&amp;".",K7)</f>
        <v/>
      </c>
      <c r="L6" s="153" t="str">
        <f ca="1">IF(LEN(L7)&gt;Settings!$C$17,LEFT(L7,Settings!$C$17)&amp;".",L7)</f>
        <v/>
      </c>
      <c r="M6" s="154" t="str">
        <f ca="1">IF(LEN(M7)&gt;Settings!$C$17,LEFT(M7,Settings!$C$17)&amp;".",M7)</f>
        <v/>
      </c>
    </row>
    <row r="7" spans="2:14" ht="21.95" customHeight="1" thickTop="1" thickBot="1" x14ac:dyDescent="0.25">
      <c r="B7" s="120"/>
      <c r="C7" s="126" t="str">
        <f>Language!$E$10</f>
        <v>Participant or team</v>
      </c>
      <c r="D7" s="130" t="str">
        <f>Language!$E$27</f>
        <v>Pts</v>
      </c>
      <c r="E7" s="117" t="str">
        <f>Language!$E$26</f>
        <v>GD</v>
      </c>
      <c r="F7" s="117" t="str">
        <f>Language!$E$28</f>
        <v>GF</v>
      </c>
      <c r="G7" s="155" t="str">
        <f>Language!$E$49</f>
        <v>bonus</v>
      </c>
      <c r="H7" s="134" t="str">
        <f ca="1">C8</f>
        <v/>
      </c>
      <c r="I7" s="135" t="str">
        <f ca="1">C9</f>
        <v/>
      </c>
      <c r="J7" s="135" t="str">
        <f ca="1">C10</f>
        <v/>
      </c>
      <c r="K7" s="135" t="str">
        <f ca="1">C11</f>
        <v/>
      </c>
      <c r="L7" s="135" t="str">
        <f ca="1">C12</f>
        <v/>
      </c>
      <c r="M7" s="159" t="str">
        <f ca="1">C13</f>
        <v/>
      </c>
    </row>
    <row r="8" spans="2:14" ht="21.95" customHeight="1" x14ac:dyDescent="0.2">
      <c r="B8" s="118" t="str">
        <f ca="1">IF($C8="","",INDEX(Calc3!$E$4:$E$12,MATCH($C8,Calc3!$F$4:$F$12,0)))</f>
        <v/>
      </c>
      <c r="C8" s="127" t="str">
        <f ca="1">IF(Calc3!$K$13=0,"",Calc3!$X4)</f>
        <v/>
      </c>
      <c r="D8" s="131" t="str">
        <f ca="1">IF($C8="","",VLOOKUP($C8,Calc3!$C$17:$AC$25,25,0))</f>
        <v/>
      </c>
      <c r="E8" s="114" t="str">
        <f ca="1">IF($C8="","",VLOOKUP($C8,Calc3!$C$17:$AC$25,26,0))</f>
        <v/>
      </c>
      <c r="F8" s="114" t="str">
        <f ca="1">IF($C8="","",VLOOKUP($C8,Calc3!$C$17:$AC$25,27,0))</f>
        <v/>
      </c>
      <c r="G8" s="561" t="str">
        <f ca="1">IF($C8="","",VLOOKUP(C8,'Preliminary Round'!$AH$12:$AI$37,2,0))</f>
        <v/>
      </c>
      <c r="H8" s="139"/>
      <c r="I8" s="114" t="str">
        <f ca="1">IFERROR(VLOOKUP($C8&amp;I$7,Calc3!$Z$64:$AB$207,3,0),"")</f>
        <v/>
      </c>
      <c r="J8" s="114" t="str">
        <f ca="1">IFERROR(VLOOKUP($C8&amp;J$7,Calc3!$Z$64:$AB$207,3,0),"")</f>
        <v/>
      </c>
      <c r="K8" s="114" t="str">
        <f ca="1">IFERROR(VLOOKUP($C8&amp;K$7,Calc3!$Z$64:$AB$207,3,0),"")</f>
        <v/>
      </c>
      <c r="L8" s="114" t="str">
        <f ca="1">IFERROR(VLOOKUP($C8&amp;L$7,Calc3!$Z$64:$AB$207,3,0),"")</f>
        <v/>
      </c>
      <c r="M8" s="160" t="str">
        <f ca="1">IFERROR(VLOOKUP($C8&amp;M$7,Calc3!$Z$64:$AB$207,3,0),"")</f>
        <v/>
      </c>
      <c r="N8" s="190" t="str">
        <f t="shared" ref="N8:N13" ca="1" si="0">C8</f>
        <v/>
      </c>
    </row>
    <row r="9" spans="2:14" ht="21.95" customHeight="1" x14ac:dyDescent="0.2">
      <c r="B9" s="118" t="str">
        <f ca="1">IF($C9="","",INDEX(Calc3!$E$4:$E$12,MATCH($C9,Calc3!$F$4:$F$12,0)))</f>
        <v/>
      </c>
      <c r="C9" s="128" t="str">
        <f ca="1">IF(Calc3!$K$13=0,"",Calc3!$X5)</f>
        <v/>
      </c>
      <c r="D9" s="132" t="str">
        <f ca="1">IF($C9="","",VLOOKUP($C9,Calc3!$C$17:$AC$25,25,0))</f>
        <v/>
      </c>
      <c r="E9" s="115" t="str">
        <f ca="1">IF($C9="","",VLOOKUP($C9,Calc3!$C$17:$AC$25,26,0))</f>
        <v/>
      </c>
      <c r="F9" s="115" t="str">
        <f ca="1">IF($C9="","",VLOOKUP($C9,Calc3!$C$17:$AC$25,27,0))</f>
        <v/>
      </c>
      <c r="G9" s="562" t="str">
        <f ca="1">IF($C9="","",VLOOKUP(C9,'Preliminary Round'!$AH$12:$AI$37,2,0))</f>
        <v/>
      </c>
      <c r="H9" s="140" t="str">
        <f ca="1">IFERROR(VLOOKUP($C9&amp;H$7,Calc3!$Z$64:$AB$207,3,0),"")</f>
        <v/>
      </c>
      <c r="I9" s="125"/>
      <c r="J9" s="115" t="str">
        <f ca="1">IFERROR(VLOOKUP($C9&amp;J$7,Calc3!$Z$64:$AB$207,3,0),"")</f>
        <v/>
      </c>
      <c r="K9" s="115" t="str">
        <f ca="1">IFERROR(VLOOKUP($C9&amp;K$7,Calc3!$Z$64:$AB$207,3,0),"")</f>
        <v/>
      </c>
      <c r="L9" s="115" t="str">
        <f ca="1">IFERROR(VLOOKUP($C9&amp;L$7,Calc3!$Z$64:$AB$207,3,0),"")</f>
        <v/>
      </c>
      <c r="M9" s="161" t="str">
        <f ca="1">IFERROR(VLOOKUP($C9&amp;M$7,Calc3!$Z$64:$AB$207,3,0),"")</f>
        <v/>
      </c>
      <c r="N9" s="191" t="str">
        <f t="shared" ca="1" si="0"/>
        <v/>
      </c>
    </row>
    <row r="10" spans="2:14" ht="21.95" customHeight="1" x14ac:dyDescent="0.2">
      <c r="B10" s="118" t="str">
        <f ca="1">IF($C10="","",INDEX(Calc3!$E$4:$E$12,MATCH($C10,Calc3!$F$4:$F$12,0)))</f>
        <v/>
      </c>
      <c r="C10" s="128" t="str">
        <f ca="1">IF(Calc3!$K$13=0,"",Calc3!$X6)</f>
        <v/>
      </c>
      <c r="D10" s="132" t="str">
        <f ca="1">IF($C10="","",VLOOKUP($C10,Calc3!$C$17:$AC$25,25,0))</f>
        <v/>
      </c>
      <c r="E10" s="115" t="str">
        <f ca="1">IF($C10="","",VLOOKUP($C10,Calc3!$C$17:$AC$25,26,0))</f>
        <v/>
      </c>
      <c r="F10" s="115" t="str">
        <f ca="1">IF($C10="","",VLOOKUP($C10,Calc3!$C$17:$AC$25,27,0))</f>
        <v/>
      </c>
      <c r="G10" s="562" t="str">
        <f ca="1">IF($C10="","",VLOOKUP(C10,'Preliminary Round'!$AH$12:$AI$37,2,0))</f>
        <v/>
      </c>
      <c r="H10" s="140" t="str">
        <f ca="1">IFERROR(VLOOKUP($C10&amp;H$7,Calc3!$Z$64:$AB$207,3,0),"")</f>
        <v/>
      </c>
      <c r="I10" s="115" t="str">
        <f ca="1">IFERROR(VLOOKUP($C10&amp;I$7,Calc3!$Z$64:$AB$207,3,0),"")</f>
        <v/>
      </c>
      <c r="J10" s="125"/>
      <c r="K10" s="115" t="str">
        <f ca="1">IFERROR(VLOOKUP($C10&amp;K$7,Calc3!$Z$64:$AB$207,3,0),"")</f>
        <v/>
      </c>
      <c r="L10" s="115" t="str">
        <f ca="1">IFERROR(VLOOKUP($C10&amp;L$7,Calc3!$Z$64:$AB$207,3,0),"")</f>
        <v/>
      </c>
      <c r="M10" s="161" t="str">
        <f ca="1">IFERROR(VLOOKUP($C10&amp;M$7,Calc3!$Z$64:$AB$207,3,0),"")</f>
        <v/>
      </c>
      <c r="N10" s="191" t="str">
        <f t="shared" ca="1" si="0"/>
        <v/>
      </c>
    </row>
    <row r="11" spans="2:14" ht="21.95" customHeight="1" x14ac:dyDescent="0.2">
      <c r="B11" s="118" t="str">
        <f ca="1">IF($C11="","",INDEX(Calc3!$E$4:$E$12,MATCH($C11,Calc3!$F$4:$F$12,0)))</f>
        <v/>
      </c>
      <c r="C11" s="128" t="str">
        <f ca="1">IF(Calc3!$K$13=0,"",Calc3!$X7)</f>
        <v/>
      </c>
      <c r="D11" s="132" t="str">
        <f ca="1">IF($C11="","",VLOOKUP($C11,Calc3!$C$17:$AC$25,25,0))</f>
        <v/>
      </c>
      <c r="E11" s="115" t="str">
        <f ca="1">IF($C11="","",VLOOKUP($C11,Calc3!$C$17:$AC$25,26,0))</f>
        <v/>
      </c>
      <c r="F11" s="115" t="str">
        <f ca="1">IF($C11="","",VLOOKUP($C11,Calc3!$C$17:$AC$25,27,0))</f>
        <v/>
      </c>
      <c r="G11" s="562" t="str">
        <f ca="1">IF($C11="","",VLOOKUP(C11,'Preliminary Round'!$AH$12:$AI$37,2,0))</f>
        <v/>
      </c>
      <c r="H11" s="140" t="str">
        <f ca="1">IFERROR(VLOOKUP($C11&amp;H$7,Calc3!$Z$64:$AB$207,3,0),"")</f>
        <v/>
      </c>
      <c r="I11" s="115" t="str">
        <f ca="1">IFERROR(VLOOKUP($C11&amp;I$7,Calc3!$Z$64:$AB$207,3,0),"")</f>
        <v/>
      </c>
      <c r="J11" s="115" t="str">
        <f ca="1">IFERROR(VLOOKUP($C11&amp;J$7,Calc3!$Z$64:$AB$207,3,0),"")</f>
        <v/>
      </c>
      <c r="K11" s="125"/>
      <c r="L11" s="115" t="str">
        <f ca="1">IFERROR(VLOOKUP($C11&amp;L$7,Calc3!$Z$64:$AB$207,3,0),"")</f>
        <v/>
      </c>
      <c r="M11" s="161" t="str">
        <f ca="1">IFERROR(VLOOKUP($C11&amp;M$7,Calc3!$Z$64:$AB$207,3,0),"")</f>
        <v/>
      </c>
      <c r="N11" s="191" t="str">
        <f t="shared" ca="1" si="0"/>
        <v/>
      </c>
    </row>
    <row r="12" spans="2:14" ht="21.95" customHeight="1" x14ac:dyDescent="0.2">
      <c r="B12" s="118" t="str">
        <f ca="1">IF($C12="","",INDEX(Calc3!$E$4:$E$12,MATCH($C12,Calc3!$F$4:$F$12,0)))</f>
        <v/>
      </c>
      <c r="C12" s="128" t="str">
        <f ca="1">IF(Calc3!$K$13=0,"",Calc3!$X8)</f>
        <v/>
      </c>
      <c r="D12" s="132" t="str">
        <f ca="1">IF($C12="","",VLOOKUP($C12,Calc3!$C$17:$AC$25,25,0))</f>
        <v/>
      </c>
      <c r="E12" s="115" t="str">
        <f ca="1">IF($C12="","",VLOOKUP($C12,Calc3!$C$17:$AC$25,26,0))</f>
        <v/>
      </c>
      <c r="F12" s="115" t="str">
        <f ca="1">IF($C12="","",VLOOKUP($C12,Calc3!$C$17:$AC$25,27,0))</f>
        <v/>
      </c>
      <c r="G12" s="562" t="str">
        <f ca="1">IF($C12="","",VLOOKUP(C12,'Preliminary Round'!$AH$12:$AI$37,2,0))</f>
        <v/>
      </c>
      <c r="H12" s="140" t="str">
        <f ca="1">IFERROR(VLOOKUP($C12&amp;H$7,Calc3!$Z$64:$AB$207,3,0),"")</f>
        <v/>
      </c>
      <c r="I12" s="115" t="str">
        <f ca="1">IFERROR(VLOOKUP($C12&amp;I$7,Calc3!$Z$64:$AB$207,3,0),"")</f>
        <v/>
      </c>
      <c r="J12" s="115" t="str">
        <f ca="1">IFERROR(VLOOKUP($C12&amp;J$7,Calc3!$Z$64:$AB$207,3,0),"")</f>
        <v/>
      </c>
      <c r="K12" s="115" t="str">
        <f ca="1">IFERROR(VLOOKUP($C12&amp;K$7,Calc3!$Z$64:$AB$207,3,0),"")</f>
        <v/>
      </c>
      <c r="L12" s="125"/>
      <c r="M12" s="161" t="str">
        <f ca="1">IFERROR(VLOOKUP($C12&amp;M$7,Calc3!$Z$64:$AB$207,3,0),"")</f>
        <v/>
      </c>
      <c r="N12" s="191" t="str">
        <f t="shared" ca="1" si="0"/>
        <v/>
      </c>
    </row>
    <row r="13" spans="2:14" ht="21.95" customHeight="1" thickBot="1" x14ac:dyDescent="0.25">
      <c r="B13" s="119" t="str">
        <f ca="1">IF($C13="","",INDEX(Calc3!$E$4:$E$12,MATCH($C13,Calc3!$F$4:$F$12,0)))</f>
        <v/>
      </c>
      <c r="C13" s="129" t="str">
        <f ca="1">IF(Calc3!$K$13=0,"",Calc3!$X9)</f>
        <v/>
      </c>
      <c r="D13" s="133" t="str">
        <f ca="1">IF($C13="","",VLOOKUP($C13,Calc3!$C$17:$AC$25,25,0))</f>
        <v/>
      </c>
      <c r="E13" s="116" t="str">
        <f ca="1">IF($C13="","",VLOOKUP($C13,Calc3!$C$17:$AC$25,26,0))</f>
        <v/>
      </c>
      <c r="F13" s="116" t="str">
        <f ca="1">IF($C13="","",VLOOKUP($C13,Calc3!$C$17:$AC$25,27,0))</f>
        <v/>
      </c>
      <c r="G13" s="563" t="str">
        <f ca="1">IF($C13="","",VLOOKUP(C13,'Preliminary Round'!$AH$12:$AI$37,2,0))</f>
        <v/>
      </c>
      <c r="H13" s="141" t="str">
        <f ca="1">IFERROR(VLOOKUP($C13&amp;H$7,Calc3!$Z$64:$AB$207,3,0),"")</f>
        <v/>
      </c>
      <c r="I13" s="116" t="str">
        <f ca="1">IFERROR(VLOOKUP($C13&amp;I$7,Calc3!$Z$64:$AB$207,3,0),"")</f>
        <v/>
      </c>
      <c r="J13" s="116" t="str">
        <f ca="1">IFERROR(VLOOKUP($C13&amp;J$7,Calc3!$Z$64:$AB$207,3,0),"")</f>
        <v/>
      </c>
      <c r="K13" s="116" t="str">
        <f ca="1">IFERROR(VLOOKUP($C13&amp;K$7,Calc3!$Z$64:$AB$207,3,0),"")</f>
        <v/>
      </c>
      <c r="L13" s="116" t="str">
        <f ca="1">IFERROR(VLOOKUP($C13&amp;L$7,Calc3!$Z$64:$AB$207,3,0),"")</f>
        <v/>
      </c>
      <c r="M13" s="162"/>
      <c r="N13" s="192" t="str">
        <f t="shared" ca="1" si="0"/>
        <v/>
      </c>
    </row>
    <row r="14" spans="2:14" ht="42.75" customHeight="1" thickTop="1" thickBot="1" x14ac:dyDescent="0.25">
      <c r="B14" s="136"/>
      <c r="C14" s="137"/>
      <c r="D14" s="138"/>
      <c r="E14" s="124"/>
      <c r="F14" s="124"/>
      <c r="G14" s="124"/>
      <c r="H14" s="124"/>
      <c r="I14" s="124"/>
      <c r="J14" s="124"/>
      <c r="K14" s="124"/>
      <c r="L14" s="124"/>
      <c r="M14" s="124"/>
    </row>
    <row r="15" spans="2:14" ht="21.95" customHeight="1" thickBot="1" x14ac:dyDescent="0.25">
      <c r="H15" s="152" t="str">
        <f ca="1">IF(LEN(H16)&gt;Settings!$C$17,LEFT(H16,Settings!$C$17)&amp;".",H16)</f>
        <v/>
      </c>
      <c r="I15" s="153" t="str">
        <f ca="1">IF(LEN(I16)&gt;Settings!$C$17,LEFT(I16,Settings!$C$17)&amp;".",I16)</f>
        <v/>
      </c>
      <c r="J15" s="153" t="str">
        <f ca="1">IF(LEN(J16)&gt;Settings!$C$17,LEFT(J16,Settings!$C$17)&amp;".",J16)</f>
        <v/>
      </c>
      <c r="K15" s="153" t="str">
        <f ca="1">IF(LEN(K16)&gt;Settings!$C$17,LEFT(K16,Settings!$C$17)&amp;".",K16)</f>
        <v/>
      </c>
      <c r="L15" s="153" t="str">
        <f ca="1">IF(LEN(L16)&gt;Settings!$C$17,LEFT(L16,Settings!$C$17)&amp;".",L16)</f>
        <v/>
      </c>
      <c r="M15" s="154" t="str">
        <f ca="1">IF(LEN(M16)&gt;Settings!$C$17,LEFT(M16,Settings!$C$17)&amp;".",M16)</f>
        <v/>
      </c>
    </row>
    <row r="16" spans="2:14" ht="21.95" customHeight="1" thickTop="1" thickBot="1" x14ac:dyDescent="0.25">
      <c r="B16" s="120"/>
      <c r="C16" s="126" t="str">
        <f>Language!$E$10</f>
        <v>Participant or team</v>
      </c>
      <c r="D16" s="130" t="str">
        <f>Language!$E$27</f>
        <v>Pts</v>
      </c>
      <c r="E16" s="117" t="str">
        <f>Language!$E$26</f>
        <v>GD</v>
      </c>
      <c r="F16" s="117" t="str">
        <f>Language!$E$28</f>
        <v>GF</v>
      </c>
      <c r="G16" s="155" t="str">
        <f>Language!$E$49</f>
        <v>bonus</v>
      </c>
      <c r="H16" s="134" t="str">
        <f ca="1">C17</f>
        <v/>
      </c>
      <c r="I16" s="135" t="str">
        <f ca="1">C18</f>
        <v/>
      </c>
      <c r="J16" s="135" t="str">
        <f ca="1">C19</f>
        <v/>
      </c>
      <c r="K16" s="135" t="str">
        <f ca="1">C20</f>
        <v/>
      </c>
      <c r="L16" s="135" t="str">
        <f ca="1">C21</f>
        <v/>
      </c>
      <c r="M16" s="159" t="str">
        <f ca="1">C22</f>
        <v/>
      </c>
    </row>
    <row r="17" spans="2:14" ht="21.95" customHeight="1" x14ac:dyDescent="0.2">
      <c r="B17" s="118" t="str">
        <f ca="1">IF($C17="","",INDEX(Calc3!$E$4:$E$12,MATCH($C17,Calc3!$F$4:$F$12,0)))</f>
        <v/>
      </c>
      <c r="C17" s="127" t="str">
        <f ca="1">IF(Calc3!$K$13=0,"",Calc3!$AC4)</f>
        <v/>
      </c>
      <c r="D17" s="131" t="str">
        <f ca="1">IF($C17="","",VLOOKUP($C17,Calc3!$C$17:$AC$25,25,0))</f>
        <v/>
      </c>
      <c r="E17" s="114" t="str">
        <f ca="1">IF($C17="","",VLOOKUP($C17,Calc3!$C$17:$AC$25,26,0))</f>
        <v/>
      </c>
      <c r="F17" s="114" t="str">
        <f ca="1">IF($C17="","",VLOOKUP($C17,Calc3!$C$17:$AC$25,27,0))</f>
        <v/>
      </c>
      <c r="G17" s="561" t="str">
        <f ca="1">IF($C17="","",VLOOKUP(C17,'Preliminary Round'!$AH$12:$AI$37,2,0))</f>
        <v/>
      </c>
      <c r="H17" s="139"/>
      <c r="I17" s="114" t="str">
        <f ca="1">IFERROR(VLOOKUP($C17&amp;I$16,Calc3!$Z$64:$AB$207,3,0),"")</f>
        <v/>
      </c>
      <c r="J17" s="114" t="str">
        <f ca="1">IFERROR(VLOOKUP($C17&amp;J$16,Calc3!$Z$64:$AB$207,3,0),"")</f>
        <v/>
      </c>
      <c r="K17" s="114" t="str">
        <f ca="1">IFERROR(VLOOKUP($C17&amp;K$16,Calc3!$Z$64:$AB$207,3,0),"")</f>
        <v/>
      </c>
      <c r="L17" s="114" t="str">
        <f ca="1">IFERROR(VLOOKUP($C17&amp;L$16,Calc3!$Z$64:$AB$207,3,0),"")</f>
        <v/>
      </c>
      <c r="M17" s="160" t="str">
        <f ca="1">IFERROR(VLOOKUP($C17&amp;M$16,Calc3!$Z$64:$AB$207,3,0),"")</f>
        <v/>
      </c>
      <c r="N17" s="190" t="str">
        <f t="shared" ref="N17:N22" ca="1" si="1">C17</f>
        <v/>
      </c>
    </row>
    <row r="18" spans="2:14" ht="21.95" customHeight="1" x14ac:dyDescent="0.2">
      <c r="B18" s="118" t="str">
        <f ca="1">IF($C18="","",INDEX(Calc3!$E$4:$E$12,MATCH($C18,Calc3!$F$4:$F$12,0)))</f>
        <v/>
      </c>
      <c r="C18" s="128" t="str">
        <f ca="1">IF(Calc3!$K$13=0,"",Calc3!$AC5)</f>
        <v/>
      </c>
      <c r="D18" s="132" t="str">
        <f ca="1">IF($C18="","",VLOOKUP($C18,Calc3!$C$17:$AC$25,25,0))</f>
        <v/>
      </c>
      <c r="E18" s="115" t="str">
        <f ca="1">IF($C18="","",VLOOKUP($C18,Calc3!$C$17:$AC$25,26,0))</f>
        <v/>
      </c>
      <c r="F18" s="115" t="str">
        <f ca="1">IF($C18="","",VLOOKUP($C18,Calc3!$C$17:$AC$25,27,0))</f>
        <v/>
      </c>
      <c r="G18" s="562" t="str">
        <f ca="1">IF($C18="","",VLOOKUP(C18,'Preliminary Round'!$AH$12:$AI$37,2,0))</f>
        <v/>
      </c>
      <c r="H18" s="140" t="str">
        <f ca="1">IFERROR(VLOOKUP($C18&amp;H$16,Calc3!$Z$64:$AB$207,3,0),"")</f>
        <v/>
      </c>
      <c r="I18" s="125"/>
      <c r="J18" s="115" t="str">
        <f ca="1">IFERROR(VLOOKUP($C18&amp;J$16,Calc3!$Z$64:$AB$207,3,0),"")</f>
        <v/>
      </c>
      <c r="K18" s="115" t="str">
        <f ca="1">IFERROR(VLOOKUP($C18&amp;K$16,Calc3!$Z$64:$AB$207,3,0),"")</f>
        <v/>
      </c>
      <c r="L18" s="115" t="str">
        <f ca="1">IFERROR(VLOOKUP($C18&amp;L$16,Calc3!$Z$64:$AB$207,3,0),"")</f>
        <v/>
      </c>
      <c r="M18" s="161" t="str">
        <f ca="1">IFERROR(VLOOKUP($C18&amp;M$16,Calc3!$Z$64:$AB$207,3,0),"")</f>
        <v/>
      </c>
      <c r="N18" s="191" t="str">
        <f t="shared" ca="1" si="1"/>
        <v/>
      </c>
    </row>
    <row r="19" spans="2:14" ht="21.95" customHeight="1" x14ac:dyDescent="0.2">
      <c r="B19" s="118" t="str">
        <f ca="1">IF($C19="","",INDEX(Calc3!$E$4:$E$12,MATCH($C19,Calc3!$F$4:$F$12,0)))</f>
        <v/>
      </c>
      <c r="C19" s="128" t="str">
        <f ca="1">IF(Calc3!$K$13=0,"",Calc3!$AC6)</f>
        <v/>
      </c>
      <c r="D19" s="132" t="str">
        <f ca="1">IF($C19="","",VLOOKUP($C19,Calc3!$C$17:$AC$25,25,0))</f>
        <v/>
      </c>
      <c r="E19" s="115" t="str">
        <f ca="1">IF($C19="","",VLOOKUP($C19,Calc3!$C$17:$AC$25,26,0))</f>
        <v/>
      </c>
      <c r="F19" s="115" t="str">
        <f ca="1">IF($C19="","",VLOOKUP($C19,Calc3!$C$17:$AC$25,27,0))</f>
        <v/>
      </c>
      <c r="G19" s="562" t="str">
        <f ca="1">IF($C19="","",VLOOKUP(C19,'Preliminary Round'!$AH$12:$AI$37,2,0))</f>
        <v/>
      </c>
      <c r="H19" s="140" t="str">
        <f ca="1">IFERROR(VLOOKUP($C19&amp;H$16,Calc3!$Z$64:$AB$207,3,0),"")</f>
        <v/>
      </c>
      <c r="I19" s="115" t="str">
        <f ca="1">IFERROR(VLOOKUP($C19&amp;I$16,Calc3!$Z$64:$AB$207,3,0),"")</f>
        <v/>
      </c>
      <c r="J19" s="125"/>
      <c r="K19" s="115" t="str">
        <f ca="1">IFERROR(VLOOKUP($C19&amp;K$16,Calc3!$Z$64:$AB$207,3,0),"")</f>
        <v/>
      </c>
      <c r="L19" s="115" t="str">
        <f ca="1">IFERROR(VLOOKUP($C19&amp;L$16,Calc3!$Z$64:$AB$207,3,0),"")</f>
        <v/>
      </c>
      <c r="M19" s="161" t="str">
        <f ca="1">IFERROR(VLOOKUP($C19&amp;M$16,Calc3!$Z$64:$AB$207,3,0),"")</f>
        <v/>
      </c>
      <c r="N19" s="191" t="str">
        <f t="shared" ca="1" si="1"/>
        <v/>
      </c>
    </row>
    <row r="20" spans="2:14" ht="21.95" customHeight="1" x14ac:dyDescent="0.2">
      <c r="B20" s="118" t="str">
        <f ca="1">IF($C20="","",INDEX(Calc3!$E$4:$E$12,MATCH($C20,Calc3!$F$4:$F$12,0)))</f>
        <v/>
      </c>
      <c r="C20" s="128" t="str">
        <f ca="1">IF(Calc3!$K$13=0,"",Calc3!$AC7)</f>
        <v/>
      </c>
      <c r="D20" s="132" t="str">
        <f ca="1">IF($C20="","",VLOOKUP($C20,Calc3!$C$17:$AC$25,25,0))</f>
        <v/>
      </c>
      <c r="E20" s="115" t="str">
        <f ca="1">IF($C20="","",VLOOKUP($C20,Calc3!$C$17:$AC$25,26,0))</f>
        <v/>
      </c>
      <c r="F20" s="115" t="str">
        <f ca="1">IF($C20="","",VLOOKUP($C20,Calc3!$C$17:$AC$25,27,0))</f>
        <v/>
      </c>
      <c r="G20" s="562" t="str">
        <f ca="1">IF($C20="","",VLOOKUP(C20,'Preliminary Round'!$AH$12:$AI$37,2,0))</f>
        <v/>
      </c>
      <c r="H20" s="140" t="str">
        <f ca="1">IFERROR(VLOOKUP($C20&amp;H$16,Calc3!$Z$64:$AB$207,3,0),"")</f>
        <v/>
      </c>
      <c r="I20" s="115" t="str">
        <f ca="1">IFERROR(VLOOKUP($C20&amp;I$16,Calc3!$Z$64:$AB$207,3,0),"")</f>
        <v/>
      </c>
      <c r="J20" s="115" t="str">
        <f ca="1">IFERROR(VLOOKUP($C20&amp;J$16,Calc3!$Z$64:$AB$207,3,0),"")</f>
        <v/>
      </c>
      <c r="K20" s="125"/>
      <c r="L20" s="115" t="str">
        <f ca="1">IFERROR(VLOOKUP($C20&amp;L$16,Calc3!$Z$64:$AB$207,3,0),"")</f>
        <v/>
      </c>
      <c r="M20" s="161" t="str">
        <f ca="1">IFERROR(VLOOKUP($C20&amp;M$16,Calc3!$Z$64:$AB$207,3,0),"")</f>
        <v/>
      </c>
      <c r="N20" s="191" t="str">
        <f t="shared" ca="1" si="1"/>
        <v/>
      </c>
    </row>
    <row r="21" spans="2:14" ht="21.95" customHeight="1" x14ac:dyDescent="0.2">
      <c r="B21" s="118" t="str">
        <f ca="1">IF($C21="","",INDEX(Calc3!$E$4:$E$12,MATCH($C21,Calc3!$F$4:$F$12,0)))</f>
        <v/>
      </c>
      <c r="C21" s="128" t="str">
        <f ca="1">IF(Calc3!$K$13=0,"",Calc3!$AC8)</f>
        <v/>
      </c>
      <c r="D21" s="132" t="str">
        <f ca="1">IF($C21="","",VLOOKUP($C21,Calc3!$C$17:$AC$25,25,0))</f>
        <v/>
      </c>
      <c r="E21" s="115" t="str">
        <f ca="1">IF($C21="","",VLOOKUP($C21,Calc3!$C$17:$AC$25,26,0))</f>
        <v/>
      </c>
      <c r="F21" s="115" t="str">
        <f ca="1">IF($C21="","",VLOOKUP($C21,Calc3!$C$17:$AC$25,27,0))</f>
        <v/>
      </c>
      <c r="G21" s="562" t="str">
        <f ca="1">IF($C21="","",VLOOKUP(C21,'Preliminary Round'!$AH$12:$AI$37,2,0))</f>
        <v/>
      </c>
      <c r="H21" s="140" t="str">
        <f ca="1">IFERROR(VLOOKUP($C21&amp;H$16,Calc3!$Z$64:$AB$207,3,0),"")</f>
        <v/>
      </c>
      <c r="I21" s="115" t="str">
        <f ca="1">IFERROR(VLOOKUP($C21&amp;I$16,Calc3!$Z$64:$AB$207,3,0),"")</f>
        <v/>
      </c>
      <c r="J21" s="115" t="str">
        <f ca="1">IFERROR(VLOOKUP($C21&amp;J$16,Calc3!$Z$64:$AB$207,3,0),"")</f>
        <v/>
      </c>
      <c r="K21" s="115" t="str">
        <f ca="1">IFERROR(VLOOKUP($C21&amp;K$16,Calc3!$Z$64:$AB$207,3,0),"")</f>
        <v/>
      </c>
      <c r="L21" s="125"/>
      <c r="M21" s="161" t="str">
        <f ca="1">IFERROR(VLOOKUP($C21&amp;M$16,Calc3!$Z$64:$AB$207,3,0),"")</f>
        <v/>
      </c>
      <c r="N21" s="191" t="str">
        <f t="shared" ca="1" si="1"/>
        <v/>
      </c>
    </row>
    <row r="22" spans="2:14" ht="21.95" customHeight="1" thickBot="1" x14ac:dyDescent="0.25">
      <c r="B22" s="119" t="str">
        <f ca="1">IF($C22="","",INDEX(Calc3!$E$4:$E$12,MATCH($C22,Calc3!$F$4:$F$12,0)))</f>
        <v/>
      </c>
      <c r="C22" s="129" t="str">
        <f ca="1">IF(Calc3!$K$13=0,"",Calc3!$AC9)</f>
        <v/>
      </c>
      <c r="D22" s="133" t="str">
        <f ca="1">IF($C22="","",VLOOKUP($C22,Calc3!$C$17:$AC$25,25,0))</f>
        <v/>
      </c>
      <c r="E22" s="116" t="str">
        <f ca="1">IF($C22="","",VLOOKUP($C22,Calc3!$C$17:$AC$25,26,0))</f>
        <v/>
      </c>
      <c r="F22" s="116" t="str">
        <f ca="1">IF($C22="","",VLOOKUP($C22,Calc3!$C$17:$AC$25,27,0))</f>
        <v/>
      </c>
      <c r="G22" s="563" t="str">
        <f ca="1">IF($C22="","",VLOOKUP(C22,'Preliminary Round'!$AH$12:$AI$37,2,0))</f>
        <v/>
      </c>
      <c r="H22" s="141" t="str">
        <f ca="1">IFERROR(VLOOKUP($C22&amp;H$16,Calc3!$Z$64:$AB$207,3,0),"")</f>
        <v/>
      </c>
      <c r="I22" s="116" t="str">
        <f ca="1">IFERROR(VLOOKUP($C22&amp;I$16,Calc3!$Z$64:$AB$207,3,0),"")</f>
        <v/>
      </c>
      <c r="J22" s="116" t="str">
        <f ca="1">IFERROR(VLOOKUP($C22&amp;J$16,Calc3!$Z$64:$AB$207,3,0),"")</f>
        <v/>
      </c>
      <c r="K22" s="116" t="str">
        <f ca="1">IFERROR(VLOOKUP($C22&amp;K$16,Calc3!$Z$64:$AB$207,3,0),"")</f>
        <v/>
      </c>
      <c r="L22" s="116" t="str">
        <f ca="1">IFERROR(VLOOKUP($C22&amp;L$16,Calc3!$Z$64:$AB$207,3,0),"")</f>
        <v/>
      </c>
      <c r="M22" s="162"/>
      <c r="N22" s="192" t="str">
        <f t="shared" ca="1" si="1"/>
        <v/>
      </c>
    </row>
    <row r="23" spans="2:14" ht="42.75" customHeight="1" thickTop="1" thickBot="1" x14ac:dyDescent="0.25">
      <c r="B23" s="136"/>
      <c r="C23" s="137"/>
      <c r="D23" s="138"/>
      <c r="E23" s="124"/>
      <c r="F23" s="124"/>
      <c r="G23" s="124"/>
      <c r="H23" s="124"/>
      <c r="I23" s="124"/>
      <c r="J23" s="124"/>
      <c r="K23" s="124"/>
      <c r="L23" s="124"/>
      <c r="M23" s="124"/>
    </row>
    <row r="24" spans="2:14" ht="21.95" customHeight="1" thickBot="1" x14ac:dyDescent="0.25">
      <c r="H24" s="152" t="str">
        <f ca="1">IF(LEN(H25)&gt;Settings!$C$17,LEFT(H25,Settings!$C$17)&amp;".",H25)</f>
        <v/>
      </c>
      <c r="I24" s="153" t="str">
        <f ca="1">IF(LEN(I25)&gt;Settings!$C$17,LEFT(I25,Settings!$C$17)&amp;".",I25)</f>
        <v/>
      </c>
      <c r="J24" s="153" t="str">
        <f ca="1">IF(LEN(J25)&gt;Settings!$C$17,LEFT(J25,Settings!$C$17)&amp;".",J25)</f>
        <v/>
      </c>
      <c r="K24" s="153" t="str">
        <f ca="1">IF(LEN(K25)&gt;Settings!$C$17,LEFT(K25,Settings!$C$17)&amp;".",K25)</f>
        <v/>
      </c>
      <c r="L24" s="153" t="str">
        <f ca="1">IF(LEN(L25)&gt;Settings!$C$17,LEFT(L25,Settings!$C$17)&amp;".",L25)</f>
        <v/>
      </c>
      <c r="M24" s="154" t="str">
        <f ca="1">IF(LEN(M25)&gt;Settings!$C$17,LEFT(M25,Settings!$C$17)&amp;".",M25)</f>
        <v/>
      </c>
    </row>
    <row r="25" spans="2:14" ht="21.95" customHeight="1" thickTop="1" thickBot="1" x14ac:dyDescent="0.25">
      <c r="B25" s="120"/>
      <c r="C25" s="126" t="str">
        <f>Language!$E$10</f>
        <v>Participant or team</v>
      </c>
      <c r="D25" s="130" t="str">
        <f>Language!$E$27</f>
        <v>Pts</v>
      </c>
      <c r="E25" s="117" t="str">
        <f>Language!$E$26</f>
        <v>GD</v>
      </c>
      <c r="F25" s="117" t="str">
        <f>Language!$E$28</f>
        <v>GF</v>
      </c>
      <c r="G25" s="155" t="str">
        <f>Language!$E$49</f>
        <v>bonus</v>
      </c>
      <c r="H25" s="134" t="str">
        <f ca="1">C26</f>
        <v/>
      </c>
      <c r="I25" s="135" t="str">
        <f ca="1">C27</f>
        <v/>
      </c>
      <c r="J25" s="135" t="str">
        <f ca="1">C28</f>
        <v/>
      </c>
      <c r="K25" s="135" t="str">
        <f ca="1">C29</f>
        <v/>
      </c>
      <c r="L25" s="135" t="str">
        <f ca="1">C30</f>
        <v/>
      </c>
      <c r="M25" s="159" t="str">
        <f ca="1">C31</f>
        <v/>
      </c>
    </row>
    <row r="26" spans="2:14" ht="21.95" customHeight="1" x14ac:dyDescent="0.2">
      <c r="B26" s="118" t="str">
        <f ca="1">IF($C26="","",INDEX(Calc3!$E$4:$E$12,MATCH($C26,Calc3!$F$4:$F$12,0)))</f>
        <v/>
      </c>
      <c r="C26" s="127" t="str">
        <f ca="1">IF(Calc3!$K$13=0,"",Calc3!$AH4)</f>
        <v/>
      </c>
      <c r="D26" s="131" t="str">
        <f ca="1">IF($C26="","",VLOOKUP($C26,Calc3!$C$17:$AC$25,25,0))</f>
        <v/>
      </c>
      <c r="E26" s="114" t="str">
        <f ca="1">IF($C26="","",VLOOKUP($C26,Calc3!$C$17:$AC$25,26,0))</f>
        <v/>
      </c>
      <c r="F26" s="114" t="str">
        <f ca="1">IF($C26="","",VLOOKUP($C26,Calc3!$C$17:$AC$25,27,0))</f>
        <v/>
      </c>
      <c r="G26" s="561" t="str">
        <f ca="1">IF($C26="","",VLOOKUP(C26,'Preliminary Round'!$AH$12:$AI$37,2,0))</f>
        <v/>
      </c>
      <c r="H26" s="139"/>
      <c r="I26" s="114" t="str">
        <f ca="1">IFERROR(VLOOKUP($C26&amp;I$25,Calc3!$Z$64:$AB$207,3,0),"")</f>
        <v/>
      </c>
      <c r="J26" s="114" t="str">
        <f ca="1">IFERROR(VLOOKUP($C26&amp;J$25,Calc3!$Z$64:$AB$207,3,0),"")</f>
        <v/>
      </c>
      <c r="K26" s="114" t="str">
        <f ca="1">IFERROR(VLOOKUP($C26&amp;K$25,Calc3!$Z$64:$AB$207,3,0),"")</f>
        <v/>
      </c>
      <c r="L26" s="114" t="str">
        <f ca="1">IFERROR(VLOOKUP($C26&amp;L$25,Calc3!$Z$64:$AB$207,3,0),"")</f>
        <v/>
      </c>
      <c r="M26" s="160" t="str">
        <f ca="1">IFERROR(VLOOKUP($C26&amp;M$25,Calc3!$Z$64:$AB$207,3,0),"")</f>
        <v/>
      </c>
      <c r="N26" s="190" t="str">
        <f t="shared" ref="N26:N31" ca="1" si="2">C26</f>
        <v/>
      </c>
    </row>
    <row r="27" spans="2:14" ht="21.95" customHeight="1" x14ac:dyDescent="0.2">
      <c r="B27" s="118" t="str">
        <f ca="1">IF($C27="","",INDEX(Calc3!$E$4:$E$12,MATCH($C27,Calc3!$F$4:$F$12,0)))</f>
        <v/>
      </c>
      <c r="C27" s="128" t="str">
        <f ca="1">IF(Calc3!$K$13=0,"",Calc3!$AH5)</f>
        <v/>
      </c>
      <c r="D27" s="132" t="str">
        <f ca="1">IF($C27="","",VLOOKUP($C27,Calc3!$C$17:$AC$25,25,0))</f>
        <v/>
      </c>
      <c r="E27" s="115" t="str">
        <f ca="1">IF($C27="","",VLOOKUP($C27,Calc3!$C$17:$AC$25,26,0))</f>
        <v/>
      </c>
      <c r="F27" s="115" t="str">
        <f ca="1">IF($C27="","",VLOOKUP($C27,Calc3!$C$17:$AC$25,27,0))</f>
        <v/>
      </c>
      <c r="G27" s="562" t="str">
        <f ca="1">IF($C27="","",VLOOKUP(C27,'Preliminary Round'!$AH$12:$AI$37,2,0))</f>
        <v/>
      </c>
      <c r="H27" s="140" t="str">
        <f ca="1">IFERROR(VLOOKUP($C27&amp;H$25,Calc3!$Z$64:$AB$207,3,0),"")</f>
        <v/>
      </c>
      <c r="I27" s="125"/>
      <c r="J27" s="115" t="str">
        <f ca="1">IFERROR(VLOOKUP($C27&amp;J$25,Calc3!$Z$64:$AB$207,3,0),"")</f>
        <v/>
      </c>
      <c r="K27" s="115" t="str">
        <f ca="1">IFERROR(VLOOKUP($C27&amp;K$25,Calc3!$Z$64:$AB$207,3,0),"")</f>
        <v/>
      </c>
      <c r="L27" s="115" t="str">
        <f ca="1">IFERROR(VLOOKUP($C27&amp;L$25,Calc3!$Z$64:$AB$207,3,0),"")</f>
        <v/>
      </c>
      <c r="M27" s="161" t="str">
        <f ca="1">IFERROR(VLOOKUP($C27&amp;M$25,Calc3!$Z$64:$AB$207,3,0),"")</f>
        <v/>
      </c>
      <c r="N27" s="191" t="str">
        <f t="shared" ca="1" si="2"/>
        <v/>
      </c>
    </row>
    <row r="28" spans="2:14" ht="21.95" customHeight="1" x14ac:dyDescent="0.2">
      <c r="B28" s="118" t="str">
        <f ca="1">IF($C28="","",INDEX(Calc3!$E$4:$E$12,MATCH($C28,Calc3!$F$4:$F$12,0)))</f>
        <v/>
      </c>
      <c r="C28" s="128" t="str">
        <f ca="1">IF(Calc3!$K$13=0,"",Calc3!$AH6)</f>
        <v/>
      </c>
      <c r="D28" s="132" t="str">
        <f ca="1">IF($C28="","",VLOOKUP($C28,Calc3!$C$17:$AC$25,25,0))</f>
        <v/>
      </c>
      <c r="E28" s="115" t="str">
        <f ca="1">IF($C28="","",VLOOKUP($C28,Calc3!$C$17:$AC$25,26,0))</f>
        <v/>
      </c>
      <c r="F28" s="115" t="str">
        <f ca="1">IF($C28="","",VLOOKUP($C28,Calc3!$C$17:$AC$25,27,0))</f>
        <v/>
      </c>
      <c r="G28" s="562" t="str">
        <f ca="1">IF($C28="","",VLOOKUP(C28,'Preliminary Round'!$AH$12:$AI$37,2,0))</f>
        <v/>
      </c>
      <c r="H28" s="140" t="str">
        <f ca="1">IFERROR(VLOOKUP($C28&amp;H$25,Calc3!$Z$64:$AB$207,3,0),"")</f>
        <v/>
      </c>
      <c r="I28" s="115" t="str">
        <f ca="1">IFERROR(VLOOKUP($C28&amp;I$25,Calc3!$Z$64:$AB$207,3,0),"")</f>
        <v/>
      </c>
      <c r="J28" s="125"/>
      <c r="K28" s="115" t="str">
        <f ca="1">IFERROR(VLOOKUP($C28&amp;K$25,Calc3!$Z$64:$AB$207,3,0),"")</f>
        <v/>
      </c>
      <c r="L28" s="115" t="str">
        <f ca="1">IFERROR(VLOOKUP($C28&amp;L$25,Calc3!$Z$64:$AB$207,3,0),"")</f>
        <v/>
      </c>
      <c r="M28" s="161" t="str">
        <f ca="1">IFERROR(VLOOKUP($C28&amp;M$25,Calc3!$Z$64:$AB$207,3,0),"")</f>
        <v/>
      </c>
      <c r="N28" s="191" t="str">
        <f t="shared" ca="1" si="2"/>
        <v/>
      </c>
    </row>
    <row r="29" spans="2:14" ht="21.95" customHeight="1" x14ac:dyDescent="0.2">
      <c r="B29" s="118" t="str">
        <f ca="1">IF($C29="","",INDEX(Calc3!$E$4:$E$12,MATCH($C29,Calc3!$F$4:$F$12,0)))</f>
        <v/>
      </c>
      <c r="C29" s="128" t="str">
        <f ca="1">IF(Calc3!$K$13=0,"",Calc3!$AH7)</f>
        <v/>
      </c>
      <c r="D29" s="132" t="str">
        <f ca="1">IF($C29="","",VLOOKUP($C29,Calc3!$C$17:$AC$25,25,0))</f>
        <v/>
      </c>
      <c r="E29" s="115" t="str">
        <f ca="1">IF($C29="","",VLOOKUP($C29,Calc3!$C$17:$AC$25,26,0))</f>
        <v/>
      </c>
      <c r="F29" s="115" t="str">
        <f ca="1">IF($C29="","",VLOOKUP($C29,Calc3!$C$17:$AC$25,27,0))</f>
        <v/>
      </c>
      <c r="G29" s="562" t="str">
        <f ca="1">IF($C29="","",VLOOKUP(C29,'Preliminary Round'!$AH$12:$AI$37,2,0))</f>
        <v/>
      </c>
      <c r="H29" s="140" t="str">
        <f ca="1">IFERROR(VLOOKUP($C29&amp;H$25,Calc3!$Z$64:$AB$207,3,0),"")</f>
        <v/>
      </c>
      <c r="I29" s="115" t="str">
        <f ca="1">IFERROR(VLOOKUP($C29&amp;I$25,Calc3!$Z$64:$AB$207,3,0),"")</f>
        <v/>
      </c>
      <c r="J29" s="115" t="str">
        <f ca="1">IFERROR(VLOOKUP($C29&amp;J$25,Calc3!$Z$64:$AB$207,3,0),"")</f>
        <v/>
      </c>
      <c r="K29" s="125"/>
      <c r="L29" s="115" t="str">
        <f ca="1">IFERROR(VLOOKUP($C29&amp;L$25,Calc3!$Z$64:$AB$207,3,0),"")</f>
        <v/>
      </c>
      <c r="M29" s="161" t="str">
        <f ca="1">IFERROR(VLOOKUP($C29&amp;M$25,Calc3!$Z$64:$AB$207,3,0),"")</f>
        <v/>
      </c>
      <c r="N29" s="191" t="str">
        <f t="shared" ca="1" si="2"/>
        <v/>
      </c>
    </row>
    <row r="30" spans="2:14" ht="21.95" customHeight="1" x14ac:dyDescent="0.2">
      <c r="B30" s="118" t="str">
        <f ca="1">IF($C30="","",INDEX(Calc3!$E$4:$E$12,MATCH($C30,Calc3!$F$4:$F$12,0)))</f>
        <v/>
      </c>
      <c r="C30" s="128" t="str">
        <f ca="1">IF(Calc3!$K$13=0,"",Calc3!$AH8)</f>
        <v/>
      </c>
      <c r="D30" s="132" t="str">
        <f ca="1">IF($C30="","",VLOOKUP($C30,Calc3!$C$17:$AC$25,25,0))</f>
        <v/>
      </c>
      <c r="E30" s="115" t="str">
        <f ca="1">IF($C30="","",VLOOKUP($C30,Calc3!$C$17:$AC$25,26,0))</f>
        <v/>
      </c>
      <c r="F30" s="115" t="str">
        <f ca="1">IF($C30="","",VLOOKUP($C30,Calc3!$C$17:$AC$25,27,0))</f>
        <v/>
      </c>
      <c r="G30" s="562" t="str">
        <f ca="1">IF($C30="","",VLOOKUP(C30,'Preliminary Round'!$AH$12:$AI$37,2,0))</f>
        <v/>
      </c>
      <c r="H30" s="140" t="str">
        <f ca="1">IFERROR(VLOOKUP($C30&amp;H$25,Calc3!$Z$64:$AB$207,3,0),"")</f>
        <v/>
      </c>
      <c r="I30" s="115" t="str">
        <f ca="1">IFERROR(VLOOKUP($C30&amp;I$25,Calc3!$Z$64:$AB$207,3,0),"")</f>
        <v/>
      </c>
      <c r="J30" s="115" t="str">
        <f ca="1">IFERROR(VLOOKUP($C30&amp;J$25,Calc3!$Z$64:$AB$207,3,0),"")</f>
        <v/>
      </c>
      <c r="K30" s="115" t="str">
        <f ca="1">IFERROR(VLOOKUP($C30&amp;K$25,Calc3!$Z$64:$AB$207,3,0),"")</f>
        <v/>
      </c>
      <c r="L30" s="125"/>
      <c r="M30" s="161" t="str">
        <f ca="1">IFERROR(VLOOKUP($C30&amp;M$25,Calc3!$Z$64:$AB$207,3,0),"")</f>
        <v/>
      </c>
      <c r="N30" s="191" t="str">
        <f t="shared" ca="1" si="2"/>
        <v/>
      </c>
    </row>
    <row r="31" spans="2:14" ht="21.95" customHeight="1" thickBot="1" x14ac:dyDescent="0.25">
      <c r="B31" s="119" t="str">
        <f ca="1">IF($C31="","",INDEX(Calc3!$E$4:$E$12,MATCH($C31,Calc3!$F$4:$F$12,0)))</f>
        <v/>
      </c>
      <c r="C31" s="129" t="str">
        <f ca="1">IF(Calc3!$K$13=0,"",Calc3!$AH9)</f>
        <v/>
      </c>
      <c r="D31" s="133" t="str">
        <f ca="1">IF($C31="","",VLOOKUP($C31,Calc3!$C$17:$AC$25,25,0))</f>
        <v/>
      </c>
      <c r="E31" s="116" t="str">
        <f ca="1">IF($C31="","",VLOOKUP($C31,Calc3!$C$17:$AC$25,26,0))</f>
        <v/>
      </c>
      <c r="F31" s="116" t="str">
        <f ca="1">IF($C31="","",VLOOKUP($C31,Calc3!$C$17:$AC$25,27,0))</f>
        <v/>
      </c>
      <c r="G31" s="563" t="str">
        <f ca="1">IF($C31="","",VLOOKUP(C31,'Preliminary Round'!$AH$12:$AI$37,2,0))</f>
        <v/>
      </c>
      <c r="H31" s="141" t="str">
        <f ca="1">IFERROR(VLOOKUP($C31&amp;H$25,Calc3!$Z$64:$AB$207,3,0),"")</f>
        <v/>
      </c>
      <c r="I31" s="116" t="str">
        <f ca="1">IFERROR(VLOOKUP($C31&amp;I$25,Calc3!$Z$64:$AB$207,3,0),"")</f>
        <v/>
      </c>
      <c r="J31" s="116" t="str">
        <f ca="1">IFERROR(VLOOKUP($C31&amp;J$25,Calc3!$Z$64:$AB$207,3,0),"")</f>
        <v/>
      </c>
      <c r="K31" s="116" t="str">
        <f ca="1">IFERROR(VLOOKUP($C31&amp;K$25,Calc3!$Z$64:$AB$207,3,0),"")</f>
        <v/>
      </c>
      <c r="L31" s="116" t="str">
        <f ca="1">IFERROR(VLOOKUP($C31&amp;L$25,Calc3!$Z$64:$AB$207,3,0),"")</f>
        <v/>
      </c>
      <c r="M31" s="162"/>
      <c r="N31" s="192" t="str">
        <f t="shared" ca="1" si="2"/>
        <v/>
      </c>
    </row>
    <row r="32" spans="2:14" ht="42.75" customHeight="1" thickTop="1" thickBot="1" x14ac:dyDescent="0.25"/>
    <row r="33" spans="2:14" ht="21.95" customHeight="1" thickBot="1" x14ac:dyDescent="0.25">
      <c r="H33" s="152" t="str">
        <f ca="1">IF(LEN(H34)&gt;Settings!$C$17,LEFT(H34,Settings!$C$17)&amp;".",H34)</f>
        <v/>
      </c>
      <c r="I33" s="153" t="str">
        <f ca="1">IF(LEN(I34)&gt;Settings!$C$17,LEFT(I34,Settings!$C$17)&amp;".",I34)</f>
        <v/>
      </c>
      <c r="J33" s="153" t="str">
        <f ca="1">IF(LEN(J34)&gt;Settings!$C$17,LEFT(J34,Settings!$C$17)&amp;".",J34)</f>
        <v/>
      </c>
      <c r="K33" s="153" t="str">
        <f ca="1">IF(LEN(K34)&gt;Settings!$C$17,LEFT(K34,Settings!$C$17)&amp;".",K34)</f>
        <v/>
      </c>
      <c r="L33" s="153" t="str">
        <f ca="1">IF(LEN(L34)&gt;Settings!$C$17,LEFT(L34,Settings!$C$17)&amp;".",L34)</f>
        <v/>
      </c>
      <c r="M33" s="154" t="str">
        <f ca="1">IF(LEN(M34)&gt;Settings!$C$17,LEFT(M34,Settings!$C$17)&amp;".",M34)</f>
        <v/>
      </c>
    </row>
    <row r="34" spans="2:14" ht="21.95" customHeight="1" thickTop="1" thickBot="1" x14ac:dyDescent="0.25">
      <c r="B34" s="120"/>
      <c r="C34" s="126" t="str">
        <f>Language!$E$10</f>
        <v>Participant or team</v>
      </c>
      <c r="D34" s="130" t="str">
        <f>Language!$E$27</f>
        <v>Pts</v>
      </c>
      <c r="E34" s="117" t="str">
        <f>Language!$E$26</f>
        <v>GD</v>
      </c>
      <c r="F34" s="117" t="str">
        <f>Language!$E$28</f>
        <v>GF</v>
      </c>
      <c r="G34" s="155" t="str">
        <f>Language!$E$49</f>
        <v>bonus</v>
      </c>
      <c r="H34" s="134" t="str">
        <f ca="1">C35</f>
        <v/>
      </c>
      <c r="I34" s="135" t="str">
        <f ca="1">C36</f>
        <v/>
      </c>
      <c r="J34" s="135" t="str">
        <f ca="1">C37</f>
        <v/>
      </c>
      <c r="K34" s="135" t="str">
        <f ca="1">C38</f>
        <v/>
      </c>
      <c r="L34" s="135" t="str">
        <f ca="1">C39</f>
        <v/>
      </c>
      <c r="M34" s="159" t="str">
        <f ca="1">C40</f>
        <v/>
      </c>
    </row>
    <row r="35" spans="2:14" ht="21.95" customHeight="1" x14ac:dyDescent="0.2">
      <c r="B35" s="118" t="str">
        <f ca="1">IF($C35="","",INDEX(Calc3!$E$4:$E$12,MATCH($C35,Calc3!$F$4:$F$12,0)))</f>
        <v/>
      </c>
      <c r="C35" s="127" t="str">
        <f ca="1">IF(Calc3!$K$13=0,"",Calc3!$AM4)</f>
        <v/>
      </c>
      <c r="D35" s="131" t="str">
        <f ca="1">IF($C35="","",VLOOKUP($C35,Calc3!$C$17:$AC$25,25,0))</f>
        <v/>
      </c>
      <c r="E35" s="114" t="str">
        <f ca="1">IF($C35="","",VLOOKUP($C35,Calc3!$C$17:$AC$25,26,0))</f>
        <v/>
      </c>
      <c r="F35" s="114" t="str">
        <f ca="1">IF($C35="","",VLOOKUP($C35,Calc3!$C$17:$AC$25,27,0))</f>
        <v/>
      </c>
      <c r="G35" s="561" t="str">
        <f ca="1">IF($C35="","",VLOOKUP(C35,'Preliminary Round'!$AH$12:$AI$37,2,0))</f>
        <v/>
      </c>
      <c r="H35" s="139"/>
      <c r="I35" s="114" t="str">
        <f ca="1">IFERROR(VLOOKUP($C35&amp;I$34,Calc3!$Z$64:$AB$207,3,0),"")</f>
        <v/>
      </c>
      <c r="J35" s="114" t="str">
        <f ca="1">IFERROR(VLOOKUP($C35&amp;J$34,Calc3!$Z$64:$AB$207,3,0),"")</f>
        <v/>
      </c>
      <c r="K35" s="114" t="str">
        <f ca="1">IFERROR(VLOOKUP($C35&amp;K$34,Calc3!$Z$64:$AB$207,3,0),"")</f>
        <v/>
      </c>
      <c r="L35" s="114" t="str">
        <f ca="1">IFERROR(VLOOKUP($C35&amp;L$34,Calc3!$Z$64:$AB$207,3,0),"")</f>
        <v/>
      </c>
      <c r="M35" s="160" t="str">
        <f ca="1">IFERROR(VLOOKUP($C35&amp;M$34,Calc3!$Z$64:$AB$207,3,0),"")</f>
        <v/>
      </c>
      <c r="N35" s="190" t="str">
        <f t="shared" ref="N35:N40" ca="1" si="3">C35</f>
        <v/>
      </c>
    </row>
    <row r="36" spans="2:14" ht="21.95" customHeight="1" x14ac:dyDescent="0.2">
      <c r="B36" s="118" t="str">
        <f ca="1">IF($C36="","",INDEX(Calc3!$E$4:$E$12,MATCH($C36,Calc3!$F$4:$F$12,0)))</f>
        <v/>
      </c>
      <c r="C36" s="128" t="str">
        <f ca="1">IF(Calc3!$K$13=0,"",Calc3!$AM5)</f>
        <v/>
      </c>
      <c r="D36" s="132" t="str">
        <f ca="1">IF($C36="","",VLOOKUP($C36,Calc3!$C$17:$AC$25,25,0))</f>
        <v/>
      </c>
      <c r="E36" s="115" t="str">
        <f ca="1">IF($C36="","",VLOOKUP($C36,Calc3!$C$17:$AC$25,26,0))</f>
        <v/>
      </c>
      <c r="F36" s="115" t="str">
        <f ca="1">IF($C36="","",VLOOKUP($C36,Calc3!$C$17:$AC$25,27,0))</f>
        <v/>
      </c>
      <c r="G36" s="562" t="str">
        <f ca="1">IF($C36="","",VLOOKUP(C36,'Preliminary Round'!$AH$12:$AI$37,2,0))</f>
        <v/>
      </c>
      <c r="H36" s="140" t="str">
        <f ca="1">IFERROR(VLOOKUP($C36&amp;H$34,Calc3!$Z$64:$AB$207,3,0),"")</f>
        <v/>
      </c>
      <c r="I36" s="125"/>
      <c r="J36" s="115" t="str">
        <f ca="1">IFERROR(VLOOKUP($C36&amp;J$34,Calc3!$Z$64:$AB$207,3,0),"")</f>
        <v/>
      </c>
      <c r="K36" s="115" t="str">
        <f ca="1">IFERROR(VLOOKUP($C36&amp;K$34,Calc3!$Z$64:$AB$207,3,0),"")</f>
        <v/>
      </c>
      <c r="L36" s="115" t="str">
        <f ca="1">IFERROR(VLOOKUP($C36&amp;L$34,Calc3!$Z$64:$AB$207,3,0),"")</f>
        <v/>
      </c>
      <c r="M36" s="161" t="str">
        <f ca="1">IFERROR(VLOOKUP($C36&amp;M$34,Calc3!$Z$64:$AB$207,3,0),"")</f>
        <v/>
      </c>
      <c r="N36" s="191" t="str">
        <f t="shared" ca="1" si="3"/>
        <v/>
      </c>
    </row>
    <row r="37" spans="2:14" ht="21.95" customHeight="1" x14ac:dyDescent="0.2">
      <c r="B37" s="118" t="str">
        <f ca="1">IF($C37="","",INDEX(Calc3!$E$4:$E$12,MATCH($C37,Calc3!$F$4:$F$12,0)))</f>
        <v/>
      </c>
      <c r="C37" s="128" t="str">
        <f ca="1">IF(Calc3!$K$13=0,"",Calc3!$AM6)</f>
        <v/>
      </c>
      <c r="D37" s="132" t="str">
        <f ca="1">IF($C37="","",VLOOKUP($C37,Calc3!$C$17:$AC$25,25,0))</f>
        <v/>
      </c>
      <c r="E37" s="115" t="str">
        <f ca="1">IF($C37="","",VLOOKUP($C37,Calc3!$C$17:$AC$25,26,0))</f>
        <v/>
      </c>
      <c r="F37" s="115" t="str">
        <f ca="1">IF($C37="","",VLOOKUP($C37,Calc3!$C$17:$AC$25,27,0))</f>
        <v/>
      </c>
      <c r="G37" s="562" t="str">
        <f ca="1">IF($C37="","",VLOOKUP(C37,'Preliminary Round'!$AH$12:$AI$37,2,0))</f>
        <v/>
      </c>
      <c r="H37" s="140" t="str">
        <f ca="1">IFERROR(VLOOKUP($C37&amp;H$34,Calc3!$Z$64:$AB$207,3,0),"")</f>
        <v/>
      </c>
      <c r="I37" s="115" t="str">
        <f ca="1">IFERROR(VLOOKUP($C37&amp;I$34,Calc3!$Z$64:$AB$207,3,0),"")</f>
        <v/>
      </c>
      <c r="J37" s="125"/>
      <c r="K37" s="115" t="str">
        <f ca="1">IFERROR(VLOOKUP($C37&amp;K$34,Calc3!$Z$64:$AB$207,3,0),"")</f>
        <v/>
      </c>
      <c r="L37" s="115" t="str">
        <f ca="1">IFERROR(VLOOKUP($C37&amp;L$34,Calc3!$Z$64:$AB$207,3,0),"")</f>
        <v/>
      </c>
      <c r="M37" s="161" t="str">
        <f ca="1">IFERROR(VLOOKUP($C37&amp;M$34,Calc3!$Z$64:$AB$207,3,0),"")</f>
        <v/>
      </c>
      <c r="N37" s="191" t="str">
        <f t="shared" ca="1" si="3"/>
        <v/>
      </c>
    </row>
    <row r="38" spans="2:14" ht="21.95" customHeight="1" x14ac:dyDescent="0.2">
      <c r="B38" s="118" t="str">
        <f ca="1">IF($C38="","",INDEX(Calc3!$E$4:$E$12,MATCH($C38,Calc3!$F$4:$F$12,0)))</f>
        <v/>
      </c>
      <c r="C38" s="128" t="str">
        <f ca="1">IF(Calc3!$K$13=0,"",Calc3!$AM7)</f>
        <v/>
      </c>
      <c r="D38" s="132" t="str">
        <f ca="1">IF($C38="","",VLOOKUP($C38,Calc3!$C$17:$AC$25,25,0))</f>
        <v/>
      </c>
      <c r="E38" s="115" t="str">
        <f ca="1">IF($C38="","",VLOOKUP($C38,Calc3!$C$17:$AC$25,26,0))</f>
        <v/>
      </c>
      <c r="F38" s="115" t="str">
        <f ca="1">IF($C38="","",VLOOKUP($C38,Calc3!$C$17:$AC$25,27,0))</f>
        <v/>
      </c>
      <c r="G38" s="562" t="str">
        <f ca="1">IF($C38="","",VLOOKUP(C38,'Preliminary Round'!$AH$12:$AI$37,2,0))</f>
        <v/>
      </c>
      <c r="H38" s="140" t="str">
        <f ca="1">IFERROR(VLOOKUP($C38&amp;H$34,Calc3!$Z$64:$AB$207,3,0),"")</f>
        <v/>
      </c>
      <c r="I38" s="115" t="str">
        <f ca="1">IFERROR(VLOOKUP($C38&amp;I$34,Calc3!$Z$64:$AB$207,3,0),"")</f>
        <v/>
      </c>
      <c r="J38" s="115" t="str">
        <f ca="1">IFERROR(VLOOKUP($C38&amp;J$34,Calc3!$Z$64:$AB$207,3,0),"")</f>
        <v/>
      </c>
      <c r="K38" s="125"/>
      <c r="L38" s="115" t="str">
        <f ca="1">IFERROR(VLOOKUP($C38&amp;L$34,Calc3!$Z$64:$AB$207,3,0),"")</f>
        <v/>
      </c>
      <c r="M38" s="161" t="str">
        <f ca="1">IFERROR(VLOOKUP($C38&amp;M$34,Calc3!$Z$64:$AB$207,3,0),"")</f>
        <v/>
      </c>
      <c r="N38" s="191" t="str">
        <f t="shared" ca="1" si="3"/>
        <v/>
      </c>
    </row>
    <row r="39" spans="2:14" ht="21.95" customHeight="1" x14ac:dyDescent="0.2">
      <c r="B39" s="118" t="str">
        <f ca="1">IF($C39="","",INDEX(Calc3!$E$4:$E$12,MATCH($C39,Calc3!$F$4:$F$12,0)))</f>
        <v/>
      </c>
      <c r="C39" s="128" t="str">
        <f ca="1">IF(Calc3!$K$13=0,"",Calc3!$AM8)</f>
        <v/>
      </c>
      <c r="D39" s="132" t="str">
        <f ca="1">IF($C39="","",VLOOKUP($C39,Calc3!$C$17:$AC$25,25,0))</f>
        <v/>
      </c>
      <c r="E39" s="115" t="str">
        <f ca="1">IF($C39="","",VLOOKUP($C39,Calc3!$C$17:$AC$25,26,0))</f>
        <v/>
      </c>
      <c r="F39" s="115" t="str">
        <f ca="1">IF($C39="","",VLOOKUP($C39,Calc3!$C$17:$AC$25,27,0))</f>
        <v/>
      </c>
      <c r="G39" s="562" t="str">
        <f ca="1">IF($C39="","",VLOOKUP(C39,'Preliminary Round'!$AH$12:$AI$37,2,0))</f>
        <v/>
      </c>
      <c r="H39" s="140" t="str">
        <f ca="1">IFERROR(VLOOKUP($C39&amp;H$34,Calc3!$Z$64:$AB$207,3,0),"")</f>
        <v/>
      </c>
      <c r="I39" s="115" t="str">
        <f ca="1">IFERROR(VLOOKUP($C39&amp;I$34,Calc3!$Z$64:$AB$207,3,0),"")</f>
        <v/>
      </c>
      <c r="J39" s="115" t="str">
        <f ca="1">IFERROR(VLOOKUP($C39&amp;J$34,Calc3!$Z$64:$AB$207,3,0),"")</f>
        <v/>
      </c>
      <c r="K39" s="115" t="str">
        <f ca="1">IFERROR(VLOOKUP($C39&amp;K$34,Calc3!$Z$64:$AB$207,3,0),"")</f>
        <v/>
      </c>
      <c r="L39" s="125"/>
      <c r="M39" s="161" t="str">
        <f ca="1">IFERROR(VLOOKUP($C39&amp;M$34,Calc3!$Z$64:$AB$207,3,0),"")</f>
        <v/>
      </c>
      <c r="N39" s="191" t="str">
        <f t="shared" ca="1" si="3"/>
        <v/>
      </c>
    </row>
    <row r="40" spans="2:14" ht="21.95" customHeight="1" thickBot="1" x14ac:dyDescent="0.25">
      <c r="B40" s="119" t="str">
        <f ca="1">IF($C40="","",INDEX(Calc3!$E$4:$E$12,MATCH($C40,Calc3!$F$4:$F$12,0)))</f>
        <v/>
      </c>
      <c r="C40" s="129" t="str">
        <f ca="1">IF(Calc3!$K$13=0,"",Calc3!$AM9)</f>
        <v/>
      </c>
      <c r="D40" s="133" t="str">
        <f ca="1">IF($C40="","",VLOOKUP($C40,Calc3!$C$17:$AC$25,25,0))</f>
        <v/>
      </c>
      <c r="E40" s="116" t="str">
        <f ca="1">IF($C40="","",VLOOKUP($C40,Calc3!$C$17:$AC$25,26,0))</f>
        <v/>
      </c>
      <c r="F40" s="116" t="str">
        <f ca="1">IF($C40="","",VLOOKUP($C40,Calc3!$C$17:$AC$25,27,0))</f>
        <v/>
      </c>
      <c r="G40" s="563" t="str">
        <f ca="1">IF($C40="","",VLOOKUP(C40,'Preliminary Round'!$AH$12:$AI$37,2,0))</f>
        <v/>
      </c>
      <c r="H40" s="141" t="str">
        <f ca="1">IFERROR(VLOOKUP($C40&amp;H$34,Calc3!$Z$64:$AB$207,3,0),"")</f>
        <v/>
      </c>
      <c r="I40" s="116" t="str">
        <f ca="1">IFERROR(VLOOKUP($C40&amp;I$34,Calc3!$Z$64:$AB$207,3,0),"")</f>
        <v/>
      </c>
      <c r="J40" s="116" t="str">
        <f ca="1">IFERROR(VLOOKUP($C40&amp;J$34,Calc3!$Z$64:$AB$207,3,0),"")</f>
        <v/>
      </c>
      <c r="K40" s="116" t="str">
        <f ca="1">IFERROR(VLOOKUP($C40&amp;K$34,Calc3!$Z$64:$AB$207,3,0),"")</f>
        <v/>
      </c>
      <c r="L40" s="116" t="str">
        <f ca="1">IFERROR(VLOOKUP($C40&amp;L$34,Calc3!$Z$64:$AB$207,3,0),"")</f>
        <v/>
      </c>
      <c r="M40" s="162"/>
      <c r="N40" s="192"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3:M3"/>
    <mergeCell ref="B4:M4"/>
  </mergeCells>
  <conditionalFormatting sqref="B8:N13 B17:N22 B26:N31 B35:N40">
    <cfRule type="expression" dxfId="9" priority="1">
      <formula>OR(AND($B8=$B7,$C7&lt;&gt;""),AND($B8=$B9,$C9&lt;&gt;""))</formula>
    </cfRule>
  </conditionalFormatting>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34</vt:i4>
      </vt:variant>
    </vt:vector>
  </HeadingPairs>
  <TitlesOfParts>
    <vt:vector size="34" baseType="lpstr">
      <vt:lpstr>Planning</vt:lpstr>
      <vt:lpstr>proof</vt:lpstr>
      <vt:lpstr>Pairings</vt:lpstr>
      <vt:lpstr>Preliminary Round</vt:lpstr>
      <vt:lpstr>Finals 1</vt:lpstr>
      <vt:lpstr>Finals 2</vt:lpstr>
      <vt:lpstr>DirVergleich_A</vt:lpstr>
      <vt:lpstr>DirVergleich_B</vt:lpstr>
      <vt:lpstr>DirVergleich_C</vt:lpstr>
      <vt:lpstr>Finals 3</vt:lpstr>
      <vt:lpstr>Finals 4</vt:lpstr>
      <vt:lpstr>Language</vt:lpstr>
      <vt:lpstr>Settings</vt:lpstr>
      <vt:lpstr>Info</vt:lpstr>
      <vt:lpstr>Calc1</vt:lpstr>
      <vt:lpstr>Calc2</vt:lpstr>
      <vt:lpstr>Calc3</vt:lpstr>
      <vt:lpstr>CalcGR1</vt:lpstr>
      <vt:lpstr>CalcGR2</vt:lpstr>
      <vt:lpstr>CalcGR3</vt:lpstr>
      <vt:lpstr>CalcGR4</vt:lpstr>
      <vt:lpstr>CalcGR5</vt:lpstr>
      <vt:lpstr>CalcGR6</vt:lpstr>
      <vt:lpstr>CalcE11</vt:lpstr>
      <vt:lpstr>CalcE12</vt:lpstr>
      <vt:lpstr>CalcE13</vt:lpstr>
      <vt:lpstr>CalcE14</vt:lpstr>
      <vt:lpstr>CalcE15</vt:lpstr>
      <vt:lpstr>CalcE16</vt:lpstr>
      <vt:lpstr>CalcE41</vt:lpstr>
      <vt:lpstr>CalcE42</vt:lpstr>
      <vt:lpstr>CalcE43</vt:lpstr>
      <vt:lpstr>CalcE44</vt:lpstr>
      <vt:lpstr>CalcE45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JW</dc:creator>
  <cp:lastModifiedBy>Hermann Baum</cp:lastModifiedBy>
  <cp:lastPrinted>2023-05-15T19:37:38Z</cp:lastPrinted>
  <dcterms:created xsi:type="dcterms:W3CDTF">2010-02-21T20:03:25Z</dcterms:created>
  <dcterms:modified xsi:type="dcterms:W3CDTF">2024-05-03T14:15:38Z</dcterms:modified>
</cp:coreProperties>
</file>